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27975" windowHeight="11820" firstSheet="24" activeTab="26"/>
  </bookViews>
  <sheets>
    <sheet name="目录" sheetId="1" r:id="rId1"/>
    <sheet name="收入表（表一）" sheetId="2" r:id="rId2"/>
    <sheet name="收支平衡表（表二）" sheetId="3" r:id="rId3"/>
    <sheet name="支出表（经济分类表-明细）（表三）" sheetId="5" r:id="rId4"/>
    <sheet name="一般公共预算支出表（功能分类明细表）（表四） " sheetId="6" r:id="rId5"/>
    <sheet name="一般公共预算支出表（经济分类表-明细）（表五）" sheetId="8" r:id="rId6"/>
    <sheet name="一般公共预算本级支出表（经济分类表-明细）（表六） " sheetId="9" r:id="rId7"/>
    <sheet name="一般公共预算本级基本支出表（经济分类表-明细）（表七） " sheetId="10" r:id="rId8"/>
    <sheet name="税收返还和转移支付分项目表（表八）" sheetId="4" r:id="rId9"/>
    <sheet name="税收返还和转移支付分地区表（表九）" sheetId="11" r:id="rId10"/>
    <sheet name="一般债务限额和余额表（表十）" sheetId="12" r:id="rId11"/>
    <sheet name="专项债务限额和余额表 （表十一）" sheetId="13" r:id="rId12"/>
    <sheet name="政府性基金收入预算表（表十二）" sheetId="14" r:id="rId13"/>
    <sheet name="政府性基金支出预算表（表十三）" sheetId="15" r:id="rId14"/>
    <sheet name="政府性基金支出预算表（表十四） " sheetId="16" r:id="rId15"/>
    <sheet name="政府性基金分项目表（表十五）" sheetId="17" r:id="rId16"/>
    <sheet name="政府性基金分地区表（表十六）" sheetId="18" r:id="rId17"/>
    <sheet name="社会保险基金收入表（表十七）" sheetId="19" r:id="rId18"/>
    <sheet name="社会保险基金支出表（表十八）" sheetId="22" r:id="rId19"/>
    <sheet name="社保基金明细（城级居民养老收支）（表十八附表一）" sheetId="20" r:id="rId20"/>
    <sheet name="国有资本经营收入（表十九）" sheetId="21" r:id="rId21"/>
    <sheet name="国有资本经营支出（表二十）" sheetId="23" r:id="rId22"/>
    <sheet name="国有资本经营本级支出（表二十一） " sheetId="24" r:id="rId23"/>
    <sheet name="对下安排转移支付的应当公开国有资本经营预算转移支付表（表二十二" sheetId="25" r:id="rId24"/>
    <sheet name="三公（表二十三）" sheetId="26" r:id="rId25"/>
    <sheet name="新增债券使用安排表（表二十四）" sheetId="27" r:id="rId26"/>
    <sheet name="专项债券使用安排表（表二十五）" sheetId="28" r:id="rId27"/>
  </sheets>
  <externalReferences>
    <externalReference r:id="rId28"/>
    <externalReference r:id="rId29"/>
    <externalReference r:id="rId30"/>
    <externalReference r:id="rId31"/>
  </externalReferences>
  <definedNames>
    <definedName name="_xlnm._FilterDatabase" localSheetId="7" hidden="1">'一般公共预算本级基本支出表（经济分类表-明细）（表七） '!$A$6:$CV$165</definedName>
    <definedName name="_xlnm._FilterDatabase" localSheetId="6" hidden="1">'一般公共预算本级支出表（经济分类表-明细）（表六） '!$A$6:$CV$165</definedName>
    <definedName name="_xlnm._FilterDatabase" localSheetId="5" hidden="1">'一般公共预算支出表（经济分类表-明细）（表五）'!$A$6:$CV$165</definedName>
    <definedName name="_xlnm._FilterDatabase" localSheetId="3" hidden="1">'支出表（经济分类表-明细）（表三）'!$A$6:$CZ$165</definedName>
    <definedName name="_xlnm._FilterDatabase" localSheetId="26" hidden="1">'专项债券使用安排表（表二十五）'!$A$5:$C$10</definedName>
    <definedName name="_xlnm.Print_Area" localSheetId="22">'国有资本经营本级支出（表二十一） '!$A$1:$C$17</definedName>
    <definedName name="_xlnm.Print_Area" localSheetId="20">'国有资本经营收入（表十九）'!$A$1:$C$16</definedName>
    <definedName name="_xlnm.Print_Area" localSheetId="21">'国有资本经营支出（表二十）'!$A$1:$C$17</definedName>
    <definedName name="_xlnm.Print_Area" localSheetId="1">'收入表（表一）'!$A$1:$J$21</definedName>
    <definedName name="_xlnm.Print_Area" localSheetId="2">'收支平衡表（表二）'!$A$1:$L$92</definedName>
    <definedName name="_xlnm.Print_Area" localSheetId="7">'一般公共预算本级基本支出表（经济分类表-明细）（表七） '!$A$1:$CV$165</definedName>
    <definedName name="_xlnm.Print_Area" localSheetId="6">'一般公共预算本级支出表（经济分类表-明细）（表六） '!$A$1:$CV$165</definedName>
    <definedName name="_xlnm.Print_Area" localSheetId="5">'一般公共预算支出表（经济分类表-明细）（表五）'!$A$1:$CV$165</definedName>
    <definedName name="_xlnm.Print_Area" localSheetId="3">'支出表（经济分类表-明细）（表三）'!$A$1:$CZ$165</definedName>
    <definedName name="_xlnm.Print_Titles" localSheetId="24">'三公（表二十三）'!$1:6</definedName>
    <definedName name="_xlnm.Print_Titles" localSheetId="2">'收支平衡表（表二）'!$1:$4</definedName>
    <definedName name="_xlnm.Print_Titles" localSheetId="7">'一般公共预算本级基本支出表（经济分类表-明细）（表七） '!$1:$6</definedName>
    <definedName name="_xlnm.Print_Titles" localSheetId="6">'一般公共预算本级支出表（经济分类表-明细）（表六） '!$1:$6</definedName>
    <definedName name="_xlnm.Print_Titles" localSheetId="4">'一般公共预算支出表（功能分类明细表）（表四） '!$1:$3</definedName>
    <definedName name="_xlnm.Print_Titles" localSheetId="5">'一般公共预算支出表（经济分类表-明细）（表五）'!$1:$6</definedName>
    <definedName name="_xlnm.Print_Titles" localSheetId="12">'政府性基金收入预算表（表十二）'!$1:$4</definedName>
    <definedName name="_xlnm.Print_Titles" localSheetId="13">'政府性基金支出预算表（表十三）'!$1:$5</definedName>
    <definedName name="_xlnm.Print_Titles" localSheetId="14">'政府性基金支出预算表（表十四） '!$1:$5</definedName>
    <definedName name="_xlnm.Print_Titles" localSheetId="3">'支出表（经济分类表-明细）（表三）'!$1:$6</definedName>
    <definedName name="_xlnm.Print_Titles" localSheetId="26">'专项债券使用安排表（表二十五）'!$1:$4</definedName>
    <definedName name="地区名称" localSheetId="23">[1]封面!$B$2:$B$6</definedName>
    <definedName name="地区名称" localSheetId="9">[1]封面!$B$2:$B$6</definedName>
    <definedName name="地区名称">[2]封面!$B$2:$B$6</definedName>
  </definedNames>
  <calcPr calcId="124519"/>
</workbook>
</file>

<file path=xl/calcChain.xml><?xml version="1.0" encoding="utf-8"?>
<calcChain xmlns="http://schemas.openxmlformats.org/spreadsheetml/2006/main">
  <c r="B6" i="26"/>
  <c r="C15" i="24"/>
  <c r="C17" s="1"/>
  <c r="C13"/>
  <c r="C11"/>
  <c r="C13" i="23"/>
  <c r="C11"/>
  <c r="B9" i="22"/>
  <c r="B8"/>
  <c r="B7"/>
  <c r="B6"/>
  <c r="B5"/>
  <c r="B4"/>
  <c r="C11" i="21"/>
  <c r="C14" s="1"/>
  <c r="C16" s="1"/>
  <c r="B12" i="19"/>
  <c r="B11"/>
  <c r="B10"/>
  <c r="B9"/>
  <c r="B8"/>
  <c r="B7"/>
  <c r="B6"/>
  <c r="B5"/>
  <c r="B4"/>
  <c r="B7" i="17"/>
  <c r="A39" i="16"/>
  <c r="B31"/>
  <c r="B30"/>
  <c r="B13"/>
  <c r="E39" i="15"/>
  <c r="A39"/>
  <c r="E38"/>
  <c r="E37"/>
  <c r="E36"/>
  <c r="E35"/>
  <c r="E34"/>
  <c r="E33"/>
  <c r="E32"/>
  <c r="B31"/>
  <c r="E31" s="1"/>
  <c r="E29"/>
  <c r="E28"/>
  <c r="E27"/>
  <c r="D26"/>
  <c r="C26"/>
  <c r="E25"/>
  <c r="E24"/>
  <c r="E23"/>
  <c r="E22"/>
  <c r="E21"/>
  <c r="E20"/>
  <c r="E19"/>
  <c r="D18"/>
  <c r="E18" s="1"/>
  <c r="D17"/>
  <c r="E17" s="1"/>
  <c r="E16"/>
  <c r="E15"/>
  <c r="D14"/>
  <c r="E14" s="1"/>
  <c r="C13"/>
  <c r="B13"/>
  <c r="B30" s="1"/>
  <c r="E12"/>
  <c r="E11"/>
  <c r="D10"/>
  <c r="E10" s="1"/>
  <c r="D9"/>
  <c r="C9"/>
  <c r="E8"/>
  <c r="E7"/>
  <c r="D6"/>
  <c r="C6"/>
  <c r="E38" i="14"/>
  <c r="E37"/>
  <c r="E36"/>
  <c r="E35"/>
  <c r="E34"/>
  <c r="E33"/>
  <c r="E32"/>
  <c r="D31"/>
  <c r="C31"/>
  <c r="C30" s="1"/>
  <c r="C39" s="1"/>
  <c r="B31"/>
  <c r="B30" s="1"/>
  <c r="D30"/>
  <c r="D39" s="1"/>
  <c r="B29"/>
  <c r="E29" s="1"/>
  <c r="E28"/>
  <c r="E27"/>
  <c r="E25"/>
  <c r="E24"/>
  <c r="E23"/>
  <c r="E22"/>
  <c r="E21"/>
  <c r="E20"/>
  <c r="E19"/>
  <c r="E18"/>
  <c r="E17"/>
  <c r="E16"/>
  <c r="E15"/>
  <c r="E14"/>
  <c r="E13"/>
  <c r="E12"/>
  <c r="E11"/>
  <c r="E10"/>
  <c r="E9"/>
  <c r="E8"/>
  <c r="E7"/>
  <c r="E6"/>
  <c r="E5"/>
  <c r="CX163" i="10"/>
  <c r="CW163"/>
  <c r="CX163" i="9"/>
  <c r="CW163"/>
  <c r="CX163" i="8"/>
  <c r="CW163"/>
  <c r="AC164" i="5"/>
  <c r="DC163"/>
  <c r="DB163"/>
  <c r="DA163"/>
  <c r="CE163"/>
  <c r="CE165" s="1"/>
  <c r="CD163"/>
  <c r="CD165" s="1"/>
  <c r="BW163"/>
  <c r="BW165" s="1"/>
  <c r="BR163"/>
  <c r="BR165" s="1"/>
  <c r="BP163"/>
  <c r="BP165" s="1"/>
  <c r="BO163"/>
  <c r="BO165" s="1"/>
  <c r="BF163"/>
  <c r="BF165" s="1"/>
  <c r="BE163"/>
  <c r="BE165" s="1"/>
  <c r="AX163"/>
  <c r="AX165" s="1"/>
  <c r="AW163"/>
  <c r="AW165" s="1"/>
  <c r="AP163"/>
  <c r="AP165" s="1"/>
  <c r="AO163"/>
  <c r="AO165" s="1"/>
  <c r="AK163"/>
  <c r="AK165" s="1"/>
  <c r="AJ163"/>
  <c r="AJ165" s="1"/>
  <c r="AG163"/>
  <c r="AG165" s="1"/>
  <c r="AE163"/>
  <c r="AE165" s="1"/>
  <c r="AB163"/>
  <c r="AB165" s="1"/>
  <c r="AA163"/>
  <c r="AA165" s="1"/>
  <c r="N163"/>
  <c r="N165" s="1"/>
  <c r="M163"/>
  <c r="M165" s="1"/>
  <c r="BX161"/>
  <c r="BX160"/>
  <c r="CG159"/>
  <c r="CG163" s="1"/>
  <c r="CF159"/>
  <c r="BK159"/>
  <c r="BK165" s="1"/>
  <c r="BG159"/>
  <c r="BG163" s="1"/>
  <c r="BG165" s="1"/>
  <c r="AU159"/>
  <c r="AU163" s="1"/>
  <c r="AU165" s="1"/>
  <c r="AD159"/>
  <c r="AD163" s="1"/>
  <c r="AD165" s="1"/>
  <c r="X159"/>
  <c r="X163" s="1"/>
  <c r="X165" s="1"/>
  <c r="BX158"/>
  <c r="BQ158"/>
  <c r="BP158"/>
  <c r="BA158"/>
  <c r="BB158" s="1"/>
  <c r="N158"/>
  <c r="J158"/>
  <c r="CE157"/>
  <c r="BX157"/>
  <c r="BS157"/>
  <c r="BP157"/>
  <c r="BJ157"/>
  <c r="BA157"/>
  <c r="BB157" s="1"/>
  <c r="AA157"/>
  <c r="AB157" s="1"/>
  <c r="Y157"/>
  <c r="N157"/>
  <c r="J157"/>
  <c r="AP157" s="1"/>
  <c r="CE156"/>
  <c r="BX156"/>
  <c r="BS156"/>
  <c r="BP156"/>
  <c r="BJ156"/>
  <c r="AH156"/>
  <c r="N156"/>
  <c r="J156"/>
  <c r="CE155"/>
  <c r="BX155"/>
  <c r="BS155"/>
  <c r="BP155"/>
  <c r="BJ155"/>
  <c r="AX155"/>
  <c r="AP155"/>
  <c r="BA155"/>
  <c r="BB155" s="1"/>
  <c r="AC155"/>
  <c r="CE154"/>
  <c r="BX154"/>
  <c r="BS154"/>
  <c r="BP154"/>
  <c r="BJ154"/>
  <c r="BA154"/>
  <c r="BB154" s="1"/>
  <c r="N154"/>
  <c r="J154"/>
  <c r="CE153"/>
  <c r="BX153"/>
  <c r="BS153"/>
  <c r="BP153"/>
  <c r="BJ153"/>
  <c r="BA153"/>
  <c r="BB153" s="1"/>
  <c r="N153"/>
  <c r="J153"/>
  <c r="CE152"/>
  <c r="BX152"/>
  <c r="BS152"/>
  <c r="BP152"/>
  <c r="BJ152"/>
  <c r="BA152"/>
  <c r="BB152" s="1"/>
  <c r="N152"/>
  <c r="J152"/>
  <c r="CE151"/>
  <c r="BX151"/>
  <c r="BS151"/>
  <c r="BP151"/>
  <c r="BJ151"/>
  <c r="BA151"/>
  <c r="BB151" s="1"/>
  <c r="AA151"/>
  <c r="AB151" s="1"/>
  <c r="N151"/>
  <c r="J151"/>
  <c r="AP151" s="1"/>
  <c r="BX150"/>
  <c r="BS150"/>
  <c r="BP150"/>
  <c r="BJ150"/>
  <c r="AH150"/>
  <c r="BA150"/>
  <c r="BB150" s="1"/>
  <c r="Y150"/>
  <c r="N150"/>
  <c r="J150"/>
  <c r="BF150" s="1"/>
  <c r="CE149"/>
  <c r="BX149"/>
  <c r="BS149"/>
  <c r="BP149"/>
  <c r="BJ149"/>
  <c r="AH149"/>
  <c r="Y149"/>
  <c r="J149"/>
  <c r="AY149" s="1"/>
  <c r="AZ149" s="1"/>
  <c r="CE148"/>
  <c r="BX148"/>
  <c r="BS148"/>
  <c r="BJ148"/>
  <c r="AH148"/>
  <c r="AC148"/>
  <c r="J148"/>
  <c r="AY148" s="1"/>
  <c r="AZ148" s="1"/>
  <c r="CE147"/>
  <c r="BX147"/>
  <c r="BS147"/>
  <c r="BP147"/>
  <c r="BJ147"/>
  <c r="BA147"/>
  <c r="BB147" s="1"/>
  <c r="AC147"/>
  <c r="AA147"/>
  <c r="AB147" s="1"/>
  <c r="Y147"/>
  <c r="BF147"/>
  <c r="J147"/>
  <c r="CE146"/>
  <c r="BX146"/>
  <c r="BS146"/>
  <c r="BP146"/>
  <c r="BJ146"/>
  <c r="AP146"/>
  <c r="AH146"/>
  <c r="BA146"/>
  <c r="BB146" s="1"/>
  <c r="AA146"/>
  <c r="AB146" s="1"/>
  <c r="Y146"/>
  <c r="N146"/>
  <c r="J146"/>
  <c r="AS146" s="1"/>
  <c r="AT146" s="1"/>
  <c r="CE145"/>
  <c r="BX145"/>
  <c r="BS145"/>
  <c r="BP145"/>
  <c r="BJ145"/>
  <c r="AA145"/>
  <c r="AB145" s="1"/>
  <c r="Y145"/>
  <c r="N145"/>
  <c r="J145"/>
  <c r="BX144"/>
  <c r="BS144"/>
  <c r="BP144"/>
  <c r="BJ144"/>
  <c r="BA144"/>
  <c r="BB144" s="1"/>
  <c r="AH144"/>
  <c r="AC144"/>
  <c r="AB144"/>
  <c r="AA144"/>
  <c r="Y144"/>
  <c r="J144"/>
  <c r="CE143"/>
  <c r="BX143"/>
  <c r="BS143"/>
  <c r="BP143"/>
  <c r="BJ143"/>
  <c r="BA143"/>
  <c r="BB143" s="1"/>
  <c r="AH143"/>
  <c r="AC143"/>
  <c r="AA143"/>
  <c r="AB143" s="1"/>
  <c r="Y143"/>
  <c r="J143"/>
  <c r="BX142"/>
  <c r="BS142"/>
  <c r="BP142"/>
  <c r="BJ142"/>
  <c r="BA142"/>
  <c r="BB142" s="1"/>
  <c r="AA142"/>
  <c r="AB142" s="1"/>
  <c r="Y142"/>
  <c r="N142"/>
  <c r="J142"/>
  <c r="AP142" s="1"/>
  <c r="BX141"/>
  <c r="BS141"/>
  <c r="BP141"/>
  <c r="BJ141"/>
  <c r="AX141"/>
  <c r="AH141"/>
  <c r="AC141"/>
  <c r="AB141"/>
  <c r="AA141"/>
  <c r="Y141"/>
  <c r="J141"/>
  <c r="AQ141" s="1"/>
  <c r="AR141" s="1"/>
  <c r="CE140"/>
  <c r="BX140"/>
  <c r="BS140"/>
  <c r="BP140"/>
  <c r="BJ140"/>
  <c r="BA140"/>
  <c r="BB140" s="1"/>
  <c r="AH140"/>
  <c r="AC140"/>
  <c r="AA140"/>
  <c r="AB140" s="1"/>
  <c r="Y140"/>
  <c r="N140"/>
  <c r="J140"/>
  <c r="CE139"/>
  <c r="BX139"/>
  <c r="BS139"/>
  <c r="BP139"/>
  <c r="BJ139"/>
  <c r="AH139"/>
  <c r="AA139"/>
  <c r="AB139" s="1"/>
  <c r="Y139"/>
  <c r="N139"/>
  <c r="J139"/>
  <c r="AC139"/>
  <c r="BX138"/>
  <c r="BS138"/>
  <c r="BP138"/>
  <c r="BJ138"/>
  <c r="BA138"/>
  <c r="BB138" s="1"/>
  <c r="AA138"/>
  <c r="AB138" s="1"/>
  <c r="Y138"/>
  <c r="J138"/>
  <c r="AQ138" s="1"/>
  <c r="AR138" s="1"/>
  <c r="BX137"/>
  <c r="BS137"/>
  <c r="BP137"/>
  <c r="BJ137"/>
  <c r="BA137"/>
  <c r="BB137" s="1"/>
  <c r="AC137"/>
  <c r="AA137"/>
  <c r="AB137" s="1"/>
  <c r="Y137"/>
  <c r="N137"/>
  <c r="J137"/>
  <c r="AY137" s="1"/>
  <c r="AZ137" s="1"/>
  <c r="BX136"/>
  <c r="BS136"/>
  <c r="BP136"/>
  <c r="BJ136"/>
  <c r="AH136"/>
  <c r="AC136"/>
  <c r="AA136"/>
  <c r="AB136" s="1"/>
  <c r="Y136"/>
  <c r="J136"/>
  <c r="CE135"/>
  <c r="BX135"/>
  <c r="BS135"/>
  <c r="BP135"/>
  <c r="BJ135"/>
  <c r="BA135"/>
  <c r="BB135" s="1"/>
  <c r="AH135"/>
  <c r="AA135"/>
  <c r="AB135" s="1"/>
  <c r="Y135"/>
  <c r="N135"/>
  <c r="J135"/>
  <c r="AY135" s="1"/>
  <c r="AZ135" s="1"/>
  <c r="AC135"/>
  <c r="CE134"/>
  <c r="BX134"/>
  <c r="BS134"/>
  <c r="BP134"/>
  <c r="BJ134"/>
  <c r="BA134"/>
  <c r="BB134" s="1"/>
  <c r="AA134"/>
  <c r="AB134" s="1"/>
  <c r="Y134"/>
  <c r="N134"/>
  <c r="J134"/>
  <c r="BX133"/>
  <c r="BS133"/>
  <c r="BP133"/>
  <c r="BJ133"/>
  <c r="BA133"/>
  <c r="BB133" s="1"/>
  <c r="AC133"/>
  <c r="AA133"/>
  <c r="AB133" s="1"/>
  <c r="Y133"/>
  <c r="N133"/>
  <c r="J133"/>
  <c r="AY133" s="1"/>
  <c r="AZ133" s="1"/>
  <c r="BX132"/>
  <c r="BS132"/>
  <c r="BP132"/>
  <c r="BJ132"/>
  <c r="AH132"/>
  <c r="AC132"/>
  <c r="AA132"/>
  <c r="AB132" s="1"/>
  <c r="Y132"/>
  <c r="J132"/>
  <c r="AY132" s="1"/>
  <c r="AZ132" s="1"/>
  <c r="CE131"/>
  <c r="BX131"/>
  <c r="BS131"/>
  <c r="BP131"/>
  <c r="BJ131"/>
  <c r="BA131"/>
  <c r="BB131" s="1"/>
  <c r="AH131"/>
  <c r="AA131"/>
  <c r="AB131" s="1"/>
  <c r="Y131"/>
  <c r="N131"/>
  <c r="J131"/>
  <c r="AY131" s="1"/>
  <c r="AZ131" s="1"/>
  <c r="AC131"/>
  <c r="BX130"/>
  <c r="BS130"/>
  <c r="BP130"/>
  <c r="BJ130"/>
  <c r="BA130"/>
  <c r="BB130" s="1"/>
  <c r="AC130"/>
  <c r="AA130"/>
  <c r="AB130" s="1"/>
  <c r="Y130"/>
  <c r="J130"/>
  <c r="AQ130" s="1"/>
  <c r="AR130" s="1"/>
  <c r="BX129"/>
  <c r="BS129"/>
  <c r="BP129"/>
  <c r="BJ129"/>
  <c r="AH129"/>
  <c r="AC129"/>
  <c r="AA129"/>
  <c r="AB129" s="1"/>
  <c r="Y129"/>
  <c r="N129"/>
  <c r="J129"/>
  <c r="CE128"/>
  <c r="BX128"/>
  <c r="BS128"/>
  <c r="BP128"/>
  <c r="BJ128"/>
  <c r="BA128"/>
  <c r="BB128" s="1"/>
  <c r="AA128"/>
  <c r="AB128" s="1"/>
  <c r="Y128"/>
  <c r="N128"/>
  <c r="J128"/>
  <c r="BF128" s="1"/>
  <c r="AC128"/>
  <c r="BX127"/>
  <c r="BS127"/>
  <c r="BP127"/>
  <c r="BJ127"/>
  <c r="AH127"/>
  <c r="AC127"/>
  <c r="AA127"/>
  <c r="AB127" s="1"/>
  <c r="Y127"/>
  <c r="N127"/>
  <c r="J127"/>
  <c r="CE126"/>
  <c r="BX126"/>
  <c r="BS126"/>
  <c r="BP126"/>
  <c r="BJ126"/>
  <c r="BA126"/>
  <c r="BB126" s="1"/>
  <c r="AA126"/>
  <c r="AB126" s="1"/>
  <c r="Y126"/>
  <c r="N126"/>
  <c r="J126"/>
  <c r="AP126" s="1"/>
  <c r="AC126"/>
  <c r="BX125"/>
  <c r="BS125"/>
  <c r="BP125"/>
  <c r="BJ125"/>
  <c r="AH125"/>
  <c r="AC125"/>
  <c r="AB125"/>
  <c r="AA125"/>
  <c r="Y125"/>
  <c r="N125"/>
  <c r="J125"/>
  <c r="AQ125" s="1"/>
  <c r="AR125" s="1"/>
  <c r="CE124"/>
  <c r="BX124"/>
  <c r="BS124"/>
  <c r="BP124"/>
  <c r="BJ124"/>
  <c r="BA124"/>
  <c r="BB124" s="1"/>
  <c r="AA124"/>
  <c r="AB124" s="1"/>
  <c r="Y124"/>
  <c r="N124"/>
  <c r="J124"/>
  <c r="AP124" s="1"/>
  <c r="AC124"/>
  <c r="BX123"/>
  <c r="BS123"/>
  <c r="BP123"/>
  <c r="BJ123"/>
  <c r="AH123"/>
  <c r="AC123"/>
  <c r="AA123"/>
  <c r="AB123" s="1"/>
  <c r="Y123"/>
  <c r="N123"/>
  <c r="J123"/>
  <c r="AQ123" s="1"/>
  <c r="AR123" s="1"/>
  <c r="CE122"/>
  <c r="BX122"/>
  <c r="BS122"/>
  <c r="BJ122"/>
  <c r="BA122"/>
  <c r="BB122" s="1"/>
  <c r="Y122"/>
  <c r="AA122"/>
  <c r="AB122" s="1"/>
  <c r="N122"/>
  <c r="J122"/>
  <c r="CE121"/>
  <c r="BX121"/>
  <c r="BS121"/>
  <c r="BJ121"/>
  <c r="BF121"/>
  <c r="BA121"/>
  <c r="BB121" s="1"/>
  <c r="AY121"/>
  <c r="AZ121" s="1"/>
  <c r="AX121"/>
  <c r="AS121"/>
  <c r="AT121" s="1"/>
  <c r="AQ121"/>
  <c r="AR121" s="1"/>
  <c r="AP121"/>
  <c r="AL121"/>
  <c r="AK121"/>
  <c r="AH121"/>
  <c r="AA121"/>
  <c r="AB121" s="1"/>
  <c r="N121"/>
  <c r="M121"/>
  <c r="G121"/>
  <c r="BX120"/>
  <c r="BT120"/>
  <c r="BS120"/>
  <c r="BP120"/>
  <c r="BJ120"/>
  <c r="AW120"/>
  <c r="AH120"/>
  <c r="AA120"/>
  <c r="AB120" s="1"/>
  <c r="M120"/>
  <c r="N120" s="1"/>
  <c r="J120"/>
  <c r="G120"/>
  <c r="CE119"/>
  <c r="BX119"/>
  <c r="BS119"/>
  <c r="BJ119"/>
  <c r="AW119"/>
  <c r="M119"/>
  <c r="N119" s="1"/>
  <c r="G119"/>
  <c r="J119" s="1"/>
  <c r="AY119" s="1"/>
  <c r="AZ119" s="1"/>
  <c r="CE118"/>
  <c r="BX118"/>
  <c r="BS118"/>
  <c r="BP118"/>
  <c r="BJ118"/>
  <c r="AW118"/>
  <c r="M118"/>
  <c r="N118" s="1"/>
  <c r="G118"/>
  <c r="J118" s="1"/>
  <c r="AY118" s="1"/>
  <c r="AZ118" s="1"/>
  <c r="CE117"/>
  <c r="BX117"/>
  <c r="BS117"/>
  <c r="BP117"/>
  <c r="BJ117"/>
  <c r="BF117"/>
  <c r="BC117"/>
  <c r="AX117"/>
  <c r="AP117"/>
  <c r="AK117"/>
  <c r="AH117"/>
  <c r="Y117"/>
  <c r="N117"/>
  <c r="J117"/>
  <c r="CE116"/>
  <c r="BX116"/>
  <c r="BS116"/>
  <c r="BP116"/>
  <c r="BJ116"/>
  <c r="BF116"/>
  <c r="BC116"/>
  <c r="AX116"/>
  <c r="AP116"/>
  <c r="AH116"/>
  <c r="Y116"/>
  <c r="N116"/>
  <c r="J116"/>
  <c r="AQ116" s="1"/>
  <c r="CE115"/>
  <c r="BX115"/>
  <c r="BS115"/>
  <c r="BP115"/>
  <c r="BJ115"/>
  <c r="BF115"/>
  <c r="BC115"/>
  <c r="AX115"/>
  <c r="AP115"/>
  <c r="AH115"/>
  <c r="Y115"/>
  <c r="N115"/>
  <c r="J115"/>
  <c r="CE114"/>
  <c r="BX114"/>
  <c r="BS114"/>
  <c r="BJ114"/>
  <c r="BF114"/>
  <c r="BC114"/>
  <c r="AX114"/>
  <c r="AP114"/>
  <c r="AH114"/>
  <c r="Y114"/>
  <c r="N114"/>
  <c r="J114"/>
  <c r="CE113"/>
  <c r="BX113"/>
  <c r="BS113"/>
  <c r="BP113"/>
  <c r="BJ113"/>
  <c r="BF113"/>
  <c r="BC113"/>
  <c r="AX113"/>
  <c r="AP113"/>
  <c r="AH113"/>
  <c r="AA113"/>
  <c r="AB113" s="1"/>
  <c r="Y113"/>
  <c r="N113"/>
  <c r="J113"/>
  <c r="CE112"/>
  <c r="BX112"/>
  <c r="BS112"/>
  <c r="BP112"/>
  <c r="BJ112"/>
  <c r="BF112"/>
  <c r="BC112"/>
  <c r="AX112"/>
  <c r="AP112"/>
  <c r="AH112"/>
  <c r="Y112"/>
  <c r="J112"/>
  <c r="CE111"/>
  <c r="BX111"/>
  <c r="BS111"/>
  <c r="BJ111"/>
  <c r="AH111"/>
  <c r="AA111"/>
  <c r="AB111" s="1"/>
  <c r="J111"/>
  <c r="AQ111" s="1"/>
  <c r="AR111" s="1"/>
  <c r="CE110"/>
  <c r="BX110"/>
  <c r="BS110"/>
  <c r="BP110"/>
  <c r="BJ110"/>
  <c r="AA110"/>
  <c r="AB110" s="1"/>
  <c r="J110"/>
  <c r="AY110" s="1"/>
  <c r="AZ110" s="1"/>
  <c r="CE109"/>
  <c r="BX109"/>
  <c r="BS109"/>
  <c r="BP109"/>
  <c r="BJ109"/>
  <c r="AH109"/>
  <c r="AA109"/>
  <c r="AB109" s="1"/>
  <c r="J109"/>
  <c r="AQ109" s="1"/>
  <c r="AR109" s="1"/>
  <c r="CE108"/>
  <c r="BX108"/>
  <c r="BS108"/>
  <c r="BP108"/>
  <c r="BJ108"/>
  <c r="BF108"/>
  <c r="BA108"/>
  <c r="BC108" s="1"/>
  <c r="AX108"/>
  <c r="AP108"/>
  <c r="AK108"/>
  <c r="AH108"/>
  <c r="AA108"/>
  <c r="AB108" s="1"/>
  <c r="Y108"/>
  <c r="CE107"/>
  <c r="BX107"/>
  <c r="BS107"/>
  <c r="BJ107"/>
  <c r="BF107"/>
  <c r="BA107"/>
  <c r="BC107" s="1"/>
  <c r="AX107"/>
  <c r="AQ107"/>
  <c r="AP107"/>
  <c r="AK107"/>
  <c r="AH107"/>
  <c r="AA107"/>
  <c r="AB107" s="1"/>
  <c r="Y107"/>
  <c r="N107"/>
  <c r="CE106"/>
  <c r="BX106"/>
  <c r="BS106"/>
  <c r="BP106"/>
  <c r="BJ106"/>
  <c r="BF106"/>
  <c r="BA106"/>
  <c r="BC106" s="1"/>
  <c r="AX106"/>
  <c r="AP106"/>
  <c r="AK106"/>
  <c r="AH106"/>
  <c r="AA106"/>
  <c r="AB106" s="1"/>
  <c r="Y106"/>
  <c r="N106"/>
  <c r="CE105"/>
  <c r="BX105"/>
  <c r="BS105"/>
  <c r="BJ105"/>
  <c r="BF105"/>
  <c r="BA105"/>
  <c r="BC105" s="1"/>
  <c r="AX105"/>
  <c r="AP105"/>
  <c r="AK105"/>
  <c r="AH105"/>
  <c r="AA105"/>
  <c r="AB105" s="1"/>
  <c r="Y105"/>
  <c r="N105"/>
  <c r="AQ105"/>
  <c r="CE104"/>
  <c r="BX104"/>
  <c r="BS104"/>
  <c r="BJ104"/>
  <c r="BA104"/>
  <c r="BB104" s="1"/>
  <c r="AH104"/>
  <c r="Y104"/>
  <c r="N104"/>
  <c r="J104"/>
  <c r="BX103"/>
  <c r="BS103"/>
  <c r="BJ103"/>
  <c r="BA103"/>
  <c r="BB103" s="1"/>
  <c r="AH103"/>
  <c r="Y103"/>
  <c r="N103"/>
  <c r="J103"/>
  <c r="AY103" s="1"/>
  <c r="AZ103" s="1"/>
  <c r="BX102"/>
  <c r="BS102"/>
  <c r="BP102"/>
  <c r="BJ102"/>
  <c r="AP102"/>
  <c r="AH102"/>
  <c r="BA102"/>
  <c r="BB102" s="1"/>
  <c r="AA102"/>
  <c r="AB102" s="1"/>
  <c r="N102"/>
  <c r="J102"/>
  <c r="BX101"/>
  <c r="BS101"/>
  <c r="BP101"/>
  <c r="BJ101"/>
  <c r="BA101"/>
  <c r="BB101" s="1"/>
  <c r="AA101"/>
  <c r="AB101" s="1"/>
  <c r="N101"/>
  <c r="J101"/>
  <c r="CE100"/>
  <c r="BX100"/>
  <c r="BS100"/>
  <c r="BP100"/>
  <c r="BJ100"/>
  <c r="BA100"/>
  <c r="BB100" s="1"/>
  <c r="Y100"/>
  <c r="AA100"/>
  <c r="AB100" s="1"/>
  <c r="N100"/>
  <c r="J100"/>
  <c r="BF100" s="1"/>
  <c r="BX99"/>
  <c r="BS99"/>
  <c r="BP99"/>
  <c r="BJ99"/>
  <c r="AP99"/>
  <c r="BA99"/>
  <c r="BB99" s="1"/>
  <c r="AA99"/>
  <c r="AB99" s="1"/>
  <c r="N99"/>
  <c r="J99"/>
  <c r="AY99" s="1"/>
  <c r="AZ99" s="1"/>
  <c r="BX98"/>
  <c r="BS98"/>
  <c r="BP98"/>
  <c r="BJ98"/>
  <c r="AP98"/>
  <c r="AH98"/>
  <c r="BA98"/>
  <c r="BB98" s="1"/>
  <c r="AA98"/>
  <c r="AB98" s="1"/>
  <c r="N98"/>
  <c r="J98"/>
  <c r="BX97"/>
  <c r="BS97"/>
  <c r="BP97"/>
  <c r="BJ97"/>
  <c r="BA97"/>
  <c r="BB97" s="1"/>
  <c r="AA97"/>
  <c r="AB97" s="1"/>
  <c r="N97"/>
  <c r="J97"/>
  <c r="CE96"/>
  <c r="BX96"/>
  <c r="BS96"/>
  <c r="BP96"/>
  <c r="BJ96"/>
  <c r="BA96"/>
  <c r="BB96" s="1"/>
  <c r="Y96"/>
  <c r="AA96"/>
  <c r="AB96" s="1"/>
  <c r="N96"/>
  <c r="J96"/>
  <c r="BF96" s="1"/>
  <c r="CE95"/>
  <c r="BX95"/>
  <c r="BS95"/>
  <c r="BJ95"/>
  <c r="BA95"/>
  <c r="BB95" s="1"/>
  <c r="AH95"/>
  <c r="AA95"/>
  <c r="AB95" s="1"/>
  <c r="Y95"/>
  <c r="N95"/>
  <c r="J95"/>
  <c r="BX94"/>
  <c r="BS94"/>
  <c r="BP94"/>
  <c r="BJ94"/>
  <c r="AP94"/>
  <c r="BA94"/>
  <c r="BB94" s="1"/>
  <c r="AA94"/>
  <c r="AB94" s="1"/>
  <c r="N94"/>
  <c r="J94"/>
  <c r="AY94" s="1"/>
  <c r="AZ94" s="1"/>
  <c r="BX93"/>
  <c r="BS93"/>
  <c r="BP93"/>
  <c r="BJ93"/>
  <c r="BA93"/>
  <c r="BB93" s="1"/>
  <c r="Y93"/>
  <c r="J93"/>
  <c r="BF93" s="1"/>
  <c r="BX92"/>
  <c r="BS92"/>
  <c r="BP92"/>
  <c r="BJ92"/>
  <c r="BC92"/>
  <c r="AX92"/>
  <c r="AH92"/>
  <c r="Y92"/>
  <c r="N92"/>
  <c r="J92"/>
  <c r="CE91"/>
  <c r="BX91"/>
  <c r="BS91"/>
  <c r="BJ91"/>
  <c r="BC91"/>
  <c r="AX91"/>
  <c r="AH91"/>
  <c r="AA91"/>
  <c r="AB91" s="1"/>
  <c r="Y91"/>
  <c r="N91"/>
  <c r="J91"/>
  <c r="BF91" s="1"/>
  <c r="CE90"/>
  <c r="BX90"/>
  <c r="BS90"/>
  <c r="BP90"/>
  <c r="BJ90"/>
  <c r="AH90"/>
  <c r="AA90"/>
  <c r="AB90" s="1"/>
  <c r="Y90"/>
  <c r="N90"/>
  <c r="J90"/>
  <c r="CE89"/>
  <c r="BX89"/>
  <c r="BS89"/>
  <c r="BJ89"/>
  <c r="BA89"/>
  <c r="BB89" s="1"/>
  <c r="AH89"/>
  <c r="AA89"/>
  <c r="AB89" s="1"/>
  <c r="Y89"/>
  <c r="N89"/>
  <c r="J89"/>
  <c r="CE88"/>
  <c r="BX88"/>
  <c r="BS88"/>
  <c r="BJ88"/>
  <c r="BA88"/>
  <c r="BB88" s="1"/>
  <c r="AH88"/>
  <c r="AA88"/>
  <c r="AB88" s="1"/>
  <c r="Y88"/>
  <c r="N88"/>
  <c r="J88"/>
  <c r="CE87"/>
  <c r="BX87"/>
  <c r="BS87"/>
  <c r="BJ87"/>
  <c r="BA87"/>
  <c r="BB87" s="1"/>
  <c r="AH87"/>
  <c r="AA87"/>
  <c r="AB87" s="1"/>
  <c r="Y87"/>
  <c r="N87"/>
  <c r="J87"/>
  <c r="CE86"/>
  <c r="BX86"/>
  <c r="BS86"/>
  <c r="BJ86"/>
  <c r="BA86"/>
  <c r="BB86" s="1"/>
  <c r="AH86"/>
  <c r="Y86"/>
  <c r="N86"/>
  <c r="J86"/>
  <c r="AQ86" s="1"/>
  <c r="AR86" s="1"/>
  <c r="BX85"/>
  <c r="BS85"/>
  <c r="BJ85"/>
  <c r="BA85"/>
  <c r="BB85" s="1"/>
  <c r="AH85"/>
  <c r="Y85"/>
  <c r="N85"/>
  <c r="J85"/>
  <c r="AY85" s="1"/>
  <c r="AZ85" s="1"/>
  <c r="CE84"/>
  <c r="BX84"/>
  <c r="BS84"/>
  <c r="BP84"/>
  <c r="BJ84"/>
  <c r="AH84"/>
  <c r="BA84"/>
  <c r="BB84" s="1"/>
  <c r="Y84"/>
  <c r="AA84"/>
  <c r="AB84" s="1"/>
  <c r="N84"/>
  <c r="J84"/>
  <c r="BX83"/>
  <c r="BS83"/>
  <c r="BJ83"/>
  <c r="BA83"/>
  <c r="BB83" s="1"/>
  <c r="Y83"/>
  <c r="J83"/>
  <c r="AQ83" s="1"/>
  <c r="AR83" s="1"/>
  <c r="CE82"/>
  <c r="BX82"/>
  <c r="BT82"/>
  <c r="BT159" s="1"/>
  <c r="BT163" s="1"/>
  <c r="BT165" s="1"/>
  <c r="BS82"/>
  <c r="BP82"/>
  <c r="BJ82"/>
  <c r="J82"/>
  <c r="CE81"/>
  <c r="BX81"/>
  <c r="BS81"/>
  <c r="BJ81"/>
  <c r="BA81"/>
  <c r="BB81" s="1"/>
  <c r="AH81"/>
  <c r="Y81"/>
  <c r="N81"/>
  <c r="J81"/>
  <c r="AQ81" s="1"/>
  <c r="AR81" s="1"/>
  <c r="CE80"/>
  <c r="BX80"/>
  <c r="BS80"/>
  <c r="BJ80"/>
  <c r="AH80"/>
  <c r="BA80"/>
  <c r="BB80" s="1"/>
  <c r="AA80"/>
  <c r="AB80" s="1"/>
  <c r="Y80"/>
  <c r="N80"/>
  <c r="J80"/>
  <c r="CE79"/>
  <c r="BX79"/>
  <c r="BS79"/>
  <c r="BJ79"/>
  <c r="AH79"/>
  <c r="BA79"/>
  <c r="BB79" s="1"/>
  <c r="AA79"/>
  <c r="AB79" s="1"/>
  <c r="Y79"/>
  <c r="N79"/>
  <c r="J79"/>
  <c r="CE78"/>
  <c r="BX78"/>
  <c r="BS78"/>
  <c r="BP78"/>
  <c r="BJ78"/>
  <c r="J78"/>
  <c r="CE77"/>
  <c r="BX77"/>
  <c r="BS77"/>
  <c r="BJ77"/>
  <c r="BA77"/>
  <c r="BB77" s="1"/>
  <c r="AH77"/>
  <c r="AA77"/>
  <c r="AB77" s="1"/>
  <c r="Y77"/>
  <c r="N77"/>
  <c r="J77"/>
  <c r="BX76"/>
  <c r="BS76"/>
  <c r="BP76"/>
  <c r="BJ76"/>
  <c r="AP76"/>
  <c r="BA76"/>
  <c r="BB76" s="1"/>
  <c r="AA76"/>
  <c r="AB76" s="1"/>
  <c r="N76"/>
  <c r="J76"/>
  <c r="BX75"/>
  <c r="BS75"/>
  <c r="BP75"/>
  <c r="BJ75"/>
  <c r="J75"/>
  <c r="CE74"/>
  <c r="BX74"/>
  <c r="BS74"/>
  <c r="BJ74"/>
  <c r="BA74"/>
  <c r="BB74" s="1"/>
  <c r="AH74"/>
  <c r="AA74"/>
  <c r="AB74" s="1"/>
  <c r="Y74"/>
  <c r="N74"/>
  <c r="J74"/>
  <c r="CE73"/>
  <c r="BX73"/>
  <c r="BS73"/>
  <c r="BP73"/>
  <c r="BJ73"/>
  <c r="AH73"/>
  <c r="BA73"/>
  <c r="BB73" s="1"/>
  <c r="Y73"/>
  <c r="AA73"/>
  <c r="AB73" s="1"/>
  <c r="N73"/>
  <c r="J73"/>
  <c r="BF73" s="1"/>
  <c r="CE72"/>
  <c r="BX72"/>
  <c r="BS72"/>
  <c r="BJ72"/>
  <c r="AH72"/>
  <c r="AA72"/>
  <c r="AB72" s="1"/>
  <c r="Y72"/>
  <c r="N72"/>
  <c r="J72"/>
  <c r="BF72" s="1"/>
  <c r="CE71"/>
  <c r="BX71"/>
  <c r="BS71"/>
  <c r="BP71"/>
  <c r="BJ71"/>
  <c r="AH71"/>
  <c r="Y71"/>
  <c r="N71"/>
  <c r="J71"/>
  <c r="AS71" s="1"/>
  <c r="AT71" s="1"/>
  <c r="CE70"/>
  <c r="BX70"/>
  <c r="BS70"/>
  <c r="BP70"/>
  <c r="BJ70"/>
  <c r="AH70"/>
  <c r="J70"/>
  <c r="CE69"/>
  <c r="BX69"/>
  <c r="BS69"/>
  <c r="BP69"/>
  <c r="BJ69"/>
  <c r="BA69"/>
  <c r="BB69" s="1"/>
  <c r="AH69"/>
  <c r="Y69"/>
  <c r="N69"/>
  <c r="J69"/>
  <c r="CE68"/>
  <c r="BX68"/>
  <c r="BS68"/>
  <c r="BP68"/>
  <c r="BJ68"/>
  <c r="AH68"/>
  <c r="Y68"/>
  <c r="N68"/>
  <c r="J68"/>
  <c r="CE67"/>
  <c r="BX67"/>
  <c r="BS67"/>
  <c r="BJ67"/>
  <c r="BA67"/>
  <c r="BB67" s="1"/>
  <c r="AH67"/>
  <c r="Y67"/>
  <c r="N67"/>
  <c r="J67"/>
  <c r="BF67" s="1"/>
  <c r="CE66"/>
  <c r="BX66"/>
  <c r="BS66"/>
  <c r="BP66"/>
  <c r="BJ66"/>
  <c r="AH66"/>
  <c r="Y66"/>
  <c r="N66"/>
  <c r="J66"/>
  <c r="CE65"/>
  <c r="BX65"/>
  <c r="BS65"/>
  <c r="BP65"/>
  <c r="BJ65"/>
  <c r="AH65"/>
  <c r="J65"/>
  <c r="CE64"/>
  <c r="BX64"/>
  <c r="BS64"/>
  <c r="BJ64"/>
  <c r="BA64"/>
  <c r="BB64" s="1"/>
  <c r="AH64"/>
  <c r="AA64"/>
  <c r="AB64" s="1"/>
  <c r="Y64"/>
  <c r="N64"/>
  <c r="J64"/>
  <c r="BX63"/>
  <c r="BS63"/>
  <c r="BP63"/>
  <c r="BJ63"/>
  <c r="AH63"/>
  <c r="Y63"/>
  <c r="J63"/>
  <c r="BX62"/>
  <c r="BS62"/>
  <c r="BP62"/>
  <c r="BJ62"/>
  <c r="BA62"/>
  <c r="BB62" s="1"/>
  <c r="AA62"/>
  <c r="AB62" s="1"/>
  <c r="J62"/>
  <c r="AQ62" s="1"/>
  <c r="AR62" s="1"/>
  <c r="CE61"/>
  <c r="BX61"/>
  <c r="BS61"/>
  <c r="BJ61"/>
  <c r="AH61"/>
  <c r="Y61"/>
  <c r="N61"/>
  <c r="J61"/>
  <c r="BF61" s="1"/>
  <c r="CE60"/>
  <c r="BX60"/>
  <c r="BS60"/>
  <c r="BJ60"/>
  <c r="BA60"/>
  <c r="BB60" s="1"/>
  <c r="AH60"/>
  <c r="AA60"/>
  <c r="AB60" s="1"/>
  <c r="Y60"/>
  <c r="N60"/>
  <c r="J60"/>
  <c r="BF60" s="1"/>
  <c r="BX59"/>
  <c r="BS59"/>
  <c r="BP59"/>
  <c r="BJ59"/>
  <c r="AH59"/>
  <c r="Y59"/>
  <c r="J59"/>
  <c r="BX58"/>
  <c r="BS58"/>
  <c r="BP58"/>
  <c r="BJ58"/>
  <c r="AA58"/>
  <c r="AB58" s="1"/>
  <c r="N58"/>
  <c r="J58"/>
  <c r="AY58" s="1"/>
  <c r="AZ58" s="1"/>
  <c r="CE57"/>
  <c r="BX57"/>
  <c r="BS57"/>
  <c r="BP57"/>
  <c r="BJ57"/>
  <c r="AH57"/>
  <c r="Y57"/>
  <c r="N57"/>
  <c r="J57"/>
  <c r="AQ57" s="1"/>
  <c r="AR57" s="1"/>
  <c r="CE56"/>
  <c r="BX56"/>
  <c r="BS56"/>
  <c r="BJ56"/>
  <c r="BA56"/>
  <c r="BB56" s="1"/>
  <c r="AH56"/>
  <c r="AA56"/>
  <c r="AB56" s="1"/>
  <c r="Y56"/>
  <c r="N56"/>
  <c r="J56"/>
  <c r="BF56" s="1"/>
  <c r="CE55"/>
  <c r="BX55"/>
  <c r="BS55"/>
  <c r="BP55"/>
  <c r="BJ55"/>
  <c r="AH55"/>
  <c r="BA55"/>
  <c r="BB55" s="1"/>
  <c r="Y55"/>
  <c r="AA55"/>
  <c r="AB55" s="1"/>
  <c r="N55"/>
  <c r="J55"/>
  <c r="BX54"/>
  <c r="BS54"/>
  <c r="BJ54"/>
  <c r="BA54"/>
  <c r="BB54" s="1"/>
  <c r="Y54"/>
  <c r="AQ54"/>
  <c r="AR54" s="1"/>
  <c r="J54"/>
  <c r="CE53"/>
  <c r="BX53"/>
  <c r="BS53"/>
  <c r="BJ53"/>
  <c r="BA53"/>
  <c r="BB53" s="1"/>
  <c r="AH53"/>
  <c r="Y53"/>
  <c r="N53"/>
  <c r="J53"/>
  <c r="AQ53" s="1"/>
  <c r="AR53" s="1"/>
  <c r="BX52"/>
  <c r="BS52"/>
  <c r="BJ52"/>
  <c r="BA52"/>
  <c r="BB52" s="1"/>
  <c r="AH52"/>
  <c r="Y52"/>
  <c r="N52"/>
  <c r="J52"/>
  <c r="AY52" s="1"/>
  <c r="AZ52" s="1"/>
  <c r="CE51"/>
  <c r="BX51"/>
  <c r="BS51"/>
  <c r="BP51"/>
  <c r="BJ51"/>
  <c r="AH51"/>
  <c r="BA51"/>
  <c r="BB51" s="1"/>
  <c r="Y51"/>
  <c r="AA51"/>
  <c r="AB51" s="1"/>
  <c r="N51"/>
  <c r="J51"/>
  <c r="BX50"/>
  <c r="BS50"/>
  <c r="BP50"/>
  <c r="BJ50"/>
  <c r="BA50"/>
  <c r="BB50" s="1"/>
  <c r="AA50"/>
  <c r="AB50" s="1"/>
  <c r="N50"/>
  <c r="J50"/>
  <c r="CE49"/>
  <c r="BX49"/>
  <c r="BS49"/>
  <c r="BP49"/>
  <c r="BJ49"/>
  <c r="AH49"/>
  <c r="BA49"/>
  <c r="BB49" s="1"/>
  <c r="Y49"/>
  <c r="AA49"/>
  <c r="AB49" s="1"/>
  <c r="N49"/>
  <c r="J49"/>
  <c r="BF49" s="1"/>
  <c r="BX48"/>
  <c r="BS48"/>
  <c r="BP48"/>
  <c r="BJ48"/>
  <c r="BA48"/>
  <c r="BB48" s="1"/>
  <c r="Y48"/>
  <c r="J48"/>
  <c r="AQ48" s="1"/>
  <c r="AR48" s="1"/>
  <c r="CE47"/>
  <c r="BX47"/>
  <c r="BS47"/>
  <c r="BJ47"/>
  <c r="BA47"/>
  <c r="BB47" s="1"/>
  <c r="AH47"/>
  <c r="Y47"/>
  <c r="N47"/>
  <c r="J47"/>
  <c r="AQ47" s="1"/>
  <c r="AR47" s="1"/>
  <c r="CE46"/>
  <c r="BX46"/>
  <c r="BS46"/>
  <c r="BJ46"/>
  <c r="AH46"/>
  <c r="BA46"/>
  <c r="BB46" s="1"/>
  <c r="AA46"/>
  <c r="AB46" s="1"/>
  <c r="Y46"/>
  <c r="N46"/>
  <c r="J46"/>
  <c r="AY46" s="1"/>
  <c r="AZ46" s="1"/>
  <c r="CE45"/>
  <c r="BX45"/>
  <c r="BS45"/>
  <c r="BP45"/>
  <c r="BJ45"/>
  <c r="AH45"/>
  <c r="BA45"/>
  <c r="BB45" s="1"/>
  <c r="Y45"/>
  <c r="AA45"/>
  <c r="AB45" s="1"/>
  <c r="N45"/>
  <c r="J45"/>
  <c r="BF45" s="1"/>
  <c r="BX44"/>
  <c r="BS44"/>
  <c r="BP44"/>
  <c r="BJ44"/>
  <c r="BA44"/>
  <c r="BB44" s="1"/>
  <c r="Y44"/>
  <c r="AQ44"/>
  <c r="AR44" s="1"/>
  <c r="J44"/>
  <c r="CE43"/>
  <c r="BX43"/>
  <c r="BS43"/>
  <c r="BJ43"/>
  <c r="BA43"/>
  <c r="BB43" s="1"/>
  <c r="AH43"/>
  <c r="Y43"/>
  <c r="N43"/>
  <c r="J43"/>
  <c r="AQ43" s="1"/>
  <c r="AR43" s="1"/>
  <c r="CE42"/>
  <c r="BX42"/>
  <c r="BS42"/>
  <c r="BJ42"/>
  <c r="BA42"/>
  <c r="BB42" s="1"/>
  <c r="Y42"/>
  <c r="AA42"/>
  <c r="AB42" s="1"/>
  <c r="N42"/>
  <c r="J42"/>
  <c r="BX41"/>
  <c r="BS41"/>
  <c r="BP41"/>
  <c r="BJ41"/>
  <c r="BA41"/>
  <c r="BB41" s="1"/>
  <c r="AA41"/>
  <c r="AB41" s="1"/>
  <c r="N41"/>
  <c r="J41"/>
  <c r="CE40"/>
  <c r="BX40"/>
  <c r="BS40"/>
  <c r="BP40"/>
  <c r="BJ40"/>
  <c r="AH40"/>
  <c r="BA40"/>
  <c r="BB40" s="1"/>
  <c r="Y40"/>
  <c r="AA40"/>
  <c r="AB40" s="1"/>
  <c r="N40"/>
  <c r="J40"/>
  <c r="BF40" s="1"/>
  <c r="BX39"/>
  <c r="BS39"/>
  <c r="BP39"/>
  <c r="BJ39"/>
  <c r="J39"/>
  <c r="BF39" s="1"/>
  <c r="CE38"/>
  <c r="BX38"/>
  <c r="BS38"/>
  <c r="BP38"/>
  <c r="BJ38"/>
  <c r="AH38"/>
  <c r="AA38"/>
  <c r="AB38" s="1"/>
  <c r="Y38"/>
  <c r="N38"/>
  <c r="J38"/>
  <c r="CE37"/>
  <c r="BX37"/>
  <c r="BS37"/>
  <c r="BJ37"/>
  <c r="BA37"/>
  <c r="BB37" s="1"/>
  <c r="AH37"/>
  <c r="AA37"/>
  <c r="AB37" s="1"/>
  <c r="Y37"/>
  <c r="N37"/>
  <c r="J37"/>
  <c r="BX36"/>
  <c r="BS36"/>
  <c r="BP36"/>
  <c r="BJ36"/>
  <c r="AP36"/>
  <c r="BA36"/>
  <c r="BB36" s="1"/>
  <c r="AA36"/>
  <c r="AB36" s="1"/>
  <c r="N36"/>
  <c r="J36"/>
  <c r="BX35"/>
  <c r="BS35"/>
  <c r="BP35"/>
  <c r="BJ35"/>
  <c r="J35"/>
  <c r="CE34"/>
  <c r="BX34"/>
  <c r="BS34"/>
  <c r="BJ34"/>
  <c r="BA34"/>
  <c r="BB34" s="1"/>
  <c r="AH34"/>
  <c r="Y34"/>
  <c r="N34"/>
  <c r="J34"/>
  <c r="AQ34" s="1"/>
  <c r="AR34" s="1"/>
  <c r="CE33"/>
  <c r="BX33"/>
  <c r="BS33"/>
  <c r="BP33"/>
  <c r="BJ33"/>
  <c r="AH33"/>
  <c r="AA33"/>
  <c r="AB33" s="1"/>
  <c r="Y33"/>
  <c r="N33"/>
  <c r="J33"/>
  <c r="AQ33" s="1"/>
  <c r="AR33" s="1"/>
  <c r="CE32"/>
  <c r="BX32"/>
  <c r="BS32"/>
  <c r="BJ32"/>
  <c r="BF32"/>
  <c r="AH32"/>
  <c r="AA32"/>
  <c r="AB32" s="1"/>
  <c r="Y32"/>
  <c r="N32"/>
  <c r="J32"/>
  <c r="CE31"/>
  <c r="BX31"/>
  <c r="BS31"/>
  <c r="BJ31"/>
  <c r="BA31"/>
  <c r="BB31" s="1"/>
  <c r="Y31"/>
  <c r="AA31"/>
  <c r="AB31" s="1"/>
  <c r="N31"/>
  <c r="J31"/>
  <c r="BX30"/>
  <c r="BS30"/>
  <c r="BP30"/>
  <c r="BJ30"/>
  <c r="N30"/>
  <c r="J30"/>
  <c r="CE29"/>
  <c r="BX29"/>
  <c r="BS29"/>
  <c r="BJ29"/>
  <c r="AH29"/>
  <c r="AA29"/>
  <c r="AB29" s="1"/>
  <c r="Y29"/>
  <c r="N29"/>
  <c r="J29"/>
  <c r="BF29" s="1"/>
  <c r="CE28"/>
  <c r="BX28"/>
  <c r="BS28"/>
  <c r="BP28"/>
  <c r="BJ28"/>
  <c r="AH28"/>
  <c r="Y28"/>
  <c r="N28"/>
  <c r="J28"/>
  <c r="AS28" s="1"/>
  <c r="AT28" s="1"/>
  <c r="CE27"/>
  <c r="BV27"/>
  <c r="BS27"/>
  <c r="BP27"/>
  <c r="BJ27"/>
  <c r="AH27"/>
  <c r="Y27"/>
  <c r="N27"/>
  <c r="J27"/>
  <c r="AS27" s="1"/>
  <c r="AT27" s="1"/>
  <c r="CE26"/>
  <c r="BX26"/>
  <c r="BS26"/>
  <c r="BJ26"/>
  <c r="AH26"/>
  <c r="J26"/>
  <c r="CE25"/>
  <c r="BX25"/>
  <c r="BS25"/>
  <c r="BP25"/>
  <c r="BJ25"/>
  <c r="AH25"/>
  <c r="AA25"/>
  <c r="AB25" s="1"/>
  <c r="Y25"/>
  <c r="N25"/>
  <c r="J25"/>
  <c r="CE24"/>
  <c r="BX24"/>
  <c r="BS24"/>
  <c r="BP24"/>
  <c r="BJ24"/>
  <c r="BA24"/>
  <c r="BB24" s="1"/>
  <c r="AH24"/>
  <c r="Y24"/>
  <c r="N24"/>
  <c r="J24"/>
  <c r="CE23"/>
  <c r="BX23"/>
  <c r="BS23"/>
  <c r="BP23"/>
  <c r="BJ23"/>
  <c r="AH23"/>
  <c r="Y23"/>
  <c r="N23"/>
  <c r="J23"/>
  <c r="CE22"/>
  <c r="BX22"/>
  <c r="BS22"/>
  <c r="BJ22"/>
  <c r="AH22"/>
  <c r="J22"/>
  <c r="BF22" s="1"/>
  <c r="CE21"/>
  <c r="BX21"/>
  <c r="BS21"/>
  <c r="BJ21"/>
  <c r="AH21"/>
  <c r="AA21"/>
  <c r="AB21" s="1"/>
  <c r="Y21"/>
  <c r="N21"/>
  <c r="J21"/>
  <c r="BF21" s="1"/>
  <c r="CE20"/>
  <c r="BX20"/>
  <c r="BS20"/>
  <c r="BP20"/>
  <c r="BJ20"/>
  <c r="AH20"/>
  <c r="Y20"/>
  <c r="AA20"/>
  <c r="AB20" s="1"/>
  <c r="N20"/>
  <c r="J20"/>
  <c r="BX19"/>
  <c r="BS19"/>
  <c r="BP19"/>
  <c r="BJ19"/>
  <c r="AH19"/>
  <c r="Y19"/>
  <c r="N19"/>
  <c r="J19"/>
  <c r="AS19" s="1"/>
  <c r="AT19" s="1"/>
  <c r="CE18"/>
  <c r="BX18"/>
  <c r="BS18"/>
  <c r="BP18"/>
  <c r="BJ18"/>
  <c r="AH18"/>
  <c r="J18"/>
  <c r="CE17"/>
  <c r="BX17"/>
  <c r="BS17"/>
  <c r="BJ17"/>
  <c r="AH17"/>
  <c r="Y17"/>
  <c r="N17"/>
  <c r="J17"/>
  <c r="BX16"/>
  <c r="BS16"/>
  <c r="BP16"/>
  <c r="BJ16"/>
  <c r="BA16"/>
  <c r="BB16" s="1"/>
  <c r="AH16"/>
  <c r="AX16"/>
  <c r="AA16"/>
  <c r="AB16" s="1"/>
  <c r="Y16"/>
  <c r="N16"/>
  <c r="J16"/>
  <c r="BF16" s="1"/>
  <c r="CE15"/>
  <c r="BX15"/>
  <c r="BS15"/>
  <c r="BP15"/>
  <c r="BJ15"/>
  <c r="BF15"/>
  <c r="BA15"/>
  <c r="BB15" s="1"/>
  <c r="AY15"/>
  <c r="AZ15" s="1"/>
  <c r="AX15"/>
  <c r="AS15"/>
  <c r="AT15" s="1"/>
  <c r="AQ15"/>
  <c r="AR15" s="1"/>
  <c r="AP15"/>
  <c r="AL15"/>
  <c r="AK15"/>
  <c r="AH15"/>
  <c r="Y15"/>
  <c r="N15"/>
  <c r="CE14"/>
  <c r="BX14"/>
  <c r="BS14"/>
  <c r="BP14"/>
  <c r="BJ14"/>
  <c r="AH14"/>
  <c r="Y14"/>
  <c r="N14"/>
  <c r="J14"/>
  <c r="AQ14" s="1"/>
  <c r="AR14" s="1"/>
  <c r="CE13"/>
  <c r="BX13"/>
  <c r="BS13"/>
  <c r="BJ13"/>
  <c r="BA13"/>
  <c r="BB13" s="1"/>
  <c r="AS13"/>
  <c r="AT13" s="1"/>
  <c r="AH13"/>
  <c r="Y13"/>
  <c r="AA13"/>
  <c r="AB13" s="1"/>
  <c r="N13"/>
  <c r="J13"/>
  <c r="CE12"/>
  <c r="BX12"/>
  <c r="BS12"/>
  <c r="BP12"/>
  <c r="BJ12"/>
  <c r="AH12"/>
  <c r="AA12"/>
  <c r="AB12" s="1"/>
  <c r="N12"/>
  <c r="J12"/>
  <c r="AY12" s="1"/>
  <c r="AZ12" s="1"/>
  <c r="BX11"/>
  <c r="BS11"/>
  <c r="BP11"/>
  <c r="BJ11"/>
  <c r="BA11"/>
  <c r="BB11" s="1"/>
  <c r="AA11"/>
  <c r="AB11" s="1"/>
  <c r="N11"/>
  <c r="J11"/>
  <c r="BF11" s="1"/>
  <c r="CE10"/>
  <c r="BX10"/>
  <c r="BS10"/>
  <c r="BJ10"/>
  <c r="AH10"/>
  <c r="Y10"/>
  <c r="N10"/>
  <c r="J10"/>
  <c r="BX9"/>
  <c r="BS9"/>
  <c r="BP9"/>
  <c r="BJ9"/>
  <c r="BA9"/>
  <c r="BB9" s="1"/>
  <c r="AP9"/>
  <c r="AX9"/>
  <c r="AA9"/>
  <c r="AB9" s="1"/>
  <c r="Y9"/>
  <c r="N9"/>
  <c r="J9"/>
  <c r="BX8"/>
  <c r="BS8"/>
  <c r="BP8"/>
  <c r="BJ8"/>
  <c r="AX8"/>
  <c r="AH8"/>
  <c r="BA8"/>
  <c r="BB8" s="1"/>
  <c r="Y8"/>
  <c r="AA8"/>
  <c r="AB8" s="1"/>
  <c r="N8"/>
  <c r="J8"/>
  <c r="CE7"/>
  <c r="BX7"/>
  <c r="BS7"/>
  <c r="BJ7"/>
  <c r="BA7"/>
  <c r="AA7"/>
  <c r="AB7" s="1"/>
  <c r="N7"/>
  <c r="J7"/>
  <c r="AK7" s="1"/>
  <c r="I91" i="3"/>
  <c r="K87"/>
  <c r="K86"/>
  <c r="K85"/>
  <c r="K84"/>
  <c r="I84"/>
  <c r="K82"/>
  <c r="K81"/>
  <c r="K80"/>
  <c r="I80"/>
  <c r="K79"/>
  <c r="I77"/>
  <c r="I76" s="1"/>
  <c r="K76" s="1"/>
  <c r="E76"/>
  <c r="I75"/>
  <c r="J74"/>
  <c r="F74"/>
  <c r="E74"/>
  <c r="D73"/>
  <c r="E73" s="1"/>
  <c r="F73" s="1"/>
  <c r="J73" s="1"/>
  <c r="K73" s="1"/>
  <c r="E72"/>
  <c r="F72" s="1"/>
  <c r="J72" s="1"/>
  <c r="K72" s="1"/>
  <c r="E71"/>
  <c r="F71" s="1"/>
  <c r="J71" s="1"/>
  <c r="K71" s="1"/>
  <c r="E70"/>
  <c r="F70" s="1"/>
  <c r="J70" s="1"/>
  <c r="K70" s="1"/>
  <c r="E69"/>
  <c r="F69" s="1"/>
  <c r="J69" s="1"/>
  <c r="K69" s="1"/>
  <c r="E68"/>
  <c r="F68" s="1"/>
  <c r="J68" s="1"/>
  <c r="K68" s="1"/>
  <c r="E67"/>
  <c r="F67" s="1"/>
  <c r="J67" s="1"/>
  <c r="K67" s="1"/>
  <c r="E66"/>
  <c r="F66" s="1"/>
  <c r="J66" s="1"/>
  <c r="K66" s="1"/>
  <c r="D66"/>
  <c r="F65"/>
  <c r="J65" s="1"/>
  <c r="K65" s="1"/>
  <c r="E65"/>
  <c r="D65"/>
  <c r="J64"/>
  <c r="K64" s="1"/>
  <c r="F64"/>
  <c r="E64"/>
  <c r="J63"/>
  <c r="K63" s="1"/>
  <c r="F63"/>
  <c r="E63"/>
  <c r="J62"/>
  <c r="K62" s="1"/>
  <c r="F62"/>
  <c r="E62"/>
  <c r="J61"/>
  <c r="K61" s="1"/>
  <c r="F61"/>
  <c r="E61"/>
  <c r="J60"/>
  <c r="K60" s="1"/>
  <c r="F60"/>
  <c r="E60"/>
  <c r="D60"/>
  <c r="D59"/>
  <c r="E59" s="1"/>
  <c r="F59" s="1"/>
  <c r="J59" s="1"/>
  <c r="K59" s="1"/>
  <c r="E58"/>
  <c r="F58" s="1"/>
  <c r="J58" s="1"/>
  <c r="K58" s="1"/>
  <c r="E57"/>
  <c r="F57" s="1"/>
  <c r="J57" s="1"/>
  <c r="K57" s="1"/>
  <c r="E56"/>
  <c r="F56" s="1"/>
  <c r="J56" s="1"/>
  <c r="K56" s="1"/>
  <c r="E55"/>
  <c r="F55" s="1"/>
  <c r="J55" s="1"/>
  <c r="K55" s="1"/>
  <c r="E54"/>
  <c r="F54" s="1"/>
  <c r="J54" s="1"/>
  <c r="D54"/>
  <c r="D53"/>
  <c r="C53"/>
  <c r="C12" s="1"/>
  <c r="F52"/>
  <c r="E52"/>
  <c r="K48"/>
  <c r="F48"/>
  <c r="E48"/>
  <c r="F47"/>
  <c r="E47"/>
  <c r="F46"/>
  <c r="E46"/>
  <c r="F45"/>
  <c r="E45"/>
  <c r="F44"/>
  <c r="E44"/>
  <c r="F43"/>
  <c r="E43"/>
  <c r="F42"/>
  <c r="E42"/>
  <c r="F41"/>
  <c r="E41"/>
  <c r="F40"/>
  <c r="E40"/>
  <c r="K39"/>
  <c r="E39"/>
  <c r="F39" s="1"/>
  <c r="D39"/>
  <c r="K38"/>
  <c r="E38"/>
  <c r="F38" s="1"/>
  <c r="K37"/>
  <c r="I37"/>
  <c r="I83" s="1"/>
  <c r="K83" s="1"/>
  <c r="E37"/>
  <c r="F37" s="1"/>
  <c r="K36"/>
  <c r="I36"/>
  <c r="I78" s="1"/>
  <c r="E36"/>
  <c r="F36" s="1"/>
  <c r="D36"/>
  <c r="F35"/>
  <c r="E35"/>
  <c r="D35"/>
  <c r="K34"/>
  <c r="F34"/>
  <c r="E34"/>
  <c r="K33"/>
  <c r="E33"/>
  <c r="F33" s="1"/>
  <c r="K32"/>
  <c r="E32"/>
  <c r="B32"/>
  <c r="F32" s="1"/>
  <c r="E31"/>
  <c r="F31" s="1"/>
  <c r="D31"/>
  <c r="D14" s="1"/>
  <c r="K30"/>
  <c r="I30"/>
  <c r="F30"/>
  <c r="E30"/>
  <c r="K29"/>
  <c r="E29"/>
  <c r="F29" s="1"/>
  <c r="K28"/>
  <c r="F28"/>
  <c r="E28"/>
  <c r="K27"/>
  <c r="F27"/>
  <c r="E27"/>
  <c r="K26"/>
  <c r="F26"/>
  <c r="E26"/>
  <c r="K25"/>
  <c r="I25"/>
  <c r="F25"/>
  <c r="E25"/>
  <c r="K24"/>
  <c r="I24"/>
  <c r="F24"/>
  <c r="E24"/>
  <c r="K23"/>
  <c r="E23"/>
  <c r="F23" s="1"/>
  <c r="K22"/>
  <c r="E22"/>
  <c r="B22"/>
  <c r="F22" s="1"/>
  <c r="K21"/>
  <c r="I21"/>
  <c r="E21"/>
  <c r="F21" s="1"/>
  <c r="K20"/>
  <c r="F20"/>
  <c r="E20"/>
  <c r="K19"/>
  <c r="F19"/>
  <c r="E19"/>
  <c r="B19"/>
  <c r="F18"/>
  <c r="E18"/>
  <c r="K17"/>
  <c r="F17"/>
  <c r="E17"/>
  <c r="B17"/>
  <c r="K16"/>
  <c r="E16"/>
  <c r="D16"/>
  <c r="B16"/>
  <c r="F16" s="1"/>
  <c r="K15"/>
  <c r="F15"/>
  <c r="E15"/>
  <c r="K14"/>
  <c r="B14"/>
  <c r="K13"/>
  <c r="E13"/>
  <c r="B13"/>
  <c r="F13" s="1"/>
  <c r="K10"/>
  <c r="K9"/>
  <c r="K8"/>
  <c r="I8"/>
  <c r="K6"/>
  <c r="K5"/>
  <c r="E5"/>
  <c r="B5"/>
  <c r="D21" i="2"/>
  <c r="D20"/>
  <c r="D19"/>
  <c r="D18"/>
  <c r="I17"/>
  <c r="C17"/>
  <c r="D17" s="1"/>
  <c r="B17"/>
  <c r="G21" s="1"/>
  <c r="I16"/>
  <c r="I15"/>
  <c r="I14"/>
  <c r="D14"/>
  <c r="I13"/>
  <c r="D13"/>
  <c r="I12"/>
  <c r="D12"/>
  <c r="D11"/>
  <c r="H10"/>
  <c r="D10"/>
  <c r="D9"/>
  <c r="I8"/>
  <c r="D8"/>
  <c r="I7"/>
  <c r="B7"/>
  <c r="D7" s="1"/>
  <c r="I6"/>
  <c r="D6"/>
  <c r="I5"/>
  <c r="D5"/>
  <c r="I4"/>
  <c r="C4"/>
  <c r="H20" s="1"/>
  <c r="B4"/>
  <c r="G20" s="1"/>
  <c r="G19" s="1"/>
  <c r="C15" i="23" l="1"/>
  <c r="C17" s="1"/>
  <c r="B40" i="16"/>
  <c r="C30" i="15"/>
  <c r="C40" s="1"/>
  <c r="E9"/>
  <c r="E26"/>
  <c r="B40"/>
  <c r="E6"/>
  <c r="E13"/>
  <c r="D13"/>
  <c r="D30" s="1"/>
  <c r="D40" s="1"/>
  <c r="E30" i="14"/>
  <c r="B39"/>
  <c r="E39" s="1"/>
  <c r="E31"/>
  <c r="AQ110" i="5"/>
  <c r="AR110" s="1"/>
  <c r="AY111"/>
  <c r="AZ111" s="1"/>
  <c r="AQ137"/>
  <c r="AR137" s="1"/>
  <c r="BF7"/>
  <c r="BF8"/>
  <c r="AS9"/>
  <c r="AT9" s="1"/>
  <c r="BF12"/>
  <c r="AS16"/>
  <c r="AT16" s="1"/>
  <c r="BF19"/>
  <c r="BA20"/>
  <c r="BB20" s="1"/>
  <c r="AA24"/>
  <c r="AB24" s="1"/>
  <c r="AS24"/>
  <c r="AT24" s="1"/>
  <c r="AY31"/>
  <c r="AZ31" s="1"/>
  <c r="AK31"/>
  <c r="AY36"/>
  <c r="AZ36" s="1"/>
  <c r="BF38"/>
  <c r="AP41"/>
  <c r="AP50"/>
  <c r="BF51"/>
  <c r="AS51"/>
  <c r="AT51" s="1"/>
  <c r="AA52"/>
  <c r="AB52" s="1"/>
  <c r="BF55"/>
  <c r="AS55"/>
  <c r="AT55" s="1"/>
  <c r="AS56"/>
  <c r="AT56" s="1"/>
  <c r="AS58"/>
  <c r="AT58" s="1"/>
  <c r="AX65"/>
  <c r="AA69"/>
  <c r="AB69" s="1"/>
  <c r="AS69"/>
  <c r="AT69" s="1"/>
  <c r="BA70"/>
  <c r="BB70" s="1"/>
  <c r="AY76"/>
  <c r="AZ76" s="1"/>
  <c r="BF84"/>
  <c r="AS84"/>
  <c r="AT84" s="1"/>
  <c r="AA85"/>
  <c r="AB85" s="1"/>
  <c r="BF90"/>
  <c r="AX90"/>
  <c r="AQ92"/>
  <c r="AA92"/>
  <c r="AB92" s="1"/>
  <c r="AH96"/>
  <c r="AP97"/>
  <c r="BF98"/>
  <c r="Y98"/>
  <c r="AS98"/>
  <c r="AT98" s="1"/>
  <c r="CE98"/>
  <c r="AH100"/>
  <c r="AP101"/>
  <c r="BF102"/>
  <c r="Y102"/>
  <c r="AS102"/>
  <c r="AT102" s="1"/>
  <c r="CE102"/>
  <c r="AA103"/>
  <c r="AB103" s="1"/>
  <c r="AQ104"/>
  <c r="AR104" s="1"/>
  <c r="AY109"/>
  <c r="AZ109" s="1"/>
  <c r="AQ113"/>
  <c r="AA114"/>
  <c r="AB114" s="1"/>
  <c r="AA116"/>
  <c r="AB116" s="1"/>
  <c r="AA118"/>
  <c r="AB118" s="1"/>
  <c r="Y120"/>
  <c r="AL120"/>
  <c r="BA120"/>
  <c r="BB120" s="1"/>
  <c r="AX123"/>
  <c r="AY124"/>
  <c r="AZ124" s="1"/>
  <c r="AY126"/>
  <c r="AZ126" s="1"/>
  <c r="AY128"/>
  <c r="AZ128" s="1"/>
  <c r="AX129"/>
  <c r="BA132"/>
  <c r="BB132" s="1"/>
  <c r="AY136"/>
  <c r="AZ136" s="1"/>
  <c r="BA136"/>
  <c r="BB136" s="1"/>
  <c r="CE141"/>
  <c r="AH142"/>
  <c r="BF143"/>
  <c r="AY144"/>
  <c r="AZ144" s="1"/>
  <c r="AQ144"/>
  <c r="AR144" s="1"/>
  <c r="AH147"/>
  <c r="BA148"/>
  <c r="BB148" s="1"/>
  <c r="AA150"/>
  <c r="AB150" s="1"/>
  <c r="AS150"/>
  <c r="AT150" s="1"/>
  <c r="CE150"/>
  <c r="Y151"/>
  <c r="AY153"/>
  <c r="AZ153" s="1"/>
  <c r="AH153"/>
  <c r="AY156"/>
  <c r="AZ156" s="1"/>
  <c r="CE158"/>
  <c r="CE8"/>
  <c r="CE9"/>
  <c r="AQ11"/>
  <c r="AR11" s="1"/>
  <c r="Y11"/>
  <c r="Y12"/>
  <c r="BP13"/>
  <c r="AP16"/>
  <c r="CE16"/>
  <c r="AS20"/>
  <c r="AT20" s="1"/>
  <c r="BP22"/>
  <c r="BP26"/>
  <c r="AQ30"/>
  <c r="AR30" s="1"/>
  <c r="AH31"/>
  <c r="BA32"/>
  <c r="BB32" s="1"/>
  <c r="BP32"/>
  <c r="BA33"/>
  <c r="BB33" s="1"/>
  <c r="BF36"/>
  <c r="Y36"/>
  <c r="AS36"/>
  <c r="AT36" s="1"/>
  <c r="CE36"/>
  <c r="AQ38"/>
  <c r="AR38" s="1"/>
  <c r="AY40"/>
  <c r="AZ40" s="1"/>
  <c r="AH41"/>
  <c r="AH42"/>
  <c r="AA43"/>
  <c r="AB43" s="1"/>
  <c r="BP43"/>
  <c r="AY45"/>
  <c r="AZ45" s="1"/>
  <c r="BF47"/>
  <c r="AA47"/>
  <c r="AB47" s="1"/>
  <c r="AX47"/>
  <c r="BP47"/>
  <c r="AY49"/>
  <c r="AZ49" s="1"/>
  <c r="AH50"/>
  <c r="AP51"/>
  <c r="CE52"/>
  <c r="BF54"/>
  <c r="BP54"/>
  <c r="AP55"/>
  <c r="AP56"/>
  <c r="BP56"/>
  <c r="BF59"/>
  <c r="AS60"/>
  <c r="AT60" s="1"/>
  <c r="BP60"/>
  <c r="Y62"/>
  <c r="AQ63"/>
  <c r="AR63" s="1"/>
  <c r="AA63"/>
  <c r="AB63" s="1"/>
  <c r="BF65"/>
  <c r="AQ65"/>
  <c r="AR65" s="1"/>
  <c r="AA67"/>
  <c r="AB67" s="1"/>
  <c r="BF70"/>
  <c r="AQ70"/>
  <c r="AR70" s="1"/>
  <c r="AY73"/>
  <c r="AZ73" s="1"/>
  <c r="BF76"/>
  <c r="Y76"/>
  <c r="AS76"/>
  <c r="AT76" s="1"/>
  <c r="CE76"/>
  <c r="BF78"/>
  <c r="BF81"/>
  <c r="AA81"/>
  <c r="AB81" s="1"/>
  <c r="AX81"/>
  <c r="BP81"/>
  <c r="BF83"/>
  <c r="BP83"/>
  <c r="AP84"/>
  <c r="CE85"/>
  <c r="AQ90"/>
  <c r="AR90" s="1"/>
  <c r="AQ93"/>
  <c r="AR93" s="1"/>
  <c r="BF94"/>
  <c r="Y94"/>
  <c r="AS94"/>
  <c r="AT94" s="1"/>
  <c r="CE94"/>
  <c r="AY96"/>
  <c r="AZ96" s="1"/>
  <c r="AH97"/>
  <c r="BF99"/>
  <c r="Y99"/>
  <c r="AS99"/>
  <c r="AT99" s="1"/>
  <c r="CE99"/>
  <c r="AY100"/>
  <c r="AZ100" s="1"/>
  <c r="AH101"/>
  <c r="CE103"/>
  <c r="BP111"/>
  <c r="AK116"/>
  <c r="AA117"/>
  <c r="AB117" s="1"/>
  <c r="BP119"/>
  <c r="CE120"/>
  <c r="Y121"/>
  <c r="BC121"/>
  <c r="AH122"/>
  <c r="AS124"/>
  <c r="AT124" s="1"/>
  <c r="AS126"/>
  <c r="AT126" s="1"/>
  <c r="BF127"/>
  <c r="AQ127"/>
  <c r="AR127" s="1"/>
  <c r="AS128"/>
  <c r="AT128" s="1"/>
  <c r="BF129"/>
  <c r="AQ129"/>
  <c r="AR129" s="1"/>
  <c r="CE130"/>
  <c r="CE133"/>
  <c r="AH134"/>
  <c r="CE137"/>
  <c r="AQ139"/>
  <c r="AR139" s="1"/>
  <c r="CE142"/>
  <c r="BP148"/>
  <c r="AP150"/>
  <c r="BF151"/>
  <c r="AH151"/>
  <c r="AY152"/>
  <c r="AZ152" s="1"/>
  <c r="AH152"/>
  <c r="AY154"/>
  <c r="AZ154" s="1"/>
  <c r="AH154"/>
  <c r="AY155"/>
  <c r="BC155" s="1"/>
  <c r="AQ155"/>
  <c r="AR155" s="1"/>
  <c r="BF157"/>
  <c r="AH157"/>
  <c r="AY158"/>
  <c r="AZ158" s="1"/>
  <c r="AH158"/>
  <c r="AK12"/>
  <c r="AX22"/>
  <c r="BF25"/>
  <c r="BF31"/>
  <c r="AX33"/>
  <c r="AS40"/>
  <c r="AT40" s="1"/>
  <c r="AY41"/>
  <c r="AZ41" s="1"/>
  <c r="AS45"/>
  <c r="AT45" s="1"/>
  <c r="AS49"/>
  <c r="AT49" s="1"/>
  <c r="AY50"/>
  <c r="AZ50" s="1"/>
  <c r="AX56"/>
  <c r="BA65"/>
  <c r="BB65" s="1"/>
  <c r="AS73"/>
  <c r="AT73" s="1"/>
  <c r="AS96"/>
  <c r="AT96" s="1"/>
  <c r="AY97"/>
  <c r="AZ97" s="1"/>
  <c r="AS100"/>
  <c r="AT100" s="1"/>
  <c r="AY101"/>
  <c r="AZ101" s="1"/>
  <c r="AX120"/>
  <c r="AP128"/>
  <c r="AS142"/>
  <c r="AT142" s="1"/>
  <c r="AQ148"/>
  <c r="AR148" s="1"/>
  <c r="AY151"/>
  <c r="AZ151" s="1"/>
  <c r="AY157"/>
  <c r="AZ157" s="1"/>
  <c r="Y7"/>
  <c r="AQ8"/>
  <c r="AR8" s="1"/>
  <c r="BF9"/>
  <c r="AH9"/>
  <c r="AA10"/>
  <c r="AB10" s="1"/>
  <c r="BP10"/>
  <c r="CE11"/>
  <c r="AP13"/>
  <c r="BC15"/>
  <c r="AA17"/>
  <c r="AB17" s="1"/>
  <c r="BP17"/>
  <c r="CE19"/>
  <c r="BA21"/>
  <c r="BB21" s="1"/>
  <c r="BA25"/>
  <c r="BB25" s="1"/>
  <c r="BF27"/>
  <c r="BA29"/>
  <c r="BB29" s="1"/>
  <c r="AA34"/>
  <c r="AB34" s="1"/>
  <c r="BP34"/>
  <c r="AH36"/>
  <c r="AK37"/>
  <c r="BA38"/>
  <c r="BB38" s="1"/>
  <c r="AP40"/>
  <c r="BF41"/>
  <c r="Y41"/>
  <c r="AS41"/>
  <c r="AT41" s="1"/>
  <c r="CE41"/>
  <c r="BF44"/>
  <c r="AP45"/>
  <c r="BF48"/>
  <c r="AP49"/>
  <c r="BF50"/>
  <c r="Y50"/>
  <c r="AS50"/>
  <c r="AT50" s="1"/>
  <c r="CE50"/>
  <c r="AY51"/>
  <c r="AZ51" s="1"/>
  <c r="BF53"/>
  <c r="AA53"/>
  <c r="AB53" s="1"/>
  <c r="AX53"/>
  <c r="BP53"/>
  <c r="AY55"/>
  <c r="AZ55" s="1"/>
  <c r="Y58"/>
  <c r="BA58"/>
  <c r="BB58" s="1"/>
  <c r="CE58"/>
  <c r="AH62"/>
  <c r="BA72"/>
  <c r="BB72" s="1"/>
  <c r="AP73"/>
  <c r="AH76"/>
  <c r="BF82"/>
  <c r="AY84"/>
  <c r="AZ84" s="1"/>
  <c r="BF86"/>
  <c r="AA86"/>
  <c r="AB86" s="1"/>
  <c r="AX86"/>
  <c r="BP86"/>
  <c r="AY87"/>
  <c r="AZ87" s="1"/>
  <c r="AY88"/>
  <c r="AZ88" s="1"/>
  <c r="AY89"/>
  <c r="AZ89" s="1"/>
  <c r="BA90"/>
  <c r="BB90" s="1"/>
  <c r="BP91"/>
  <c r="AH94"/>
  <c r="AY95"/>
  <c r="AZ95" s="1"/>
  <c r="AP96"/>
  <c r="BF97"/>
  <c r="Y97"/>
  <c r="AS97"/>
  <c r="AT97" s="1"/>
  <c r="CE97"/>
  <c r="AY98"/>
  <c r="AZ98" s="1"/>
  <c r="AH99"/>
  <c r="AP100"/>
  <c r="BF101"/>
  <c r="Y101"/>
  <c r="AS101"/>
  <c r="AT101" s="1"/>
  <c r="CE101"/>
  <c r="AY102"/>
  <c r="AZ102" s="1"/>
  <c r="BF104"/>
  <c r="AA104"/>
  <c r="AB104" s="1"/>
  <c r="AX104"/>
  <c r="BP104"/>
  <c r="AH110"/>
  <c r="AK112"/>
  <c r="AK113"/>
  <c r="AA119"/>
  <c r="AB119" s="1"/>
  <c r="AS120"/>
  <c r="AT120" s="1"/>
  <c r="BA123"/>
  <c r="BB123" s="1"/>
  <c r="AH124"/>
  <c r="BA125"/>
  <c r="BB125" s="1"/>
  <c r="AH126"/>
  <c r="BA127"/>
  <c r="BB127" s="1"/>
  <c r="AH128"/>
  <c r="BA129"/>
  <c r="BB129" s="1"/>
  <c r="AQ133"/>
  <c r="AR133" s="1"/>
  <c r="AX144"/>
  <c r="BF149"/>
  <c r="AY150"/>
  <c r="AZ150" s="1"/>
  <c r="AS151"/>
  <c r="AT151" s="1"/>
  <c r="AS157"/>
  <c r="AT157" s="1"/>
  <c r="BF130"/>
  <c r="AL155"/>
  <c r="BF132"/>
  <c r="BF136"/>
  <c r="BF141"/>
  <c r="AX13"/>
  <c r="BB7"/>
  <c r="AY10"/>
  <c r="AZ10" s="1"/>
  <c r="AS10"/>
  <c r="AT10" s="1"/>
  <c r="AP10"/>
  <c r="BA12"/>
  <c r="BB12" s="1"/>
  <c r="AY17"/>
  <c r="AZ17" s="1"/>
  <c r="AS17"/>
  <c r="AT17" s="1"/>
  <c r="AP17"/>
  <c r="Y18"/>
  <c r="AA18"/>
  <c r="AB18" s="1"/>
  <c r="BA19"/>
  <c r="BB19" s="1"/>
  <c r="AY22"/>
  <c r="AZ22" s="1"/>
  <c r="AS22"/>
  <c r="AT22" s="1"/>
  <c r="AP22"/>
  <c r="N22"/>
  <c r="AA23"/>
  <c r="AB23" s="1"/>
  <c r="AY25"/>
  <c r="AZ25" s="1"/>
  <c r="AS25"/>
  <c r="AT25" s="1"/>
  <c r="AP25"/>
  <c r="Y26"/>
  <c r="AA26"/>
  <c r="AB26" s="1"/>
  <c r="BA27"/>
  <c r="BB27" s="1"/>
  <c r="Y30"/>
  <c r="AA30"/>
  <c r="AB30" s="1"/>
  <c r="CE30"/>
  <c r="BA35"/>
  <c r="BB35" s="1"/>
  <c r="AH35"/>
  <c r="AX62"/>
  <c r="AX64"/>
  <c r="AK77"/>
  <c r="AL77"/>
  <c r="AK80"/>
  <c r="AL80"/>
  <c r="AL7"/>
  <c r="AP8"/>
  <c r="AS8"/>
  <c r="AT8" s="1"/>
  <c r="AY8"/>
  <c r="AZ8" s="1"/>
  <c r="AY11"/>
  <c r="AZ11" s="1"/>
  <c r="AQ12"/>
  <c r="AR12" s="1"/>
  <c r="AP12"/>
  <c r="AQ13"/>
  <c r="AR13" s="1"/>
  <c r="AY13"/>
  <c r="AZ13" s="1"/>
  <c r="BF13"/>
  <c r="BA14"/>
  <c r="BB14" s="1"/>
  <c r="AQ17"/>
  <c r="AR17" s="1"/>
  <c r="BA17"/>
  <c r="BB17" s="1"/>
  <c r="BF18"/>
  <c r="BF23"/>
  <c r="AQ25"/>
  <c r="AR25" s="1"/>
  <c r="BF26"/>
  <c r="AP28"/>
  <c r="AY28"/>
  <c r="AZ28" s="1"/>
  <c r="BF35"/>
  <c r="AQ24"/>
  <c r="AR24" s="1"/>
  <c r="AA28"/>
  <c r="AB28" s="1"/>
  <c r="AY32"/>
  <c r="AZ32" s="1"/>
  <c r="AS32"/>
  <c r="AT32" s="1"/>
  <c r="AP32"/>
  <c r="AQ32"/>
  <c r="AR32" s="1"/>
  <c r="Y35"/>
  <c r="AA35"/>
  <c r="AB35" s="1"/>
  <c r="CE35"/>
  <c r="BP37"/>
  <c r="AX38"/>
  <c r="AQ39"/>
  <c r="AR39" s="1"/>
  <c r="AY39"/>
  <c r="AZ39" s="1"/>
  <c r="AS39"/>
  <c r="AT39" s="1"/>
  <c r="AP39"/>
  <c r="N39"/>
  <c r="AY42"/>
  <c r="AZ42" s="1"/>
  <c r="AS42"/>
  <c r="AT42" s="1"/>
  <c r="AP42"/>
  <c r="AQ42"/>
  <c r="AR42" s="1"/>
  <c r="AQ7"/>
  <c r="AR7" s="1"/>
  <c r="BP7"/>
  <c r="AQ9"/>
  <c r="AR9" s="1"/>
  <c r="AY9"/>
  <c r="AZ9" s="1"/>
  <c r="BA10"/>
  <c r="BB10" s="1"/>
  <c r="AH11"/>
  <c r="AS12"/>
  <c r="AT12" s="1"/>
  <c r="AA14"/>
  <c r="AB14" s="1"/>
  <c r="AA15"/>
  <c r="AB15" s="1"/>
  <c r="AQ16"/>
  <c r="AR16" s="1"/>
  <c r="AY16"/>
  <c r="AZ16" s="1"/>
  <c r="AP19"/>
  <c r="AY19"/>
  <c r="AZ19" s="1"/>
  <c r="BP21"/>
  <c r="AQ22"/>
  <c r="AR22" s="1"/>
  <c r="BA22"/>
  <c r="BB22" s="1"/>
  <c r="AS23"/>
  <c r="AT23" s="1"/>
  <c r="AY24"/>
  <c r="AZ24" s="1"/>
  <c r="BF24"/>
  <c r="AP27"/>
  <c r="AY27"/>
  <c r="AZ27" s="1"/>
  <c r="BF28"/>
  <c r="BP29"/>
  <c r="BF33"/>
  <c r="BF34"/>
  <c r="BF42"/>
  <c r="BF43"/>
  <c r="AY18"/>
  <c r="AZ18" s="1"/>
  <c r="AS18"/>
  <c r="AT18" s="1"/>
  <c r="AP18"/>
  <c r="N18"/>
  <c r="AA19"/>
  <c r="AB19" s="1"/>
  <c r="AY21"/>
  <c r="AZ21" s="1"/>
  <c r="AS21"/>
  <c r="AT21" s="1"/>
  <c r="AP21"/>
  <c r="Y22"/>
  <c r="AA22"/>
  <c r="AB22" s="1"/>
  <c r="BA23"/>
  <c r="BB23" s="1"/>
  <c r="AK24"/>
  <c r="AL24"/>
  <c r="AX25"/>
  <c r="AY26"/>
  <c r="AZ26" s="1"/>
  <c r="AS26"/>
  <c r="AT26" s="1"/>
  <c r="AP26"/>
  <c r="N26"/>
  <c r="AA27"/>
  <c r="AB27" s="1"/>
  <c r="BX27"/>
  <c r="AY29"/>
  <c r="AZ29" s="1"/>
  <c r="AS29"/>
  <c r="AT29" s="1"/>
  <c r="AP29"/>
  <c r="AL31"/>
  <c r="AK32"/>
  <c r="AL32"/>
  <c r="BA39"/>
  <c r="BB39" s="1"/>
  <c r="AH39"/>
  <c r="AK42"/>
  <c r="AL42"/>
  <c r="BC58"/>
  <c r="AX58"/>
  <c r="AP11"/>
  <c r="BF14"/>
  <c r="AQ21"/>
  <c r="AR21" s="1"/>
  <c r="AQ29"/>
  <c r="AR29" s="1"/>
  <c r="AY14"/>
  <c r="AZ14" s="1"/>
  <c r="AS14"/>
  <c r="AT14" s="1"/>
  <c r="AP14"/>
  <c r="AQ20"/>
  <c r="AR20" s="1"/>
  <c r="BA28"/>
  <c r="BB28" s="1"/>
  <c r="BA30"/>
  <c r="BB30" s="1"/>
  <c r="AH30"/>
  <c r="AX31"/>
  <c r="BP31"/>
  <c r="AX34"/>
  <c r="AQ35"/>
  <c r="AR35" s="1"/>
  <c r="AY35"/>
  <c r="AZ35" s="1"/>
  <c r="AS35"/>
  <c r="AT35" s="1"/>
  <c r="AP35"/>
  <c r="N35"/>
  <c r="AY37"/>
  <c r="AZ37" s="1"/>
  <c r="AS37"/>
  <c r="AT37" s="1"/>
  <c r="AP37"/>
  <c r="AQ37"/>
  <c r="AR37" s="1"/>
  <c r="Y39"/>
  <c r="AA39"/>
  <c r="AB39" s="1"/>
  <c r="CE39"/>
  <c r="BP42"/>
  <c r="AX43"/>
  <c r="AK79"/>
  <c r="AL79"/>
  <c r="AS7"/>
  <c r="AY7"/>
  <c r="AQ10"/>
  <c r="AR10" s="1"/>
  <c r="BF10"/>
  <c r="AS11"/>
  <c r="AT11" s="1"/>
  <c r="BF17"/>
  <c r="AQ18"/>
  <c r="AR18" s="1"/>
  <c r="BA18"/>
  <c r="BB18" s="1"/>
  <c r="AP20"/>
  <c r="AY20"/>
  <c r="AZ20" s="1"/>
  <c r="BF20"/>
  <c r="AP23"/>
  <c r="AY23"/>
  <c r="AZ23" s="1"/>
  <c r="AQ26"/>
  <c r="AR26" s="1"/>
  <c r="BA26"/>
  <c r="BB26" s="1"/>
  <c r="BF37"/>
  <c r="AY65"/>
  <c r="AZ65" s="1"/>
  <c r="AS65"/>
  <c r="AT65" s="1"/>
  <c r="AP65"/>
  <c r="N65"/>
  <c r="AA66"/>
  <c r="AB66" s="1"/>
  <c r="AA68"/>
  <c r="AB68" s="1"/>
  <c r="BA75"/>
  <c r="BB75" s="1"/>
  <c r="AH75"/>
  <c r="AQ19"/>
  <c r="AR19" s="1"/>
  <c r="AQ23"/>
  <c r="AR23" s="1"/>
  <c r="AQ27"/>
  <c r="AR27" s="1"/>
  <c r="AQ28"/>
  <c r="AR28" s="1"/>
  <c r="BF30"/>
  <c r="AP33"/>
  <c r="AS33"/>
  <c r="AT33" s="1"/>
  <c r="AY33"/>
  <c r="AZ33" s="1"/>
  <c r="AP34"/>
  <c r="AS34"/>
  <c r="AT34" s="1"/>
  <c r="AY34"/>
  <c r="AZ34" s="1"/>
  <c r="AQ36"/>
  <c r="AR36" s="1"/>
  <c r="AP38"/>
  <c r="AS38"/>
  <c r="AT38" s="1"/>
  <c r="AY38"/>
  <c r="AZ38" s="1"/>
  <c r="AQ40"/>
  <c r="AR40" s="1"/>
  <c r="AQ41"/>
  <c r="AR41" s="1"/>
  <c r="AP43"/>
  <c r="AS43"/>
  <c r="AT43" s="1"/>
  <c r="AY43"/>
  <c r="AZ43" s="1"/>
  <c r="AA44"/>
  <c r="AB44" s="1"/>
  <c r="AQ45"/>
  <c r="AR45" s="1"/>
  <c r="AP47"/>
  <c r="AS47"/>
  <c r="AT47" s="1"/>
  <c r="AY47"/>
  <c r="AZ47" s="1"/>
  <c r="AA48"/>
  <c r="AB48" s="1"/>
  <c r="AQ49"/>
  <c r="AR49" s="1"/>
  <c r="AQ50"/>
  <c r="AR50" s="1"/>
  <c r="AQ51"/>
  <c r="AR51" s="1"/>
  <c r="AP53"/>
  <c r="AS53"/>
  <c r="AT53" s="1"/>
  <c r="AY53"/>
  <c r="AZ53" s="1"/>
  <c r="AA54"/>
  <c r="AB54" s="1"/>
  <c r="AQ55"/>
  <c r="AR55" s="1"/>
  <c r="AQ56"/>
  <c r="AR56" s="1"/>
  <c r="AY56"/>
  <c r="AZ56" s="1"/>
  <c r="BA57"/>
  <c r="BB57" s="1"/>
  <c r="AH58"/>
  <c r="AQ58"/>
  <c r="AR58" s="1"/>
  <c r="AA59"/>
  <c r="AB59" s="1"/>
  <c r="AS59"/>
  <c r="AT59" s="1"/>
  <c r="AA61"/>
  <c r="AB61" s="1"/>
  <c r="BF62"/>
  <c r="AP62"/>
  <c r="N63"/>
  <c r="AY63"/>
  <c r="AZ63" s="1"/>
  <c r="BF63"/>
  <c r="CE63"/>
  <c r="AP64"/>
  <c r="BF66"/>
  <c r="BP67"/>
  <c r="BF68"/>
  <c r="AP71"/>
  <c r="AY71"/>
  <c r="AZ71" s="1"/>
  <c r="BF75"/>
  <c r="AY67"/>
  <c r="AZ67" s="1"/>
  <c r="AS67"/>
  <c r="AT67" s="1"/>
  <c r="AP67"/>
  <c r="AQ69"/>
  <c r="AR69" s="1"/>
  <c r="AY70"/>
  <c r="AZ70" s="1"/>
  <c r="AS70"/>
  <c r="AT70" s="1"/>
  <c r="AP70"/>
  <c r="N70"/>
  <c r="AA71"/>
  <c r="AB71" s="1"/>
  <c r="AY74"/>
  <c r="AZ74" s="1"/>
  <c r="AS74"/>
  <c r="AT74" s="1"/>
  <c r="AP74"/>
  <c r="AQ74"/>
  <c r="AR74" s="1"/>
  <c r="Y75"/>
  <c r="AA75"/>
  <c r="AB75" s="1"/>
  <c r="CE75"/>
  <c r="BP77"/>
  <c r="AQ78"/>
  <c r="AR78" s="1"/>
  <c r="AY78"/>
  <c r="AZ78" s="1"/>
  <c r="AS78"/>
  <c r="AT78" s="1"/>
  <c r="AP78"/>
  <c r="N78"/>
  <c r="BP79"/>
  <c r="BP80"/>
  <c r="AQ82"/>
  <c r="AR82" s="1"/>
  <c r="AY82"/>
  <c r="AZ82" s="1"/>
  <c r="AS82"/>
  <c r="AT82" s="1"/>
  <c r="AP82"/>
  <c r="N82"/>
  <c r="AP30"/>
  <c r="AS30"/>
  <c r="AT30" s="1"/>
  <c r="AY30"/>
  <c r="AZ30" s="1"/>
  <c r="AQ31"/>
  <c r="AR31" s="1"/>
  <c r="N44"/>
  <c r="AH44"/>
  <c r="AP44"/>
  <c r="AS44"/>
  <c r="AT44" s="1"/>
  <c r="AY44"/>
  <c r="AZ44" s="1"/>
  <c r="CE44"/>
  <c r="AQ46"/>
  <c r="AR46" s="1"/>
  <c r="BP46"/>
  <c r="N48"/>
  <c r="AH48"/>
  <c r="AP48"/>
  <c r="AS48"/>
  <c r="AT48" s="1"/>
  <c r="AY48"/>
  <c r="AZ48" s="1"/>
  <c r="CE48"/>
  <c r="AQ52"/>
  <c r="AR52" s="1"/>
  <c r="BP52"/>
  <c r="N54"/>
  <c r="AH54"/>
  <c r="AP54"/>
  <c r="AS54"/>
  <c r="AT54" s="1"/>
  <c r="AY54"/>
  <c r="AZ54" s="1"/>
  <c r="CE54"/>
  <c r="AA57"/>
  <c r="AB57" s="1"/>
  <c r="BF58"/>
  <c r="AP58"/>
  <c r="N59"/>
  <c r="AY59"/>
  <c r="AZ59" s="1"/>
  <c r="CE59"/>
  <c r="AP60"/>
  <c r="AQ61"/>
  <c r="AR61" s="1"/>
  <c r="BP61"/>
  <c r="N62"/>
  <c r="AS62"/>
  <c r="AT62" s="1"/>
  <c r="CE62"/>
  <c r="AS64"/>
  <c r="AT64" s="1"/>
  <c r="BP64"/>
  <c r="AS66"/>
  <c r="AT66" s="1"/>
  <c r="AQ67"/>
  <c r="AR67" s="1"/>
  <c r="AS68"/>
  <c r="AT68" s="1"/>
  <c r="AY69"/>
  <c r="AZ69" s="1"/>
  <c r="BF69"/>
  <c r="BF71"/>
  <c r="BP72"/>
  <c r="BF74"/>
  <c r="AY61"/>
  <c r="AZ61" s="1"/>
  <c r="AS61"/>
  <c r="AT61" s="1"/>
  <c r="AP61"/>
  <c r="BA63"/>
  <c r="BB63" s="1"/>
  <c r="Y65"/>
  <c r="AA65"/>
  <c r="AB65" s="1"/>
  <c r="BA66"/>
  <c r="BB66" s="1"/>
  <c r="BA68"/>
  <c r="BB68" s="1"/>
  <c r="AK69"/>
  <c r="AL69"/>
  <c r="AY72"/>
  <c r="AZ72" s="1"/>
  <c r="AS72"/>
  <c r="AT72" s="1"/>
  <c r="AP72"/>
  <c r="AK74"/>
  <c r="AL74"/>
  <c r="BA78"/>
  <c r="BB78" s="1"/>
  <c r="AH78"/>
  <c r="BA82"/>
  <c r="BB82" s="1"/>
  <c r="AH82"/>
  <c r="BF46"/>
  <c r="BF52"/>
  <c r="BF57"/>
  <c r="AY62"/>
  <c r="AZ62" s="1"/>
  <c r="AP63"/>
  <c r="AQ64"/>
  <c r="AR64" s="1"/>
  <c r="AY64"/>
  <c r="AZ64" s="1"/>
  <c r="BF64"/>
  <c r="AQ72"/>
  <c r="AR72" s="1"/>
  <c r="AY57"/>
  <c r="AZ57" s="1"/>
  <c r="AS57"/>
  <c r="AT57" s="1"/>
  <c r="AP57"/>
  <c r="BA59"/>
  <c r="BB59" s="1"/>
  <c r="AX67"/>
  <c r="Y70"/>
  <c r="AA70"/>
  <c r="AB70" s="1"/>
  <c r="BA71"/>
  <c r="BB71" s="1"/>
  <c r="BP74"/>
  <c r="AQ75"/>
  <c r="AR75" s="1"/>
  <c r="AY75"/>
  <c r="AZ75" s="1"/>
  <c r="AS75"/>
  <c r="AT75" s="1"/>
  <c r="AP75"/>
  <c r="N75"/>
  <c r="AY77"/>
  <c r="AZ77" s="1"/>
  <c r="AS77"/>
  <c r="AT77" s="1"/>
  <c r="AP77"/>
  <c r="AQ77"/>
  <c r="AR77" s="1"/>
  <c r="Y78"/>
  <c r="AA78"/>
  <c r="AB78" s="1"/>
  <c r="AY79"/>
  <c r="AZ79" s="1"/>
  <c r="AS79"/>
  <c r="AT79" s="1"/>
  <c r="AP79"/>
  <c r="AQ79"/>
  <c r="AR79" s="1"/>
  <c r="AY80"/>
  <c r="AZ80" s="1"/>
  <c r="AS80"/>
  <c r="AT80" s="1"/>
  <c r="AP80"/>
  <c r="AQ80"/>
  <c r="AR80" s="1"/>
  <c r="Y82"/>
  <c r="AA82"/>
  <c r="AB82" s="1"/>
  <c r="AX109"/>
  <c r="AX110"/>
  <c r="AX111"/>
  <c r="AP31"/>
  <c r="AS31"/>
  <c r="AT31" s="1"/>
  <c r="AP46"/>
  <c r="AS46"/>
  <c r="AT46" s="1"/>
  <c r="AP52"/>
  <c r="AS52"/>
  <c r="AT52" s="1"/>
  <c r="AQ59"/>
  <c r="AR59" s="1"/>
  <c r="AP59"/>
  <c r="AQ60"/>
  <c r="AR60" s="1"/>
  <c r="AY60"/>
  <c r="AZ60" s="1"/>
  <c r="BA61"/>
  <c r="BB61" s="1"/>
  <c r="AS63"/>
  <c r="AT63" s="1"/>
  <c r="AP66"/>
  <c r="AY66"/>
  <c r="AZ66" s="1"/>
  <c r="AP68"/>
  <c r="AY68"/>
  <c r="AZ68" s="1"/>
  <c r="BF77"/>
  <c r="BF79"/>
  <c r="BF80"/>
  <c r="AQ117"/>
  <c r="AX127"/>
  <c r="CE127"/>
  <c r="Y148"/>
  <c r="AA148"/>
  <c r="AB148" s="1"/>
  <c r="AQ66"/>
  <c r="AR66" s="1"/>
  <c r="AQ68"/>
  <c r="AR68" s="1"/>
  <c r="AQ71"/>
  <c r="AR71" s="1"/>
  <c r="AQ73"/>
  <c r="AR73" s="1"/>
  <c r="AQ76"/>
  <c r="AR76" s="1"/>
  <c r="AP81"/>
  <c r="AS81"/>
  <c r="AT81" s="1"/>
  <c r="AY81"/>
  <c r="AZ81" s="1"/>
  <c r="AA83"/>
  <c r="AB83" s="1"/>
  <c r="AQ84"/>
  <c r="AR84" s="1"/>
  <c r="AP86"/>
  <c r="AS86"/>
  <c r="AT86" s="1"/>
  <c r="AY86"/>
  <c r="AZ86" s="1"/>
  <c r="AP90"/>
  <c r="AS90"/>
  <c r="AT90" s="1"/>
  <c r="AY90"/>
  <c r="AZ90" s="1"/>
  <c r="AP91"/>
  <c r="BF92"/>
  <c r="AA93"/>
  <c r="AB93" s="1"/>
  <c r="AQ94"/>
  <c r="AR94" s="1"/>
  <c r="AQ96"/>
  <c r="AR96" s="1"/>
  <c r="AQ97"/>
  <c r="AR97" s="1"/>
  <c r="AQ98"/>
  <c r="AR98" s="1"/>
  <c r="AQ99"/>
  <c r="AR99" s="1"/>
  <c r="AQ100"/>
  <c r="AR100" s="1"/>
  <c r="AQ101"/>
  <c r="AR101" s="1"/>
  <c r="AQ102"/>
  <c r="AR102" s="1"/>
  <c r="AP104"/>
  <c r="AS104"/>
  <c r="AT104" s="1"/>
  <c r="AY104"/>
  <c r="AZ104" s="1"/>
  <c r="BP107"/>
  <c r="AQ108"/>
  <c r="N109"/>
  <c r="AS109"/>
  <c r="AT109" s="1"/>
  <c r="BA109"/>
  <c r="BB109" s="1"/>
  <c r="N110"/>
  <c r="AS110"/>
  <c r="AT110" s="1"/>
  <c r="BA110"/>
  <c r="BB110" s="1"/>
  <c r="N111"/>
  <c r="AS111"/>
  <c r="AT111" s="1"/>
  <c r="BA111"/>
  <c r="BB111" s="1"/>
  <c r="N112"/>
  <c r="AQ115"/>
  <c r="AS119"/>
  <c r="AT119" s="1"/>
  <c r="BF125"/>
  <c r="BF126"/>
  <c r="AQ114"/>
  <c r="AK114"/>
  <c r="AA115"/>
  <c r="AB115" s="1"/>
  <c r="AQ118"/>
  <c r="AR118" s="1"/>
  <c r="AY122"/>
  <c r="AZ122" s="1"/>
  <c r="AS122"/>
  <c r="AT122" s="1"/>
  <c r="AP122"/>
  <c r="AQ122"/>
  <c r="AR122" s="1"/>
  <c r="AX125"/>
  <c r="CE125"/>
  <c r="N83"/>
  <c r="AH83"/>
  <c r="AP83"/>
  <c r="AS83"/>
  <c r="AT83" s="1"/>
  <c r="AY83"/>
  <c r="AZ83" s="1"/>
  <c r="CE83"/>
  <c r="AQ85"/>
  <c r="AR85" s="1"/>
  <c r="BP85"/>
  <c r="AQ87"/>
  <c r="AR87" s="1"/>
  <c r="BP87"/>
  <c r="AQ88"/>
  <c r="AR88" s="1"/>
  <c r="BP88"/>
  <c r="AQ89"/>
  <c r="AR89" s="1"/>
  <c r="BP89"/>
  <c r="AP92"/>
  <c r="CE92"/>
  <c r="N93"/>
  <c r="AH93"/>
  <c r="AP93"/>
  <c r="AS93"/>
  <c r="AT93" s="1"/>
  <c r="AY93"/>
  <c r="AZ93" s="1"/>
  <c r="CE93"/>
  <c r="AQ95"/>
  <c r="AR95" s="1"/>
  <c r="BP95"/>
  <c r="AQ103"/>
  <c r="AR103" s="1"/>
  <c r="BP103"/>
  <c r="BP105"/>
  <c r="AQ106"/>
  <c r="N108"/>
  <c r="Y109"/>
  <c r="Y110"/>
  <c r="Y111"/>
  <c r="AQ112"/>
  <c r="BP114"/>
  <c r="AK115"/>
  <c r="BF122"/>
  <c r="BF123"/>
  <c r="BF124"/>
  <c r="AA112"/>
  <c r="AB112" s="1"/>
  <c r="AQ119"/>
  <c r="AR119" s="1"/>
  <c r="AK120"/>
  <c r="AO120" s="1"/>
  <c r="BE120" s="1"/>
  <c r="AK122"/>
  <c r="AL122"/>
  <c r="CE123"/>
  <c r="BF85"/>
  <c r="BF87"/>
  <c r="BF88"/>
  <c r="BF89"/>
  <c r="AK91"/>
  <c r="AQ91"/>
  <c r="BF95"/>
  <c r="BF103"/>
  <c r="AP120"/>
  <c r="BP121"/>
  <c r="BP122"/>
  <c r="AP85"/>
  <c r="AS85"/>
  <c r="AT85" s="1"/>
  <c r="AP87"/>
  <c r="AS87"/>
  <c r="AT87" s="1"/>
  <c r="AP88"/>
  <c r="AS88"/>
  <c r="AT88" s="1"/>
  <c r="AP89"/>
  <c r="AS89"/>
  <c r="AT89" s="1"/>
  <c r="AK92"/>
  <c r="AP95"/>
  <c r="AS95"/>
  <c r="AT95" s="1"/>
  <c r="AP103"/>
  <c r="AS103"/>
  <c r="AT103" s="1"/>
  <c r="BF109"/>
  <c r="AP109"/>
  <c r="BF110"/>
  <c r="AP110"/>
  <c r="BF111"/>
  <c r="AP111"/>
  <c r="AS118"/>
  <c r="AT118" s="1"/>
  <c r="AQ142"/>
  <c r="AR142" s="1"/>
  <c r="AX143"/>
  <c r="N144"/>
  <c r="BF144"/>
  <c r="Y118"/>
  <c r="AH118"/>
  <c r="BA118"/>
  <c r="BB118" s="1"/>
  <c r="Y119"/>
  <c r="AH119"/>
  <c r="BA119"/>
  <c r="BB119" s="1"/>
  <c r="AQ120"/>
  <c r="AR120" s="1"/>
  <c r="AP123"/>
  <c r="AS123"/>
  <c r="AT123" s="1"/>
  <c r="AY123"/>
  <c r="AZ123" s="1"/>
  <c r="AQ124"/>
  <c r="AR124" s="1"/>
  <c r="AP125"/>
  <c r="AS125"/>
  <c r="AT125" s="1"/>
  <c r="AY125"/>
  <c r="AZ125" s="1"/>
  <c r="AQ126"/>
  <c r="AR126" s="1"/>
  <c r="AP127"/>
  <c r="AS127"/>
  <c r="AT127" s="1"/>
  <c r="AY127"/>
  <c r="AZ127" s="1"/>
  <c r="AQ128"/>
  <c r="AR128" s="1"/>
  <c r="AP129"/>
  <c r="AS129"/>
  <c r="AT129" s="1"/>
  <c r="AY129"/>
  <c r="AZ129" s="1"/>
  <c r="AP132"/>
  <c r="AS132"/>
  <c r="AT132" s="1"/>
  <c r="BF133"/>
  <c r="AC134"/>
  <c r="AQ134"/>
  <c r="AR134" s="1"/>
  <c r="AP136"/>
  <c r="AS136"/>
  <c r="AT136" s="1"/>
  <c r="BF137"/>
  <c r="AY138"/>
  <c r="AZ138" s="1"/>
  <c r="CE138"/>
  <c r="BF140"/>
  <c r="AY142"/>
  <c r="AZ142" s="1"/>
  <c r="BA139"/>
  <c r="BB139" s="1"/>
  <c r="AY141"/>
  <c r="N141"/>
  <c r="AC142"/>
  <c r="AQ146"/>
  <c r="AR146" s="1"/>
  <c r="AX147"/>
  <c r="N148"/>
  <c r="BF148"/>
  <c r="Y155"/>
  <c r="AA155"/>
  <c r="AB155" s="1"/>
  <c r="AY120"/>
  <c r="AZ120" s="1"/>
  <c r="CE129"/>
  <c r="N130"/>
  <c r="AH130"/>
  <c r="AP130"/>
  <c r="AS130"/>
  <c r="AT130" s="1"/>
  <c r="AY130"/>
  <c r="AZ130" s="1"/>
  <c r="AQ131"/>
  <c r="AR131" s="1"/>
  <c r="N132"/>
  <c r="CE132"/>
  <c r="AH133"/>
  <c r="AP133"/>
  <c r="AS133"/>
  <c r="AT133" s="1"/>
  <c r="AQ135"/>
  <c r="AR135" s="1"/>
  <c r="N136"/>
  <c r="CE136"/>
  <c r="AH137"/>
  <c r="AP137"/>
  <c r="AS137"/>
  <c r="AT137" s="1"/>
  <c r="N138"/>
  <c r="AH138"/>
  <c r="AP139"/>
  <c r="AY139"/>
  <c r="AZ139" s="1"/>
  <c r="AQ140"/>
  <c r="AR140" s="1"/>
  <c r="AY145"/>
  <c r="AZ145" s="1"/>
  <c r="AY146"/>
  <c r="AZ146" s="1"/>
  <c r="CE144"/>
  <c r="AC146"/>
  <c r="AX148"/>
  <c r="BC148"/>
  <c r="BS159"/>
  <c r="BS163" s="1"/>
  <c r="BS165" s="1"/>
  <c r="BF131"/>
  <c r="AQ132"/>
  <c r="AR132" s="1"/>
  <c r="AP134"/>
  <c r="AS134"/>
  <c r="AT134" s="1"/>
  <c r="AY134"/>
  <c r="AZ134" s="1"/>
  <c r="BF135"/>
  <c r="AQ136"/>
  <c r="AR136" s="1"/>
  <c r="AP138"/>
  <c r="BF139"/>
  <c r="AX140"/>
  <c r="AH145"/>
  <c r="BA145"/>
  <c r="BB145" s="1"/>
  <c r="AZ155"/>
  <c r="AP131"/>
  <c r="AS131"/>
  <c r="AT131" s="1"/>
  <c r="AP135"/>
  <c r="AS135"/>
  <c r="AT135" s="1"/>
  <c r="AC138"/>
  <c r="AS138"/>
  <c r="AT138" s="1"/>
  <c r="AS139"/>
  <c r="AT139" s="1"/>
  <c r="AP140"/>
  <c r="AS140"/>
  <c r="AT140" s="1"/>
  <c r="AY140"/>
  <c r="AZ140" s="1"/>
  <c r="BA141"/>
  <c r="BB141" s="1"/>
  <c r="AP143"/>
  <c r="AS143"/>
  <c r="AT143" s="1"/>
  <c r="AY143"/>
  <c r="AZ143" s="1"/>
  <c r="AC145"/>
  <c r="AQ145"/>
  <c r="AR145" s="1"/>
  <c r="AP147"/>
  <c r="AS147"/>
  <c r="AT147" s="1"/>
  <c r="AY147"/>
  <c r="AZ147" s="1"/>
  <c r="AQ149"/>
  <c r="AR149" s="1"/>
  <c r="BA149"/>
  <c r="BB149" s="1"/>
  <c r="AH155"/>
  <c r="AC156"/>
  <c r="BF156" s="1"/>
  <c r="AQ156"/>
  <c r="AR156" s="1"/>
  <c r="BA156"/>
  <c r="BB156" s="1"/>
  <c r="BS158"/>
  <c r="AP141"/>
  <c r="AS141"/>
  <c r="AT141" s="1"/>
  <c r="N143"/>
  <c r="AP144"/>
  <c r="AS144"/>
  <c r="AT144" s="1"/>
  <c r="N147"/>
  <c r="AP148"/>
  <c r="AS148"/>
  <c r="AT148" s="1"/>
  <c r="AA149"/>
  <c r="AB149" s="1"/>
  <c r="AQ150"/>
  <c r="AR150" s="1"/>
  <c r="AQ151"/>
  <c r="AR151" s="1"/>
  <c r="AC152"/>
  <c r="BF152" s="1"/>
  <c r="AQ152"/>
  <c r="AR152" s="1"/>
  <c r="AC153"/>
  <c r="AQ153"/>
  <c r="AR153" s="1"/>
  <c r="AC154"/>
  <c r="BF154" s="1"/>
  <c r="AQ154"/>
  <c r="AR154" s="1"/>
  <c r="N155"/>
  <c r="AS155"/>
  <c r="AT155" s="1"/>
  <c r="BF155"/>
  <c r="AQ157"/>
  <c r="AR157" s="1"/>
  <c r="AC158"/>
  <c r="AQ158"/>
  <c r="AR158" s="1"/>
  <c r="AQ143"/>
  <c r="AR143" s="1"/>
  <c r="AP145"/>
  <c r="AS145"/>
  <c r="AT145" s="1"/>
  <c r="AQ147"/>
  <c r="AR147" s="1"/>
  <c r="N149"/>
  <c r="AP149"/>
  <c r="AS149"/>
  <c r="AT149" s="1"/>
  <c r="AP156"/>
  <c r="AS156"/>
  <c r="AT156" s="1"/>
  <c r="BF158"/>
  <c r="AP152"/>
  <c r="AS152"/>
  <c r="AT152" s="1"/>
  <c r="AP153"/>
  <c r="AS153"/>
  <c r="AT153" s="1"/>
  <c r="AP154"/>
  <c r="AS154"/>
  <c r="AT154" s="1"/>
  <c r="AP158"/>
  <c r="AS158"/>
  <c r="AT158" s="1"/>
  <c r="I89" i="3"/>
  <c r="K89" s="1"/>
  <c r="K78"/>
  <c r="I88"/>
  <c r="K88" s="1"/>
  <c r="C91"/>
  <c r="F14"/>
  <c r="K54"/>
  <c r="K75" s="1"/>
  <c r="J75"/>
  <c r="E14"/>
  <c r="J52" s="1"/>
  <c r="D12"/>
  <c r="D91" s="1"/>
  <c r="B12"/>
  <c r="B76" s="1"/>
  <c r="I35"/>
  <c r="E53"/>
  <c r="F53" s="1"/>
  <c r="K77"/>
  <c r="I11"/>
  <c r="F5"/>
  <c r="I20" i="2"/>
  <c r="I10"/>
  <c r="G10"/>
  <c r="D4"/>
  <c r="H21"/>
  <c r="I21" s="1"/>
  <c r="E30" i="15" l="1"/>
  <c r="E40"/>
  <c r="BC31" i="5"/>
  <c r="BC65"/>
  <c r="BC16"/>
  <c r="AK155"/>
  <c r="AL37"/>
  <c r="AL12"/>
  <c r="BF120"/>
  <c r="BC144"/>
  <c r="BF134"/>
  <c r="BC22"/>
  <c r="AL25"/>
  <c r="AK25"/>
  <c r="BC25"/>
  <c r="BC9"/>
  <c r="BC129"/>
  <c r="BC56"/>
  <c r="BC104"/>
  <c r="BC90"/>
  <c r="BC67"/>
  <c r="BC47"/>
  <c r="BF153"/>
  <c r="AK153"/>
  <c r="AL153"/>
  <c r="AK157"/>
  <c r="AL157"/>
  <c r="AA158"/>
  <c r="AB158" s="1"/>
  <c r="Y158"/>
  <c r="BC154"/>
  <c r="AX154"/>
  <c r="AA152"/>
  <c r="AB152" s="1"/>
  <c r="Y152"/>
  <c r="AX142"/>
  <c r="BC142"/>
  <c r="AK143"/>
  <c r="AL143"/>
  <c r="AK136"/>
  <c r="AL136"/>
  <c r="AX133"/>
  <c r="BC133"/>
  <c r="AK129"/>
  <c r="AL129"/>
  <c r="BC131"/>
  <c r="AX131"/>
  <c r="AX128"/>
  <c r="BC128"/>
  <c r="AK103"/>
  <c r="AL103"/>
  <c r="AK88"/>
  <c r="AL88"/>
  <c r="AK85"/>
  <c r="AL85"/>
  <c r="AL102"/>
  <c r="AK102"/>
  <c r="AL100"/>
  <c r="AK100"/>
  <c r="AL98"/>
  <c r="AK98"/>
  <c r="AL96"/>
  <c r="AK96"/>
  <c r="BC89"/>
  <c r="AX89"/>
  <c r="AK68"/>
  <c r="AL68"/>
  <c r="AL119"/>
  <c r="AK119"/>
  <c r="AO119" s="1"/>
  <c r="BE119" s="1"/>
  <c r="BF119" s="1"/>
  <c r="AX101"/>
  <c r="BC101"/>
  <c r="AX99"/>
  <c r="BC99"/>
  <c r="AX97"/>
  <c r="BC97"/>
  <c r="AX94"/>
  <c r="BC94"/>
  <c r="AK65"/>
  <c r="AL65"/>
  <c r="AL33"/>
  <c r="AK33"/>
  <c r="BC80"/>
  <c r="AX80"/>
  <c r="BC61"/>
  <c r="AX61"/>
  <c r="AK52"/>
  <c r="AL52"/>
  <c r="BC82"/>
  <c r="AX82"/>
  <c r="AL72"/>
  <c r="AK72"/>
  <c r="AP69"/>
  <c r="AL61"/>
  <c r="AK61"/>
  <c r="AK59"/>
  <c r="AL59"/>
  <c r="AL45"/>
  <c r="AK45"/>
  <c r="AL41"/>
  <c r="AK41"/>
  <c r="AL36"/>
  <c r="AK36"/>
  <c r="AK23"/>
  <c r="AL23"/>
  <c r="AX55"/>
  <c r="BC55"/>
  <c r="AK44"/>
  <c r="AL44"/>
  <c r="AX40"/>
  <c r="BC40"/>
  <c r="AK30"/>
  <c r="AL30"/>
  <c r="AK26"/>
  <c r="AL26"/>
  <c r="AK18"/>
  <c r="AL18"/>
  <c r="BC14"/>
  <c r="AX14"/>
  <c r="AH159"/>
  <c r="AH163" s="1"/>
  <c r="AH165" s="1"/>
  <c r="BC28"/>
  <c r="AX28"/>
  <c r="BX159"/>
  <c r="BX163" s="1"/>
  <c r="BX165" s="1"/>
  <c r="AQ159"/>
  <c r="AQ163" s="1"/>
  <c r="AQ165" s="1"/>
  <c r="AX21"/>
  <c r="BC21"/>
  <c r="BF138"/>
  <c r="AC159"/>
  <c r="AC163" s="1"/>
  <c r="AC165" s="1"/>
  <c r="BC125"/>
  <c r="BC86"/>
  <c r="BC111"/>
  <c r="BC109"/>
  <c r="BC81"/>
  <c r="BC53"/>
  <c r="BC8"/>
  <c r="BC62"/>
  <c r="AK158"/>
  <c r="AL158"/>
  <c r="AK150"/>
  <c r="AL150"/>
  <c r="BC153"/>
  <c r="AX153"/>
  <c r="BC150"/>
  <c r="AX150"/>
  <c r="AX156"/>
  <c r="BC156"/>
  <c r="AK139"/>
  <c r="AL139"/>
  <c r="AX137"/>
  <c r="BC137"/>
  <c r="AL123"/>
  <c r="AK123"/>
  <c r="AX136"/>
  <c r="BC136"/>
  <c r="BC135"/>
  <c r="AX135"/>
  <c r="AL124"/>
  <c r="AK124"/>
  <c r="AL148"/>
  <c r="AK148"/>
  <c r="AL141"/>
  <c r="AK141"/>
  <c r="AX126"/>
  <c r="BC126"/>
  <c r="AK109"/>
  <c r="AL109"/>
  <c r="AL144"/>
  <c r="AK144"/>
  <c r="AL118"/>
  <c r="AK118"/>
  <c r="AO118" s="1"/>
  <c r="BE118" s="1"/>
  <c r="BF118" s="1"/>
  <c r="AK86"/>
  <c r="AL86"/>
  <c r="AX83"/>
  <c r="BC83"/>
  <c r="BC95"/>
  <c r="AX95"/>
  <c r="BC88"/>
  <c r="AX88"/>
  <c r="AL84"/>
  <c r="AK84"/>
  <c r="AL76"/>
  <c r="AK76"/>
  <c r="AK71"/>
  <c r="AL71"/>
  <c r="BC122"/>
  <c r="AX122"/>
  <c r="AK83"/>
  <c r="AL83"/>
  <c r="AX76"/>
  <c r="BC76"/>
  <c r="AX54"/>
  <c r="BC54"/>
  <c r="AK47"/>
  <c r="AL47"/>
  <c r="AX44"/>
  <c r="BC44"/>
  <c r="AL34"/>
  <c r="AK34"/>
  <c r="BC71"/>
  <c r="AX71"/>
  <c r="BC78"/>
  <c r="AX78"/>
  <c r="BC66"/>
  <c r="AX66"/>
  <c r="BC63"/>
  <c r="AX63"/>
  <c r="BC52"/>
  <c r="AX52"/>
  <c r="AL50"/>
  <c r="AK50"/>
  <c r="AK27"/>
  <c r="AL27"/>
  <c r="BC74"/>
  <c r="AX74"/>
  <c r="AX69"/>
  <c r="BC69"/>
  <c r="AX72"/>
  <c r="BC72"/>
  <c r="AX60"/>
  <c r="BC60"/>
  <c r="AL56"/>
  <c r="AK56"/>
  <c r="AX50"/>
  <c r="BC50"/>
  <c r="AK48"/>
  <c r="AL48"/>
  <c r="AX36"/>
  <c r="BC36"/>
  <c r="BC75"/>
  <c r="AX75"/>
  <c r="AK8"/>
  <c r="AL8"/>
  <c r="AP7"/>
  <c r="AX20"/>
  <c r="BC20"/>
  <c r="AX17"/>
  <c r="BC17"/>
  <c r="BC11"/>
  <c r="AX11"/>
  <c r="BC23"/>
  <c r="AX23"/>
  <c r="BC26"/>
  <c r="AX26"/>
  <c r="AP24"/>
  <c r="BC42"/>
  <c r="AX42"/>
  <c r="BC32"/>
  <c r="AX32"/>
  <c r="AX24"/>
  <c r="BC24"/>
  <c r="BC10"/>
  <c r="AX10"/>
  <c r="BC19"/>
  <c r="AX19"/>
  <c r="BC12"/>
  <c r="AX12"/>
  <c r="BF145"/>
  <c r="BF146"/>
  <c r="BF142"/>
  <c r="BC123"/>
  <c r="BC127"/>
  <c r="BC33"/>
  <c r="AK151"/>
  <c r="AL151"/>
  <c r="BC158"/>
  <c r="AX158"/>
  <c r="AA154"/>
  <c r="AB154" s="1"/>
  <c r="Y154"/>
  <c r="BC152"/>
  <c r="AX152"/>
  <c r="AX146"/>
  <c r="BC146"/>
  <c r="AX149"/>
  <c r="BC149"/>
  <c r="AX130"/>
  <c r="BC130"/>
  <c r="AL125"/>
  <c r="AK125"/>
  <c r="BC145"/>
  <c r="AX145"/>
  <c r="AK135"/>
  <c r="AL135"/>
  <c r="AX132"/>
  <c r="BC132"/>
  <c r="AK131"/>
  <c r="AL131"/>
  <c r="AL134"/>
  <c r="AK134"/>
  <c r="AL126"/>
  <c r="AK126"/>
  <c r="AX139"/>
  <c r="BC139"/>
  <c r="AK147"/>
  <c r="AL147"/>
  <c r="AL140"/>
  <c r="AK140"/>
  <c r="AX134"/>
  <c r="BC134"/>
  <c r="AK133"/>
  <c r="AL133"/>
  <c r="AK130"/>
  <c r="AL130"/>
  <c r="AX124"/>
  <c r="BC124"/>
  <c r="AK110"/>
  <c r="AL110"/>
  <c r="AK104"/>
  <c r="AL104"/>
  <c r="AK95"/>
  <c r="AL95"/>
  <c r="AK89"/>
  <c r="AL89"/>
  <c r="AK87"/>
  <c r="AL87"/>
  <c r="BC119"/>
  <c r="AX119"/>
  <c r="BC103"/>
  <c r="AX103"/>
  <c r="AL101"/>
  <c r="AK101"/>
  <c r="AL99"/>
  <c r="AK99"/>
  <c r="AL97"/>
  <c r="AK97"/>
  <c r="BC87"/>
  <c r="AX87"/>
  <c r="AX102"/>
  <c r="BC102"/>
  <c r="AX100"/>
  <c r="BC100"/>
  <c r="AX98"/>
  <c r="BC98"/>
  <c r="AX96"/>
  <c r="BC96"/>
  <c r="AK93"/>
  <c r="AL93"/>
  <c r="AK78"/>
  <c r="AL78"/>
  <c r="AX73"/>
  <c r="BC73"/>
  <c r="AK58"/>
  <c r="AL58"/>
  <c r="AL60"/>
  <c r="AK60"/>
  <c r="BC57"/>
  <c r="AX57"/>
  <c r="AL38"/>
  <c r="AK38"/>
  <c r="BC79"/>
  <c r="AX79"/>
  <c r="BC77"/>
  <c r="AX77"/>
  <c r="AK57"/>
  <c r="AL57"/>
  <c r="AK46"/>
  <c r="AL46"/>
  <c r="AL55"/>
  <c r="AK55"/>
  <c r="BC46"/>
  <c r="AX46"/>
  <c r="AL40"/>
  <c r="AK40"/>
  <c r="AK28"/>
  <c r="AL28"/>
  <c r="BC70"/>
  <c r="AX70"/>
  <c r="AL67"/>
  <c r="AK67"/>
  <c r="AK54"/>
  <c r="AL54"/>
  <c r="AX45"/>
  <c r="BC45"/>
  <c r="AX41"/>
  <c r="BC41"/>
  <c r="AK39"/>
  <c r="AL39"/>
  <c r="AK22"/>
  <c r="AL22"/>
  <c r="AS159"/>
  <c r="AS163" s="1"/>
  <c r="AS165" s="1"/>
  <c r="AT7"/>
  <c r="AT159" s="1"/>
  <c r="AT163" s="1"/>
  <c r="AT165" s="1"/>
  <c r="BC37"/>
  <c r="AX37"/>
  <c r="BC30"/>
  <c r="AX30"/>
  <c r="AK14"/>
  <c r="AL14"/>
  <c r="BC39"/>
  <c r="AX39"/>
  <c r="AL29"/>
  <c r="AK29"/>
  <c r="AL9"/>
  <c r="AK9"/>
  <c r="AL13"/>
  <c r="AK13"/>
  <c r="BC35"/>
  <c r="AX35"/>
  <c r="BC147"/>
  <c r="BC143"/>
  <c r="BC120"/>
  <c r="BC110"/>
  <c r="AR159"/>
  <c r="AR163" s="1"/>
  <c r="AR165" s="1"/>
  <c r="BC38"/>
  <c r="BA159"/>
  <c r="BA163" s="1"/>
  <c r="BA165" s="1"/>
  <c r="AK154"/>
  <c r="AL154"/>
  <c r="AK152"/>
  <c r="AL152"/>
  <c r="BC157"/>
  <c r="AX157"/>
  <c r="AA153"/>
  <c r="AB153" s="1"/>
  <c r="Y153"/>
  <c r="BC151"/>
  <c r="AX151"/>
  <c r="AL149"/>
  <c r="AK149"/>
  <c r="Y156"/>
  <c r="AA156"/>
  <c r="AB156" s="1"/>
  <c r="AK132"/>
  <c r="AL132"/>
  <c r="AL127"/>
  <c r="AK127"/>
  <c r="BC138"/>
  <c r="AX138"/>
  <c r="AL128"/>
  <c r="AK128"/>
  <c r="BC141"/>
  <c r="AZ141"/>
  <c r="AK137"/>
  <c r="AL137"/>
  <c r="AK111"/>
  <c r="AL111"/>
  <c r="AX93"/>
  <c r="BC93"/>
  <c r="AK90"/>
  <c r="AL90"/>
  <c r="AL81"/>
  <c r="AK81"/>
  <c r="AL94"/>
  <c r="AK94"/>
  <c r="BC85"/>
  <c r="AX85"/>
  <c r="AL73"/>
  <c r="AK73"/>
  <c r="AK66"/>
  <c r="AL66"/>
  <c r="BC118"/>
  <c r="AX118"/>
  <c r="AX84"/>
  <c r="BC84"/>
  <c r="AK82"/>
  <c r="AL82"/>
  <c r="AK75"/>
  <c r="AL75"/>
  <c r="AL70"/>
  <c r="AK70"/>
  <c r="AK62"/>
  <c r="AL62"/>
  <c r="AK53"/>
  <c r="AL53"/>
  <c r="AX48"/>
  <c r="BC48"/>
  <c r="AL43"/>
  <c r="AK43"/>
  <c r="BC59"/>
  <c r="AX59"/>
  <c r="AL64"/>
  <c r="AK64"/>
  <c r="BC68"/>
  <c r="AX68"/>
  <c r="AL51"/>
  <c r="AK51"/>
  <c r="AL49"/>
  <c r="AK49"/>
  <c r="AK19"/>
  <c r="AL19"/>
  <c r="AK63"/>
  <c r="AL63"/>
  <c r="AX51"/>
  <c r="BC51"/>
  <c r="AX49"/>
  <c r="BC49"/>
  <c r="AK35"/>
  <c r="AL35"/>
  <c r="AL11"/>
  <c r="AK11"/>
  <c r="AL17"/>
  <c r="AK17"/>
  <c r="AK10"/>
  <c r="AL10"/>
  <c r="AY159"/>
  <c r="AY163" s="1"/>
  <c r="AY165" s="1"/>
  <c r="AZ7"/>
  <c r="AZ159" s="1"/>
  <c r="AZ163" s="1"/>
  <c r="AZ165" s="1"/>
  <c r="AL21"/>
  <c r="AK21"/>
  <c r="BC18"/>
  <c r="AX18"/>
  <c r="AL16"/>
  <c r="AK16"/>
  <c r="BC7"/>
  <c r="AX7"/>
  <c r="AX29"/>
  <c r="BC29"/>
  <c r="AK20"/>
  <c r="AL20"/>
  <c r="BC27"/>
  <c r="AX27"/>
  <c r="BC140"/>
  <c r="BC43"/>
  <c r="BC34"/>
  <c r="BC64"/>
  <c r="BB159"/>
  <c r="BB163" s="1"/>
  <c r="BB165" s="1"/>
  <c r="BC13"/>
  <c r="F76" i="3"/>
  <c r="B91"/>
  <c r="F91" s="1"/>
  <c r="K35"/>
  <c r="I31"/>
  <c r="E12"/>
  <c r="J90" s="1"/>
  <c r="I7"/>
  <c r="K11"/>
  <c r="F12"/>
  <c r="E91"/>
  <c r="H19" i="2"/>
  <c r="I19" s="1"/>
  <c r="AP119" i="5" l="1"/>
  <c r="Y159"/>
  <c r="Y163" s="1"/>
  <c r="Y165" s="1"/>
  <c r="BC159"/>
  <c r="BC163" s="1"/>
  <c r="BC165" s="1"/>
  <c r="AK142"/>
  <c r="AL142"/>
  <c r="AL156"/>
  <c r="AK156"/>
  <c r="AL138"/>
  <c r="AK138"/>
  <c r="AK145"/>
  <c r="AL145"/>
  <c r="AP118"/>
  <c r="AK146"/>
  <c r="AL146"/>
  <c r="J91" i="3"/>
  <c r="K90"/>
  <c r="K91" s="1"/>
  <c r="K7"/>
  <c r="I18"/>
  <c r="K31"/>
  <c r="AL159" i="5" l="1"/>
  <c r="AL163" s="1"/>
  <c r="AL165" s="1"/>
  <c r="I12" i="3"/>
  <c r="K18"/>
  <c r="K12" l="1"/>
  <c r="I52"/>
  <c r="K52" s="1"/>
</calcChain>
</file>

<file path=xl/sharedStrings.xml><?xml version="1.0" encoding="utf-8"?>
<sst xmlns="http://schemas.openxmlformats.org/spreadsheetml/2006/main" count="3681" uniqueCount="1441">
  <si>
    <t>目录</t>
  </si>
  <si>
    <t>序号</t>
  </si>
  <si>
    <r>
      <t>新邵县</t>
    </r>
    <r>
      <rPr>
        <b/>
        <sz val="22"/>
        <rFont val="Times New Roman"/>
        <family val="1"/>
      </rPr>
      <t>2024</t>
    </r>
    <r>
      <rPr>
        <b/>
        <sz val="22"/>
        <rFont val="宋体"/>
        <family val="3"/>
        <charset val="134"/>
      </rPr>
      <t>年一般公共预算收入表</t>
    </r>
    <phoneticPr fontId="3" type="noConversion"/>
  </si>
  <si>
    <t>表一</t>
  </si>
  <si>
    <t>金额单位：万元</t>
  </si>
  <si>
    <r>
      <rPr>
        <sz val="11"/>
        <rFont val="宋体"/>
        <family val="3"/>
        <charset val="134"/>
      </rPr>
      <t>项</t>
    </r>
    <r>
      <rPr>
        <sz val="11"/>
        <rFont val="Times New Roman"/>
        <family val="1"/>
      </rPr>
      <t xml:space="preserve">        </t>
    </r>
    <r>
      <rPr>
        <sz val="11"/>
        <rFont val="宋体"/>
        <family val="3"/>
        <charset val="134"/>
      </rPr>
      <t>目</t>
    </r>
  </si>
  <si>
    <t>上年完成</t>
  </si>
  <si>
    <t>本年预算</t>
  </si>
  <si>
    <r>
      <rPr>
        <sz val="11"/>
        <rFont val="宋体"/>
        <family val="3"/>
        <charset val="134"/>
      </rPr>
      <t>同比增长</t>
    </r>
    <r>
      <rPr>
        <sz val="11"/>
        <rFont val="Times New Roman"/>
        <family val="1"/>
      </rPr>
      <t>%</t>
    </r>
  </si>
  <si>
    <r>
      <rPr>
        <sz val="11"/>
        <rFont val="宋体"/>
        <family val="3"/>
        <charset val="134"/>
      </rPr>
      <t>备</t>
    </r>
    <r>
      <rPr>
        <sz val="11"/>
        <rFont val="Times New Roman"/>
        <family val="1"/>
      </rPr>
      <t xml:space="preserve">    </t>
    </r>
    <r>
      <rPr>
        <sz val="11"/>
        <rFont val="宋体"/>
        <family val="3"/>
        <charset val="134"/>
      </rPr>
      <t>注</t>
    </r>
  </si>
  <si>
    <r>
      <rPr>
        <sz val="11"/>
        <rFont val="宋体"/>
        <family val="3"/>
        <charset val="134"/>
      </rPr>
      <t>备</t>
    </r>
    <r>
      <rPr>
        <sz val="11"/>
        <rFont val="Times New Roman"/>
        <family val="1"/>
      </rPr>
      <t xml:space="preserve">        </t>
    </r>
    <r>
      <rPr>
        <sz val="11"/>
        <rFont val="宋体"/>
        <family val="3"/>
        <charset val="134"/>
      </rPr>
      <t>注</t>
    </r>
  </si>
  <si>
    <t>一、税收收入</t>
  </si>
  <si>
    <r>
      <rPr>
        <sz val="11"/>
        <rFont val="Times New Roman"/>
        <family val="1"/>
      </rPr>
      <t xml:space="preserve">    5.</t>
    </r>
    <r>
      <rPr>
        <sz val="11"/>
        <rFont val="宋体"/>
        <family val="3"/>
        <charset val="134"/>
      </rPr>
      <t>专项收入</t>
    </r>
  </si>
  <si>
    <r>
      <rPr>
        <sz val="11"/>
        <rFont val="Times New Roman"/>
        <family val="1"/>
      </rPr>
      <t xml:space="preserve">     1.</t>
    </r>
    <r>
      <rPr>
        <sz val="11"/>
        <rFont val="宋体"/>
        <family val="3"/>
        <charset val="134"/>
      </rPr>
      <t>增值税</t>
    </r>
  </si>
  <si>
    <t>其中：残保金</t>
  </si>
  <si>
    <r>
      <rPr>
        <sz val="11"/>
        <rFont val="Times New Roman"/>
        <family val="1"/>
      </rPr>
      <t xml:space="preserve">     2.</t>
    </r>
    <r>
      <rPr>
        <sz val="11"/>
        <rFont val="宋体"/>
        <family val="3"/>
        <charset val="134"/>
      </rPr>
      <t>城建税</t>
    </r>
  </si>
  <si>
    <t xml:space="preserve">    地方教育附加</t>
  </si>
  <si>
    <r>
      <rPr>
        <sz val="11"/>
        <rFont val="Times New Roman"/>
        <family val="1"/>
      </rPr>
      <t xml:space="preserve">     3. </t>
    </r>
    <r>
      <rPr>
        <sz val="11"/>
        <rFont val="宋体"/>
        <family val="3"/>
        <charset val="134"/>
      </rPr>
      <t>个人所得税</t>
    </r>
  </si>
  <si>
    <t xml:space="preserve">    教育费附加</t>
  </si>
  <si>
    <r>
      <rPr>
        <sz val="11"/>
        <rFont val="Times New Roman"/>
        <family val="1"/>
      </rPr>
      <t xml:space="preserve">     4.</t>
    </r>
    <r>
      <rPr>
        <sz val="11"/>
        <rFont val="宋体"/>
        <family val="3"/>
        <charset val="134"/>
      </rPr>
      <t>企业所得税</t>
    </r>
  </si>
  <si>
    <r>
      <rPr>
        <sz val="11"/>
        <rFont val="Times New Roman"/>
        <family val="1"/>
      </rPr>
      <t xml:space="preserve">   6.</t>
    </r>
    <r>
      <rPr>
        <sz val="11"/>
        <rFont val="宋体"/>
        <family val="3"/>
        <charset val="134"/>
      </rPr>
      <t>捐赠收入</t>
    </r>
  </si>
  <si>
    <r>
      <rPr>
        <sz val="11"/>
        <rFont val="Times New Roman"/>
        <family val="1"/>
      </rPr>
      <t xml:space="preserve">     5.</t>
    </r>
    <r>
      <rPr>
        <sz val="11"/>
        <rFont val="宋体"/>
        <family val="3"/>
        <charset val="134"/>
      </rPr>
      <t>耕地占用税</t>
    </r>
  </si>
  <si>
    <r>
      <rPr>
        <sz val="11"/>
        <rFont val="Times New Roman"/>
        <family val="1"/>
      </rPr>
      <t xml:space="preserve">     6.</t>
    </r>
    <r>
      <rPr>
        <sz val="11"/>
        <rFont val="宋体"/>
        <family val="3"/>
        <charset val="134"/>
      </rPr>
      <t>契税</t>
    </r>
  </si>
  <si>
    <t>一般预算收入合计</t>
  </si>
  <si>
    <r>
      <rPr>
        <sz val="11"/>
        <rFont val="Times New Roman"/>
        <family val="1"/>
      </rPr>
      <t xml:space="preserve">     7.</t>
    </r>
    <r>
      <rPr>
        <sz val="11"/>
        <rFont val="宋体"/>
        <family val="3"/>
        <charset val="134"/>
      </rPr>
      <t>资源税</t>
    </r>
  </si>
  <si>
    <r>
      <rPr>
        <sz val="11"/>
        <rFont val="Times New Roman"/>
        <family val="1"/>
      </rPr>
      <t xml:space="preserve">     8.</t>
    </r>
    <r>
      <rPr>
        <sz val="11"/>
        <rFont val="宋体"/>
        <family val="3"/>
        <charset val="134"/>
      </rPr>
      <t>城镇土地使用税</t>
    </r>
  </si>
  <si>
    <t>上划“增值税”收入</t>
  </si>
  <si>
    <r>
      <rPr>
        <sz val="11"/>
        <rFont val="Times New Roman"/>
        <family val="1"/>
      </rPr>
      <t xml:space="preserve">     9.</t>
    </r>
    <r>
      <rPr>
        <sz val="11"/>
        <rFont val="宋体"/>
        <family val="3"/>
        <charset val="134"/>
      </rPr>
      <t>环境保护税</t>
    </r>
  </si>
  <si>
    <r>
      <rPr>
        <b/>
        <sz val="11"/>
        <rFont val="宋体"/>
        <family val="3"/>
        <charset val="134"/>
      </rPr>
      <t>上划所得税</t>
    </r>
    <r>
      <rPr>
        <b/>
        <sz val="11"/>
        <rFont val="Times New Roman"/>
        <family val="1"/>
      </rPr>
      <t>72%</t>
    </r>
  </si>
  <si>
    <r>
      <rPr>
        <sz val="11"/>
        <rFont val="Times New Roman"/>
        <family val="1"/>
      </rPr>
      <t xml:space="preserve">     10.</t>
    </r>
    <r>
      <rPr>
        <sz val="11"/>
        <rFont val="宋体"/>
        <family val="3"/>
        <charset val="134"/>
      </rPr>
      <t>其他各税</t>
    </r>
  </si>
  <si>
    <t>上划“消费税”收入</t>
  </si>
  <si>
    <t>上划环境保护税</t>
  </si>
  <si>
    <t>上划省级城镇土地使用税30%</t>
  </si>
  <si>
    <t>二、非税收入</t>
  </si>
  <si>
    <t>上划省级资源税25%</t>
  </si>
  <si>
    <r>
      <rPr>
        <sz val="11"/>
        <rFont val="Times New Roman"/>
        <family val="1"/>
      </rPr>
      <t xml:space="preserve">    1.</t>
    </r>
    <r>
      <rPr>
        <sz val="11"/>
        <rFont val="宋体"/>
        <family val="3"/>
        <charset val="134"/>
      </rPr>
      <t>国有资源有偿收入</t>
    </r>
  </si>
  <si>
    <r>
      <rPr>
        <sz val="11"/>
        <rFont val="Times New Roman"/>
        <family val="1"/>
      </rPr>
      <t xml:space="preserve">    2.</t>
    </r>
    <r>
      <rPr>
        <sz val="11"/>
        <rFont val="宋体"/>
        <family val="3"/>
        <charset val="134"/>
      </rPr>
      <t>行政性收费</t>
    </r>
  </si>
  <si>
    <t>财政总收入</t>
  </si>
  <si>
    <r>
      <rPr>
        <sz val="11"/>
        <rFont val="Times New Roman"/>
        <family val="1"/>
      </rPr>
      <t xml:space="preserve">    3.</t>
    </r>
    <r>
      <rPr>
        <sz val="11"/>
        <rFont val="宋体"/>
        <family val="3"/>
        <charset val="134"/>
      </rPr>
      <t>罚没收入</t>
    </r>
  </si>
  <si>
    <t>税     收</t>
  </si>
  <si>
    <r>
      <rPr>
        <sz val="11"/>
        <rFont val="Times New Roman"/>
        <family val="1"/>
      </rPr>
      <t xml:space="preserve">    4.</t>
    </r>
    <r>
      <rPr>
        <sz val="11"/>
        <rFont val="宋体"/>
        <family val="3"/>
        <charset val="134"/>
      </rPr>
      <t>其他收入</t>
    </r>
  </si>
  <si>
    <r>
      <rPr>
        <sz val="11"/>
        <rFont val="宋体"/>
        <family val="3"/>
        <charset val="134"/>
      </rPr>
      <t>非</t>
    </r>
    <r>
      <rPr>
        <sz val="11"/>
        <rFont val="Times New Roman"/>
        <family val="1"/>
      </rPr>
      <t xml:space="preserve">         </t>
    </r>
    <r>
      <rPr>
        <sz val="11"/>
        <rFont val="宋体"/>
        <family val="3"/>
        <charset val="134"/>
      </rPr>
      <t>税</t>
    </r>
  </si>
  <si>
    <t>新邵县2024年一般公共预算收支平衡表</t>
    <phoneticPr fontId="3" type="noConversion"/>
  </si>
  <si>
    <t>表二</t>
  </si>
  <si>
    <t>收入</t>
  </si>
  <si>
    <t>支出</t>
  </si>
  <si>
    <t>项目</t>
  </si>
  <si>
    <t>县本级</t>
  </si>
  <si>
    <t>上级专项（大财政）</t>
  </si>
  <si>
    <t>上级专项（部门）</t>
  </si>
  <si>
    <t>上级专项</t>
    <phoneticPr fontId="3" type="noConversion"/>
  </si>
  <si>
    <t>合计</t>
  </si>
  <si>
    <t>备注</t>
  </si>
  <si>
    <t>上级</t>
  </si>
  <si>
    <t>一、本年收入</t>
  </si>
  <si>
    <t>其中：县级税收收入 49862万元，非税收入29380万元。</t>
    <phoneticPr fontId="3" type="noConversion"/>
  </si>
  <si>
    <t>1、基本工资</t>
  </si>
  <si>
    <t>2、津贴补贴</t>
  </si>
  <si>
    <t>3、绩效工资</t>
    <phoneticPr fontId="3" type="noConversion"/>
  </si>
  <si>
    <t>4、非税收入核拨经费</t>
    <phoneticPr fontId="3" type="noConversion"/>
  </si>
  <si>
    <t>5、教育费附加</t>
    <phoneticPr fontId="3" type="noConversion"/>
  </si>
  <si>
    <t>6、城市维护费</t>
    <phoneticPr fontId="3" type="noConversion"/>
  </si>
  <si>
    <t>地方一般公共预算收入安排小计</t>
  </si>
  <si>
    <t>二、上级补助收入</t>
  </si>
  <si>
    <t>1、工资福利支出</t>
  </si>
  <si>
    <t xml:space="preserve">  （一）返还性收入  </t>
  </si>
  <si>
    <t>（1）乡镇工作津贴</t>
    <phoneticPr fontId="3" type="noConversion"/>
  </si>
  <si>
    <t xml:space="preserve">  （二）一般性转移支付收入  </t>
  </si>
  <si>
    <t>（2）人才津贴</t>
  </si>
  <si>
    <t xml:space="preserve">        体制补助收入</t>
  </si>
  <si>
    <t>（3）人才发展专项</t>
  </si>
  <si>
    <t xml:space="preserve">        均衡性转移支付收入</t>
  </si>
  <si>
    <t>（4）特殊岗位津贴</t>
  </si>
  <si>
    <t xml:space="preserve">         县级基本财力保障机制奖补资金收入</t>
  </si>
  <si>
    <t>（5）奖金</t>
  </si>
  <si>
    <t xml:space="preserve">        结算补助收入</t>
  </si>
  <si>
    <t>（6）绩效工资</t>
  </si>
  <si>
    <t xml:space="preserve">         资源枯竭型城市转移支付补助收入</t>
  </si>
  <si>
    <t>（7）五险两金</t>
  </si>
  <si>
    <t xml:space="preserve">        企业事业单位划转补助收入</t>
  </si>
  <si>
    <t>（8）其他工资福利支出</t>
  </si>
  <si>
    <t xml:space="preserve">        产粮（油）大县奖励资金收入</t>
  </si>
  <si>
    <t>2、对个人和家庭补助支出</t>
  </si>
  <si>
    <t xml:space="preserve">        重点生态功能区转移支付收入</t>
  </si>
  <si>
    <t>（1）离退休费</t>
  </si>
  <si>
    <t xml:space="preserve">        革命老区转移支付收入</t>
  </si>
  <si>
    <t>（2）退职费</t>
  </si>
  <si>
    <t xml:space="preserve">        民族地区转移支付收入</t>
  </si>
  <si>
    <t>（3）抚恤金</t>
  </si>
  <si>
    <t xml:space="preserve">        边境地区转移支付收入</t>
  </si>
  <si>
    <t>（4）生活补助</t>
  </si>
  <si>
    <t xml:space="preserve">           巩固脱贫攻坚成果衔接乡村振兴转移支付收入</t>
    <phoneticPr fontId="3" type="noConversion"/>
  </si>
  <si>
    <t>（5）医疗费补助</t>
  </si>
  <si>
    <t xml:space="preserve">        固定数额补助收入</t>
  </si>
  <si>
    <t>（6）助学金</t>
  </si>
  <si>
    <r>
      <rPr>
        <sz val="11"/>
        <rFont val="Times New Roman"/>
        <family val="1"/>
      </rPr>
      <t xml:space="preserve">                    </t>
    </r>
    <r>
      <rPr>
        <sz val="11"/>
        <rFont val="宋体"/>
        <family val="3"/>
        <charset val="134"/>
      </rPr>
      <t>一般公共服务共同财政事权转移支付收入</t>
    </r>
  </si>
  <si>
    <t>（7）奖励金</t>
  </si>
  <si>
    <r>
      <rPr>
        <sz val="11"/>
        <rFont val="Times New Roman"/>
        <family val="1"/>
      </rPr>
      <t xml:space="preserve">                </t>
    </r>
    <r>
      <rPr>
        <sz val="11"/>
        <rFont val="宋体"/>
        <family val="3"/>
        <charset val="134"/>
      </rPr>
      <t>外交共同财政事权转移支付收入</t>
    </r>
  </si>
  <si>
    <t>（8）代缴社会保险</t>
  </si>
  <si>
    <r>
      <rPr>
        <sz val="11"/>
        <rFont val="Times New Roman"/>
        <family val="1"/>
      </rPr>
      <t xml:space="preserve">                </t>
    </r>
    <r>
      <rPr>
        <sz val="11"/>
        <rFont val="宋体"/>
        <family val="3"/>
        <charset val="134"/>
      </rPr>
      <t>国防共同财政事权转移支付收入</t>
    </r>
  </si>
  <si>
    <t>（9）其他对个人和家庭补助</t>
  </si>
  <si>
    <r>
      <rPr>
        <sz val="11"/>
        <rFont val="Times New Roman"/>
        <family val="1"/>
      </rPr>
      <t xml:space="preserve">                      </t>
    </r>
    <r>
      <rPr>
        <sz val="11"/>
        <rFont val="宋体"/>
        <family val="3"/>
        <charset val="134"/>
      </rPr>
      <t>公共安全共同财政事权转移支付收入</t>
    </r>
  </si>
  <si>
    <t>3、公用经费</t>
  </si>
  <si>
    <r>
      <rPr>
        <sz val="11"/>
        <rFont val="Times New Roman"/>
        <family val="1"/>
      </rPr>
      <t xml:space="preserve">                 </t>
    </r>
    <r>
      <rPr>
        <sz val="11"/>
        <rFont val="宋体"/>
        <family val="3"/>
        <charset val="134"/>
      </rPr>
      <t>教育共同财政事权转移支付收入</t>
    </r>
  </si>
  <si>
    <t>财力包括人才津贴1614万元；特岗教师89万元；义务教育公用经费6063万元、助学金591万元、营养餐4492万元；、高职中公用经费1264万元、助学金985万元、免学费1358万元；基数1844万元（系可统筹的财力）；高中免教科书174万元；共18475万元</t>
    <phoneticPr fontId="3" type="noConversion"/>
  </si>
  <si>
    <t>（1）县直机关和乡镇一般公务费</t>
  </si>
  <si>
    <r>
      <rPr>
        <sz val="11"/>
        <rFont val="Times New Roman"/>
        <family val="1"/>
      </rPr>
      <t xml:space="preserve">                      </t>
    </r>
    <r>
      <rPr>
        <sz val="11"/>
        <rFont val="宋体"/>
        <family val="3"/>
        <charset val="134"/>
      </rPr>
      <t>科学技术共同财政事权转移支付收入</t>
    </r>
  </si>
  <si>
    <t>（2）教育生均公用经费</t>
  </si>
  <si>
    <r>
      <rPr>
        <sz val="11"/>
        <rFont val="Times New Roman"/>
        <family val="1"/>
      </rPr>
      <t xml:space="preserve">                      </t>
    </r>
    <r>
      <rPr>
        <sz val="11"/>
        <rFont val="宋体"/>
        <family val="3"/>
        <charset val="134"/>
      </rPr>
      <t>文化旅游体育与传媒共同财政事权转移支付收入</t>
    </r>
  </si>
  <si>
    <t>（3）公务交通补贴</t>
  </si>
  <si>
    <r>
      <rPr>
        <sz val="11"/>
        <rFont val="Times New Roman"/>
        <family val="1"/>
      </rPr>
      <t xml:space="preserve">                      </t>
    </r>
    <r>
      <rPr>
        <sz val="11"/>
        <rFont val="宋体"/>
        <family val="3"/>
        <charset val="134"/>
      </rPr>
      <t>社会保障和就业共同财政事权转移支付收入</t>
    </r>
  </si>
  <si>
    <t>（4）业务工作经费</t>
  </si>
  <si>
    <r>
      <rPr>
        <sz val="11"/>
        <rFont val="Times New Roman"/>
        <family val="1"/>
      </rPr>
      <t xml:space="preserve">                      </t>
    </r>
    <r>
      <rPr>
        <sz val="11"/>
        <rFont val="宋体"/>
        <family val="3"/>
        <charset val="134"/>
      </rPr>
      <t>医疗卫生共同财政事权转移支付收入</t>
    </r>
  </si>
  <si>
    <t>4、专项支出</t>
  </si>
  <si>
    <r>
      <rPr>
        <sz val="11"/>
        <rFont val="Times New Roman"/>
        <family val="1"/>
      </rPr>
      <t xml:space="preserve">                      </t>
    </r>
    <r>
      <rPr>
        <sz val="11"/>
        <rFont val="宋体"/>
        <family val="3"/>
        <charset val="134"/>
      </rPr>
      <t>节能环保共同财政事权转移支付收入</t>
    </r>
  </si>
  <si>
    <t>（1）还本付息</t>
  </si>
  <si>
    <t>共需32625万元</t>
    <phoneticPr fontId="3" type="noConversion"/>
  </si>
  <si>
    <r>
      <rPr>
        <sz val="11"/>
        <rFont val="Times New Roman"/>
        <family val="1"/>
      </rPr>
      <t xml:space="preserve">                      </t>
    </r>
    <r>
      <rPr>
        <sz val="11"/>
        <rFont val="宋体"/>
        <family val="3"/>
        <charset val="134"/>
      </rPr>
      <t>城乡社区共同财政事权转移支付收入</t>
    </r>
  </si>
  <si>
    <t>（2）预备费</t>
  </si>
  <si>
    <r>
      <rPr>
        <sz val="11"/>
        <rFont val="Times New Roman"/>
        <family val="1"/>
      </rPr>
      <t xml:space="preserve">                 </t>
    </r>
    <r>
      <rPr>
        <sz val="11"/>
        <rFont val="宋体"/>
        <family val="3"/>
        <charset val="134"/>
      </rPr>
      <t>农林水共同财政事权转移支付收入</t>
    </r>
  </si>
  <si>
    <r>
      <rPr>
        <sz val="11"/>
        <rFont val="Times New Roman"/>
        <family val="1"/>
      </rPr>
      <t xml:space="preserve">                     </t>
    </r>
    <r>
      <rPr>
        <sz val="11"/>
        <rFont val="宋体"/>
        <family val="3"/>
        <charset val="134"/>
      </rPr>
      <t>交通运输共同财政事权转移支付收入</t>
    </r>
  </si>
  <si>
    <r>
      <rPr>
        <sz val="11"/>
        <rFont val="Times New Roman"/>
        <family val="1"/>
      </rPr>
      <t xml:space="preserve">                      </t>
    </r>
    <r>
      <rPr>
        <sz val="11"/>
        <rFont val="宋体"/>
        <family val="3"/>
        <charset val="134"/>
      </rPr>
      <t>资源勘探信息等共同财政事权转移支付收入</t>
    </r>
  </si>
  <si>
    <r>
      <rPr>
        <sz val="11"/>
        <rFont val="Times New Roman"/>
        <family val="1"/>
      </rPr>
      <t xml:space="preserve">                      </t>
    </r>
    <r>
      <rPr>
        <sz val="11"/>
        <rFont val="宋体"/>
        <family val="3"/>
        <charset val="134"/>
      </rPr>
      <t>商业服务业等共同财政事权转移支付收入</t>
    </r>
  </si>
  <si>
    <r>
      <rPr>
        <sz val="11"/>
        <rFont val="Times New Roman"/>
        <family val="1"/>
      </rPr>
      <t xml:space="preserve">                </t>
    </r>
    <r>
      <rPr>
        <sz val="11"/>
        <rFont val="宋体"/>
        <family val="3"/>
        <charset val="134"/>
      </rPr>
      <t>金融共同财政事权转移支付收入</t>
    </r>
  </si>
  <si>
    <r>
      <rPr>
        <sz val="11"/>
        <rFont val="Times New Roman"/>
        <family val="1"/>
      </rPr>
      <t xml:space="preserve">                      </t>
    </r>
    <r>
      <rPr>
        <sz val="11"/>
        <rFont val="宋体"/>
        <family val="3"/>
        <charset val="134"/>
      </rPr>
      <t>自然资源海洋气象等共同财政事权转移支付收入</t>
    </r>
  </si>
  <si>
    <r>
      <rPr>
        <sz val="11"/>
        <rFont val="Times New Roman"/>
        <family val="1"/>
      </rPr>
      <t xml:space="preserve">                     </t>
    </r>
    <r>
      <rPr>
        <sz val="11"/>
        <rFont val="宋体"/>
        <family val="3"/>
        <charset val="134"/>
      </rPr>
      <t>住房保障共同财政事权转移支付收入</t>
    </r>
  </si>
  <si>
    <r>
      <rPr>
        <sz val="11"/>
        <rFont val="Times New Roman"/>
        <family val="1"/>
      </rPr>
      <t xml:space="preserve">                     </t>
    </r>
    <r>
      <rPr>
        <sz val="11"/>
        <rFont val="宋体"/>
        <family val="3"/>
        <charset val="134"/>
      </rPr>
      <t>粮油物资储备共同财政事权转移支付收入</t>
    </r>
  </si>
  <si>
    <r>
      <rPr>
        <sz val="11"/>
        <rFont val="Times New Roman"/>
        <family val="1"/>
      </rPr>
      <t xml:space="preserve">                     </t>
    </r>
    <r>
      <rPr>
        <sz val="11"/>
        <rFont val="宋体"/>
        <family val="3"/>
        <charset val="134"/>
      </rPr>
      <t>灾害防治及应急管理共同财政事权转移支付收入</t>
    </r>
  </si>
  <si>
    <r>
      <rPr>
        <sz val="11"/>
        <rFont val="Times New Roman"/>
        <family val="1"/>
      </rPr>
      <t xml:space="preserve">                </t>
    </r>
    <r>
      <rPr>
        <sz val="11"/>
        <rFont val="宋体"/>
        <family val="3"/>
        <charset val="134"/>
      </rPr>
      <t>其他共同财政事权转移支付收入</t>
    </r>
  </si>
  <si>
    <t>5、上解支出</t>
  </si>
  <si>
    <r>
      <t xml:space="preserve">          </t>
    </r>
    <r>
      <rPr>
        <sz val="11"/>
        <rFont val="宋体"/>
        <family val="3"/>
        <charset val="134"/>
      </rPr>
      <t>增值税留抵退税转移支付收入</t>
    </r>
    <phoneticPr fontId="3" type="noConversion"/>
  </si>
  <si>
    <t xml:space="preserve">     其他退税减费转移支付收入</t>
    <phoneticPr fontId="3" type="noConversion"/>
  </si>
  <si>
    <t xml:space="preserve">     补充县区财力转移支付收入</t>
    <phoneticPr fontId="3" type="noConversion"/>
  </si>
  <si>
    <t xml:space="preserve">        其他一般性转移支付收入</t>
  </si>
  <si>
    <t>返还收入及一般转移支付安排合计</t>
  </si>
  <si>
    <t xml:space="preserve">  （三）专项转移支付收入</t>
  </si>
  <si>
    <r>
      <rPr>
        <sz val="11"/>
        <rFont val="Times New Roman"/>
        <family val="1"/>
      </rPr>
      <t xml:space="preserve">                </t>
    </r>
    <r>
      <rPr>
        <sz val="11"/>
        <rFont val="宋体"/>
        <family val="3"/>
        <charset val="134"/>
      </rPr>
      <t>一般公共服务</t>
    </r>
  </si>
  <si>
    <r>
      <rPr>
        <sz val="11"/>
        <rFont val="Times New Roman"/>
        <family val="1"/>
      </rPr>
      <t xml:space="preserve">                </t>
    </r>
    <r>
      <rPr>
        <sz val="11"/>
        <rFont val="宋体"/>
        <family val="3"/>
        <charset val="134"/>
      </rPr>
      <t>外交</t>
    </r>
  </si>
  <si>
    <r>
      <rPr>
        <sz val="11"/>
        <rFont val="Times New Roman"/>
        <family val="1"/>
      </rPr>
      <t xml:space="preserve">                </t>
    </r>
    <r>
      <rPr>
        <sz val="11"/>
        <rFont val="宋体"/>
        <family val="3"/>
        <charset val="134"/>
      </rPr>
      <t>国防</t>
    </r>
  </si>
  <si>
    <r>
      <rPr>
        <sz val="11"/>
        <rFont val="Times New Roman"/>
        <family val="1"/>
      </rPr>
      <t xml:space="preserve">                </t>
    </r>
    <r>
      <rPr>
        <sz val="11"/>
        <rFont val="宋体"/>
        <family val="3"/>
        <charset val="134"/>
      </rPr>
      <t>公共安全</t>
    </r>
  </si>
  <si>
    <r>
      <rPr>
        <sz val="11"/>
        <rFont val="Times New Roman"/>
        <family val="1"/>
      </rPr>
      <t xml:space="preserve">                </t>
    </r>
    <r>
      <rPr>
        <sz val="11"/>
        <rFont val="宋体"/>
        <family val="3"/>
        <charset val="134"/>
      </rPr>
      <t>教育</t>
    </r>
  </si>
  <si>
    <r>
      <rPr>
        <sz val="11"/>
        <rFont val="Times New Roman"/>
        <family val="1"/>
      </rPr>
      <t xml:space="preserve">                </t>
    </r>
    <r>
      <rPr>
        <sz val="11"/>
        <rFont val="宋体"/>
        <family val="3"/>
        <charset val="134"/>
      </rPr>
      <t>科学技术</t>
    </r>
  </si>
  <si>
    <r>
      <rPr>
        <sz val="11"/>
        <rFont val="Times New Roman"/>
        <family val="1"/>
      </rPr>
      <t xml:space="preserve">                </t>
    </r>
    <r>
      <rPr>
        <sz val="11"/>
        <rFont val="宋体"/>
        <family val="3"/>
        <charset val="134"/>
      </rPr>
      <t>文化旅游体育与传媒</t>
    </r>
  </si>
  <si>
    <r>
      <rPr>
        <sz val="11"/>
        <rFont val="Times New Roman"/>
        <family val="1"/>
      </rPr>
      <t xml:space="preserve">                </t>
    </r>
    <r>
      <rPr>
        <sz val="11"/>
        <rFont val="宋体"/>
        <family val="3"/>
        <charset val="134"/>
      </rPr>
      <t>社会保障和就业</t>
    </r>
  </si>
  <si>
    <r>
      <rPr>
        <sz val="11"/>
        <rFont val="Times New Roman"/>
        <family val="1"/>
      </rPr>
      <t xml:space="preserve">                </t>
    </r>
    <r>
      <rPr>
        <sz val="11"/>
        <rFont val="宋体"/>
        <family val="3"/>
        <charset val="134"/>
      </rPr>
      <t>卫生健康</t>
    </r>
  </si>
  <si>
    <r>
      <rPr>
        <sz val="11"/>
        <rFont val="Times New Roman"/>
        <family val="1"/>
      </rPr>
      <t xml:space="preserve">                </t>
    </r>
    <r>
      <rPr>
        <sz val="11"/>
        <rFont val="宋体"/>
        <family val="3"/>
        <charset val="134"/>
      </rPr>
      <t>节能环保</t>
    </r>
  </si>
  <si>
    <r>
      <rPr>
        <sz val="11"/>
        <rFont val="Times New Roman"/>
        <family val="1"/>
      </rPr>
      <t xml:space="preserve">                </t>
    </r>
    <r>
      <rPr>
        <sz val="11"/>
        <rFont val="宋体"/>
        <family val="3"/>
        <charset val="134"/>
      </rPr>
      <t>城乡社区</t>
    </r>
  </si>
  <si>
    <r>
      <rPr>
        <sz val="11"/>
        <rFont val="Times New Roman"/>
        <family val="1"/>
      </rPr>
      <t xml:space="preserve">                </t>
    </r>
    <r>
      <rPr>
        <sz val="11"/>
        <rFont val="宋体"/>
        <family val="3"/>
        <charset val="134"/>
      </rPr>
      <t>农林水</t>
    </r>
  </si>
  <si>
    <r>
      <rPr>
        <sz val="11"/>
        <rFont val="Times New Roman"/>
        <family val="1"/>
      </rPr>
      <t xml:space="preserve">                </t>
    </r>
    <r>
      <rPr>
        <sz val="11"/>
        <rFont val="宋体"/>
        <family val="3"/>
        <charset val="134"/>
      </rPr>
      <t>交通运输</t>
    </r>
  </si>
  <si>
    <r>
      <rPr>
        <sz val="11"/>
        <rFont val="Times New Roman"/>
        <family val="1"/>
      </rPr>
      <t xml:space="preserve">                </t>
    </r>
    <r>
      <rPr>
        <sz val="11"/>
        <rFont val="宋体"/>
        <family val="3"/>
        <charset val="134"/>
      </rPr>
      <t>资源勘探信息等</t>
    </r>
  </si>
  <si>
    <r>
      <rPr>
        <sz val="11"/>
        <rFont val="Times New Roman"/>
        <family val="1"/>
      </rPr>
      <t xml:space="preserve">                </t>
    </r>
    <r>
      <rPr>
        <sz val="11"/>
        <rFont val="宋体"/>
        <family val="3"/>
        <charset val="134"/>
      </rPr>
      <t>商业服务业等</t>
    </r>
  </si>
  <si>
    <r>
      <rPr>
        <sz val="11"/>
        <rFont val="Times New Roman"/>
        <family val="1"/>
      </rPr>
      <t xml:space="preserve">                </t>
    </r>
    <r>
      <rPr>
        <sz val="11"/>
        <rFont val="宋体"/>
        <family val="3"/>
        <charset val="134"/>
      </rPr>
      <t>金融</t>
    </r>
  </si>
  <si>
    <r>
      <rPr>
        <sz val="11"/>
        <rFont val="Times New Roman"/>
        <family val="1"/>
      </rPr>
      <t xml:space="preserve">                </t>
    </r>
    <r>
      <rPr>
        <sz val="11"/>
        <rFont val="宋体"/>
        <family val="3"/>
        <charset val="134"/>
      </rPr>
      <t>自然资源海洋气象等</t>
    </r>
  </si>
  <si>
    <r>
      <rPr>
        <sz val="11"/>
        <rFont val="Times New Roman"/>
        <family val="1"/>
      </rPr>
      <t xml:space="preserve">                </t>
    </r>
    <r>
      <rPr>
        <sz val="11"/>
        <rFont val="宋体"/>
        <family val="3"/>
        <charset val="134"/>
      </rPr>
      <t>住房保障</t>
    </r>
  </si>
  <si>
    <r>
      <rPr>
        <sz val="11"/>
        <rFont val="Times New Roman"/>
        <family val="1"/>
      </rPr>
      <t xml:space="preserve">                </t>
    </r>
    <r>
      <rPr>
        <sz val="11"/>
        <rFont val="宋体"/>
        <family val="3"/>
        <charset val="134"/>
      </rPr>
      <t>粮油物资储备</t>
    </r>
  </si>
  <si>
    <r>
      <rPr>
        <sz val="11"/>
        <rFont val="Times New Roman"/>
        <family val="1"/>
      </rPr>
      <t xml:space="preserve">                </t>
    </r>
    <r>
      <rPr>
        <sz val="11"/>
        <rFont val="宋体"/>
        <family val="3"/>
        <charset val="134"/>
      </rPr>
      <t>灾害防治及应急管理</t>
    </r>
  </si>
  <si>
    <r>
      <rPr>
        <sz val="11"/>
        <rFont val="Times New Roman"/>
        <family val="1"/>
      </rPr>
      <t xml:space="preserve">                </t>
    </r>
    <r>
      <rPr>
        <sz val="11"/>
        <rFont val="宋体"/>
        <family val="3"/>
        <charset val="134"/>
      </rPr>
      <t>其他收入</t>
    </r>
  </si>
  <si>
    <r>
      <rPr>
        <sz val="11"/>
        <rFont val="Times New Roman"/>
        <family val="1"/>
      </rPr>
      <t xml:space="preserve">                </t>
    </r>
    <r>
      <rPr>
        <sz val="11"/>
        <rFont val="宋体"/>
        <family val="3"/>
        <charset val="134"/>
      </rPr>
      <t>其他</t>
    </r>
  </si>
  <si>
    <t>专项转移支付收入安排合计</t>
  </si>
  <si>
    <t>三、调入资金</t>
  </si>
  <si>
    <t>政府性基金调入65000万元，国有资本经营调入15129万元，其他调入4133万元。</t>
    <phoneticPr fontId="3" type="noConversion"/>
  </si>
  <si>
    <t>1、基本支出</t>
  </si>
  <si>
    <t>（1）业务工作经费</t>
    <phoneticPr fontId="3" type="noConversion"/>
  </si>
  <si>
    <t>3、专项支出</t>
  </si>
  <si>
    <t>（1）指挥部工作经费</t>
    <phoneticPr fontId="3" type="noConversion"/>
  </si>
  <si>
    <t>（2）教育系统专项</t>
    <phoneticPr fontId="3" type="noConversion"/>
  </si>
  <si>
    <t>（3）项目前期费</t>
    <phoneticPr fontId="3" type="noConversion"/>
  </si>
  <si>
    <t>（4）上级直管及非部门预算单位经费</t>
    <phoneticPr fontId="3" type="noConversion"/>
  </si>
  <si>
    <t>（5）隐性债务还本</t>
    <phoneticPr fontId="3" type="noConversion"/>
  </si>
  <si>
    <t>（6）城乡环境卫生整治和创文</t>
    <phoneticPr fontId="3" type="noConversion"/>
  </si>
  <si>
    <t>（7）产业发展奖补</t>
    <phoneticPr fontId="3" type="noConversion"/>
  </si>
  <si>
    <t>（8）安全饮水维修基金</t>
    <phoneticPr fontId="3" type="noConversion"/>
  </si>
  <si>
    <t>（9）村级运转经费</t>
    <phoneticPr fontId="3" type="noConversion"/>
  </si>
  <si>
    <t>（11）会议费、维稳费、其他小额配套和刚需专项</t>
  </si>
  <si>
    <r>
      <t>含还本支出5</t>
    </r>
    <r>
      <rPr>
        <sz val="12"/>
        <rFont val="宋体"/>
        <family val="3"/>
        <charset val="134"/>
      </rPr>
      <t>450万元</t>
    </r>
    <phoneticPr fontId="3" type="noConversion"/>
  </si>
  <si>
    <t>调入资金安排小计</t>
  </si>
  <si>
    <t>本年支出合计</t>
  </si>
  <si>
    <r>
      <t>不含上解支出8</t>
    </r>
    <r>
      <rPr>
        <sz val="12"/>
        <rFont val="宋体"/>
        <family val="3"/>
        <charset val="134"/>
      </rPr>
      <t>621</t>
    </r>
    <r>
      <rPr>
        <sz val="12"/>
        <rFont val="宋体"/>
        <family val="3"/>
        <charset val="134"/>
      </rPr>
      <t>万元</t>
    </r>
    <phoneticPr fontId="3" type="noConversion"/>
  </si>
  <si>
    <r>
      <rPr>
        <b/>
        <sz val="12"/>
        <rFont val="宋体"/>
        <family val="3"/>
        <charset val="134"/>
      </rPr>
      <t>总</t>
    </r>
    <r>
      <rPr>
        <b/>
        <sz val="12"/>
        <rFont val="Times New Roman"/>
        <family val="1"/>
      </rPr>
      <t xml:space="preserve">                 </t>
    </r>
    <r>
      <rPr>
        <b/>
        <sz val="12"/>
        <rFont val="宋体"/>
        <family val="3"/>
        <charset val="134"/>
      </rPr>
      <t>计</t>
    </r>
  </si>
  <si>
    <r>
      <rPr>
        <b/>
        <sz val="12"/>
        <rFont val="宋体"/>
        <family val="3"/>
        <charset val="134"/>
      </rPr>
      <t>总</t>
    </r>
    <r>
      <rPr>
        <b/>
        <sz val="12"/>
        <rFont val="Times New Roman"/>
        <family val="1"/>
      </rPr>
      <t xml:space="preserve">           </t>
    </r>
    <r>
      <rPr>
        <b/>
        <sz val="12"/>
        <rFont val="宋体"/>
        <family val="3"/>
        <charset val="134"/>
      </rPr>
      <t>计</t>
    </r>
  </si>
  <si>
    <t>注：1、上级补助收入（县本级）表中金额为211972万元，在计算县级可统筹财力时，应扣除因教育共同财政事权中上级安排的支出16630万元在县本级安排而调入的对应收入和上解支出8621万元，实际上级可统筹收入为186721万元。在不考虑调入资金的前提下，加上地方一般公共预算收入79242万元，全年可用财力为265963万元。2、支出项目安排顺序根据轻重缓急原则排序对应安排。</t>
    <phoneticPr fontId="3" type="noConversion"/>
  </si>
  <si>
    <t>2024年预算表格</t>
    <phoneticPr fontId="3" type="noConversion"/>
  </si>
  <si>
    <t>表三</t>
  </si>
  <si>
    <t>金额单位:万元</t>
  </si>
  <si>
    <t>类别</t>
  </si>
  <si>
    <t>单位名称</t>
  </si>
  <si>
    <t>基本支出（经费拨款）</t>
  </si>
  <si>
    <t>专项支出</t>
  </si>
  <si>
    <t>上级专项指标</t>
  </si>
  <si>
    <t>新增一般债券安排支出</t>
  </si>
  <si>
    <t>一般公共预算总计</t>
  </si>
  <si>
    <t>政府性基金</t>
  </si>
  <si>
    <t>财政专户管理</t>
  </si>
  <si>
    <t>经营性收入</t>
  </si>
  <si>
    <t>预算总计（含部门）</t>
  </si>
  <si>
    <t>基本支出合计</t>
  </si>
  <si>
    <t>工资福利支出</t>
  </si>
  <si>
    <t>商品和服务支出</t>
  </si>
  <si>
    <t>对个人和家庭的补助</t>
  </si>
  <si>
    <t>2022年10月工资基数</t>
  </si>
  <si>
    <t>2022年10月工资基数（公务员及机关工勤人员）</t>
  </si>
  <si>
    <t>2022年10月工资基数（事业人员及事业工勤人员）</t>
  </si>
  <si>
    <t>基本工资</t>
  </si>
  <si>
    <t>津贴补贴</t>
  </si>
  <si>
    <t>奖金</t>
  </si>
  <si>
    <t>2022年10月基础绩效奖</t>
  </si>
  <si>
    <t>伙食补助费</t>
  </si>
  <si>
    <t>绩效工资</t>
  </si>
  <si>
    <t>机关事业单位基本养老保险缴费</t>
  </si>
  <si>
    <t>职业年金缴费</t>
  </si>
  <si>
    <t>公务员医疗补助缴费</t>
  </si>
  <si>
    <t>其他社会保障缴费（失业+工伤）</t>
  </si>
  <si>
    <t>住房公积金</t>
  </si>
  <si>
    <t>医疗费</t>
  </si>
  <si>
    <t>其它工资福利支出</t>
  </si>
  <si>
    <t>一般公务费</t>
  </si>
  <si>
    <t>公务交通补贴</t>
  </si>
  <si>
    <t>业务工作费</t>
  </si>
  <si>
    <t>离（退）休费</t>
  </si>
  <si>
    <t>退职（役）费</t>
  </si>
  <si>
    <t>抚恤金</t>
  </si>
  <si>
    <t>生活补助</t>
  </si>
  <si>
    <t>救济费</t>
  </si>
  <si>
    <t>医疗费补助</t>
  </si>
  <si>
    <t>助学金</t>
  </si>
  <si>
    <t>奖励金</t>
  </si>
  <si>
    <t>个人农业生产补贴</t>
  </si>
  <si>
    <t>代缴社会保险费</t>
  </si>
  <si>
    <t>其他对个人和家庭的补助</t>
  </si>
  <si>
    <t>小计</t>
  </si>
  <si>
    <t>津补贴</t>
  </si>
  <si>
    <t>乡镇工作津贴</t>
  </si>
  <si>
    <t>人才津贴</t>
  </si>
  <si>
    <t>人才发展专项</t>
  </si>
  <si>
    <t>特殊岗位津贴</t>
  </si>
  <si>
    <t>年终一次性奖</t>
  </si>
  <si>
    <t>提高乡镇干部待遇</t>
  </si>
  <si>
    <t>教师绩效考核奖</t>
  </si>
  <si>
    <t>基本离（退）休费</t>
  </si>
  <si>
    <t>离（退）休人员津补贴</t>
  </si>
  <si>
    <t>部门</t>
  </si>
  <si>
    <t>县委办</t>
  </si>
  <si>
    <t>人大办</t>
  </si>
  <si>
    <t>政府办</t>
  </si>
  <si>
    <t>政协办</t>
  </si>
  <si>
    <t>纪检会</t>
  </si>
  <si>
    <t>政法委</t>
  </si>
  <si>
    <t>组织部</t>
  </si>
  <si>
    <t>宣传部</t>
  </si>
  <si>
    <t>统战部</t>
  </si>
  <si>
    <t>党校</t>
  </si>
  <si>
    <t>工商联</t>
  </si>
  <si>
    <t>归侨侨眷联合会</t>
  </si>
  <si>
    <t>编办</t>
  </si>
  <si>
    <t>妇联</t>
  </si>
  <si>
    <t>团委</t>
  </si>
  <si>
    <t>史志研究室</t>
  </si>
  <si>
    <t>机关事务管理中心</t>
  </si>
  <si>
    <t>信访局</t>
  </si>
  <si>
    <t>行政审批服务局</t>
  </si>
  <si>
    <t>统计局</t>
  </si>
  <si>
    <t>财政局</t>
  </si>
  <si>
    <t>审计局</t>
  </si>
  <si>
    <t>公安局</t>
  </si>
  <si>
    <t>森林公安</t>
  </si>
  <si>
    <t>交警大队</t>
  </si>
  <si>
    <t>司法局</t>
  </si>
  <si>
    <t>市场监督管理局</t>
  </si>
  <si>
    <t>县委网络安全和信息化委员会办公室</t>
  </si>
  <si>
    <t>县委县政府发展研究中心</t>
  </si>
  <si>
    <t>民兵武器训练仓库和基地管理站</t>
  </si>
  <si>
    <t>城管局</t>
  </si>
  <si>
    <t>环境卫生服务中心</t>
  </si>
  <si>
    <t>发改局</t>
  </si>
  <si>
    <t>住建局（人防办）</t>
  </si>
  <si>
    <t>建筑工程管理站</t>
  </si>
  <si>
    <t>城市园林绿化服务所</t>
  </si>
  <si>
    <t>市政设施服务站</t>
  </si>
  <si>
    <t>供排水管理站</t>
  </si>
  <si>
    <t>经济开发区</t>
  </si>
  <si>
    <t>雀塘产业园</t>
  </si>
  <si>
    <t>沪昆高铁站前开发办</t>
  </si>
  <si>
    <t>白水洞管理处</t>
  </si>
  <si>
    <t>交通局</t>
  </si>
  <si>
    <t>公路建设养护中心</t>
  </si>
  <si>
    <t>新田铺公路超限检测站</t>
  </si>
  <si>
    <t>交通质量安全监督站</t>
  </si>
  <si>
    <t>道路运输服务中心</t>
  </si>
  <si>
    <t>水运事务中心</t>
  </si>
  <si>
    <t>交通执法大队</t>
  </si>
  <si>
    <t>自然资源局</t>
  </si>
  <si>
    <t>土地房屋征收服务中心</t>
  </si>
  <si>
    <t>自然资源修复中心</t>
  </si>
  <si>
    <t>不动产登记中心</t>
  </si>
  <si>
    <t>国土执法监察大队</t>
  </si>
  <si>
    <t>自然资源信息中心</t>
  </si>
  <si>
    <t>土地收购储备中心</t>
  </si>
  <si>
    <t>供销社</t>
  </si>
  <si>
    <t>酿溪镇政府</t>
  </si>
  <si>
    <t>严塘镇政府</t>
  </si>
  <si>
    <t>雀塘镇政府</t>
  </si>
  <si>
    <t>陈家坊镇政府</t>
  </si>
  <si>
    <t>潭府乡政府</t>
  </si>
  <si>
    <t>太芝庙镇政府</t>
  </si>
  <si>
    <t>潭溪镇政府</t>
  </si>
  <si>
    <t>寸石镇政府</t>
  </si>
  <si>
    <t>坪上镇政府</t>
  </si>
  <si>
    <t>大新镇政府</t>
  </si>
  <si>
    <t>龙溪铺镇政府</t>
  </si>
  <si>
    <t>迎光乡政府</t>
  </si>
  <si>
    <t>巨口铺镇政府</t>
  </si>
  <si>
    <t>小塘镇政府</t>
  </si>
  <si>
    <t>新田铺镇政府</t>
  </si>
  <si>
    <t>人社局</t>
  </si>
  <si>
    <t>劳动监察大队</t>
  </si>
  <si>
    <t>工伤失业保险服务中心</t>
  </si>
  <si>
    <t>社会养老保险服务中心</t>
  </si>
  <si>
    <t>就业服务局</t>
  </si>
  <si>
    <t>劳动仲裁院</t>
  </si>
  <si>
    <t>医疗保障局</t>
  </si>
  <si>
    <t>民政局</t>
  </si>
  <si>
    <t>残联</t>
  </si>
  <si>
    <t>退役军人事务局</t>
  </si>
  <si>
    <t>疗养院</t>
  </si>
  <si>
    <t>卫生健康局</t>
  </si>
  <si>
    <t>疾控中心</t>
  </si>
  <si>
    <t>妇幼保健计划生育服务中心</t>
  </si>
  <si>
    <t>卫计执法局</t>
  </si>
  <si>
    <t>红十字会</t>
  </si>
  <si>
    <t>农业农村局</t>
  </si>
  <si>
    <t>畜牧水产服务中心</t>
  </si>
  <si>
    <t>农机事务中心</t>
  </si>
  <si>
    <t>农村经营服务站</t>
  </si>
  <si>
    <t>农业综合行政执法大队</t>
  </si>
  <si>
    <t>乡村振兴局</t>
  </si>
  <si>
    <t>林业局</t>
  </si>
  <si>
    <t>林业综合服务中心</t>
  </si>
  <si>
    <t>岳坪峰管理处</t>
  </si>
  <si>
    <t>筱溪国家湿地公园</t>
  </si>
  <si>
    <t>岱山林场</t>
  </si>
  <si>
    <t>龙山林场</t>
  </si>
  <si>
    <t>大形山林场</t>
  </si>
  <si>
    <t>苗圃</t>
  </si>
  <si>
    <t>水利局</t>
  </si>
  <si>
    <t>库区移民事务中心</t>
  </si>
  <si>
    <t>水土保持所</t>
  </si>
  <si>
    <t>尧虞塘水库管理所</t>
  </si>
  <si>
    <t>下源水库管理所</t>
  </si>
  <si>
    <t>颜岭水库管理所</t>
  </si>
  <si>
    <t>枫树坑水库管理所</t>
  </si>
  <si>
    <t>石马江流域水利水电管理所</t>
  </si>
  <si>
    <t>六都寨管理所</t>
  </si>
  <si>
    <t>商务局</t>
  </si>
  <si>
    <t>应急管理局</t>
  </si>
  <si>
    <t>科技和工业信息化局</t>
  </si>
  <si>
    <t>市场服务中心</t>
  </si>
  <si>
    <t>教育局（机关）</t>
  </si>
  <si>
    <t>一中</t>
  </si>
  <si>
    <t>二中</t>
  </si>
  <si>
    <t>三中</t>
  </si>
  <si>
    <t>四中</t>
  </si>
  <si>
    <t>五中</t>
  </si>
  <si>
    <t>八中</t>
  </si>
  <si>
    <t>职中</t>
  </si>
  <si>
    <t>教师进修学校</t>
  </si>
  <si>
    <t>机关幼儿园</t>
  </si>
  <si>
    <t>特殊学校</t>
  </si>
  <si>
    <t>酿溪镇督管办</t>
  </si>
  <si>
    <t>严塘镇督管办</t>
  </si>
  <si>
    <t>雀塘镇督管办</t>
  </si>
  <si>
    <t>陈家坊镇督管办</t>
  </si>
  <si>
    <t>潭府乡督管办</t>
  </si>
  <si>
    <t>太芝庙镇督管办</t>
  </si>
  <si>
    <t>潭溪镇督管办</t>
  </si>
  <si>
    <t>寸石镇督管办</t>
  </si>
  <si>
    <t>坪上镇督管办</t>
  </si>
  <si>
    <t>大新镇督管办</t>
  </si>
  <si>
    <t>龙溪铺镇督管办</t>
  </si>
  <si>
    <t>迎光乡督管办</t>
  </si>
  <si>
    <t>巨口铺镇督管办</t>
  </si>
  <si>
    <t>小塘镇督管办</t>
  </si>
  <si>
    <t>新田铺镇督管办</t>
  </si>
  <si>
    <t>青少年校外活动中心</t>
  </si>
  <si>
    <t>科协</t>
  </si>
  <si>
    <t>文化旅游广电体育局</t>
  </si>
  <si>
    <t>文化执法大队</t>
  </si>
  <si>
    <t>文化馆</t>
  </si>
  <si>
    <t>图书馆</t>
  </si>
  <si>
    <t>美术馆</t>
  </si>
  <si>
    <t>全民健身服务中心</t>
  </si>
  <si>
    <t>融媒体中心</t>
  </si>
  <si>
    <t>档案馆</t>
  </si>
  <si>
    <t>广播电视维护中心</t>
  </si>
  <si>
    <t>代编</t>
  </si>
  <si>
    <t>大财政（其他）</t>
  </si>
  <si>
    <t>2024年一般公共预算支出表（按单位和经济科目分类）</t>
    <phoneticPr fontId="3" type="noConversion"/>
  </si>
  <si>
    <t>非税核拨（专项）</t>
    <phoneticPr fontId="3" type="noConversion"/>
  </si>
  <si>
    <t>职工基本医疗保险缴费（医疗+生育）</t>
    <phoneticPr fontId="3" type="noConversion"/>
  </si>
  <si>
    <t>2022年10月份公务交通补贴</t>
    <phoneticPr fontId="3" type="noConversion"/>
  </si>
  <si>
    <t>非税核拨经费（基本支出）</t>
    <phoneticPr fontId="3" type="noConversion"/>
  </si>
  <si>
    <t>公务员和事业人员基础绩效考核奖</t>
    <phoneticPr fontId="3" type="noConversion"/>
  </si>
  <si>
    <t>年度考核奖</t>
    <phoneticPr fontId="3" type="noConversion"/>
  </si>
  <si>
    <t>医疗保险</t>
    <phoneticPr fontId="3" type="noConversion"/>
  </si>
  <si>
    <t>生育保险</t>
    <phoneticPr fontId="3" type="noConversion"/>
  </si>
  <si>
    <t>工伤保险</t>
    <phoneticPr fontId="3" type="noConversion"/>
  </si>
  <si>
    <t>失业保险</t>
    <phoneticPr fontId="3" type="noConversion"/>
  </si>
  <si>
    <t>离（退）休人员基础绩效奖</t>
    <phoneticPr fontId="3" type="noConversion"/>
  </si>
  <si>
    <t>预算单位小计</t>
    <phoneticPr fontId="3" type="noConversion"/>
  </si>
  <si>
    <t>教育系统</t>
    <phoneticPr fontId="3" type="noConversion"/>
  </si>
  <si>
    <t>乡镇</t>
    <phoneticPr fontId="3" type="noConversion"/>
  </si>
  <si>
    <t>其他实拨单位</t>
    <phoneticPr fontId="3" type="noConversion"/>
  </si>
  <si>
    <t>部门预算合计</t>
    <phoneticPr fontId="3" type="noConversion"/>
  </si>
  <si>
    <t>总计</t>
    <phoneticPr fontId="3" type="noConversion"/>
  </si>
  <si>
    <t>合计</t>
    <phoneticPr fontId="3" type="noConversion"/>
  </si>
  <si>
    <t>2024年一般公共预算支出表（按功能科目分类）</t>
    <phoneticPr fontId="3" type="noConversion"/>
  </si>
  <si>
    <t>表四</t>
    <phoneticPr fontId="3" type="noConversion"/>
  </si>
  <si>
    <t>单位：万元</t>
    <phoneticPr fontId="3" type="noConversion"/>
  </si>
  <si>
    <t>科目编码</t>
  </si>
  <si>
    <t>科目名称</t>
  </si>
  <si>
    <t>备注</t>
    <phoneticPr fontId="3" type="noConversion"/>
  </si>
  <si>
    <t>201</t>
  </si>
  <si>
    <t>一般公共服务支出</t>
  </si>
  <si>
    <t xml:space="preserve">  20101</t>
  </si>
  <si>
    <t xml:space="preserve">  人大事务</t>
  </si>
  <si>
    <t xml:space="preserve">    2010101</t>
  </si>
  <si>
    <t xml:space="preserve">    行政运行</t>
  </si>
  <si>
    <t xml:space="preserve">  20102</t>
  </si>
  <si>
    <t xml:space="preserve">  政协事务</t>
  </si>
  <si>
    <t xml:space="preserve">    2010201</t>
  </si>
  <si>
    <t xml:space="preserve">  20103</t>
  </si>
  <si>
    <t xml:space="preserve">  政府办公厅（室）及相关机构事务</t>
  </si>
  <si>
    <t xml:space="preserve">    2010301</t>
  </si>
  <si>
    <t xml:space="preserve">    2010350</t>
  </si>
  <si>
    <t xml:space="preserve">    事业运行</t>
  </si>
  <si>
    <t xml:space="preserve">    2010399</t>
  </si>
  <si>
    <t xml:space="preserve">    其他政府办公厅（室）及相关机构事务支出</t>
  </si>
  <si>
    <t xml:space="preserve">  20104</t>
  </si>
  <si>
    <t xml:space="preserve">  发展与改革事务</t>
  </si>
  <si>
    <t xml:space="preserve">    2010401</t>
  </si>
  <si>
    <t xml:space="preserve">  20105</t>
  </si>
  <si>
    <t xml:space="preserve">  统计信息事务</t>
  </si>
  <si>
    <t xml:space="preserve">    2010501</t>
  </si>
  <si>
    <t xml:space="preserve">    2010502</t>
  </si>
  <si>
    <t xml:space="preserve">    一般行政管理事务</t>
  </si>
  <si>
    <t xml:space="preserve">    2010507</t>
  </si>
  <si>
    <t xml:space="preserve">    专项普查活动</t>
  </si>
  <si>
    <t xml:space="preserve">    2010508</t>
  </si>
  <si>
    <t xml:space="preserve">    统计抽样调查</t>
  </si>
  <si>
    <t xml:space="preserve">    2010599</t>
  </si>
  <si>
    <t xml:space="preserve">    其他统计信息事务支出</t>
  </si>
  <si>
    <t xml:space="preserve">  20106</t>
  </si>
  <si>
    <t xml:space="preserve">  财政事务</t>
  </si>
  <si>
    <t xml:space="preserve">    2010601</t>
  </si>
  <si>
    <t xml:space="preserve">    2010699</t>
  </si>
  <si>
    <t xml:space="preserve">    其他财政事务支出</t>
  </si>
  <si>
    <t xml:space="preserve">  20107</t>
  </si>
  <si>
    <t xml:space="preserve">  税收事务</t>
  </si>
  <si>
    <t xml:space="preserve">    2010701</t>
  </si>
  <si>
    <t xml:space="preserve">    2010710</t>
  </si>
  <si>
    <t xml:space="preserve">    税收业务</t>
  </si>
  <si>
    <t xml:space="preserve">    2010799</t>
  </si>
  <si>
    <t xml:space="preserve">    其他税收事务支出</t>
  </si>
  <si>
    <t xml:space="preserve">  20108</t>
  </si>
  <si>
    <t xml:space="preserve">  审计事务</t>
  </si>
  <si>
    <t xml:space="preserve">    2010801</t>
  </si>
  <si>
    <t xml:space="preserve">  20111</t>
  </si>
  <si>
    <t xml:space="preserve">  纪检监察事务</t>
  </si>
  <si>
    <t xml:space="preserve">    2011101</t>
  </si>
  <si>
    <t xml:space="preserve">  20113</t>
  </si>
  <si>
    <t xml:space="preserve">  商贸事务</t>
  </si>
  <si>
    <t xml:space="preserve">    2011301</t>
  </si>
  <si>
    <t xml:space="preserve">  20114</t>
  </si>
  <si>
    <t xml:space="preserve">  知识产权事务</t>
  </si>
  <si>
    <t xml:space="preserve">    2011499</t>
  </si>
  <si>
    <t xml:space="preserve">    其他知识产权事务支出</t>
  </si>
  <si>
    <t xml:space="preserve">  20123</t>
  </si>
  <si>
    <t xml:space="preserve">  民族事务</t>
  </si>
  <si>
    <t xml:space="preserve">    2012350</t>
  </si>
  <si>
    <t xml:space="preserve">  20125</t>
  </si>
  <si>
    <t xml:space="preserve">  港澳台事务</t>
  </si>
  <si>
    <t xml:space="preserve">    2012501</t>
  </si>
  <si>
    <t xml:space="preserve">  20126</t>
  </si>
  <si>
    <t xml:space="preserve">  档案事务</t>
  </si>
  <si>
    <t xml:space="preserve">    2012601</t>
  </si>
  <si>
    <t xml:space="preserve">  20128</t>
  </si>
  <si>
    <t xml:space="preserve">  民主党派及工商联事务</t>
  </si>
  <si>
    <t xml:space="preserve">    2012801</t>
  </si>
  <si>
    <t xml:space="preserve">    2012899</t>
  </si>
  <si>
    <t xml:space="preserve">    其他民主党派及工商联事务支出</t>
  </si>
  <si>
    <t xml:space="preserve">  20129</t>
  </si>
  <si>
    <t xml:space="preserve">  群众团体事务</t>
  </si>
  <si>
    <t xml:space="preserve">    2012901</t>
  </si>
  <si>
    <t xml:space="preserve">    2012906</t>
  </si>
  <si>
    <t xml:space="preserve">    工会事务</t>
  </si>
  <si>
    <t xml:space="preserve">    2012950</t>
  </si>
  <si>
    <t xml:space="preserve">  20131</t>
  </si>
  <si>
    <t xml:space="preserve">  党委办公厅（室）及相关机构事务</t>
  </si>
  <si>
    <t xml:space="preserve">    2013101</t>
  </si>
  <si>
    <t xml:space="preserve">    2013105</t>
  </si>
  <si>
    <t xml:space="preserve">    专项业务</t>
  </si>
  <si>
    <t xml:space="preserve">    2013150</t>
  </si>
  <si>
    <t xml:space="preserve">  20132</t>
  </si>
  <si>
    <t xml:space="preserve">  组织事务</t>
  </si>
  <si>
    <t xml:space="preserve">    2013201</t>
  </si>
  <si>
    <t xml:space="preserve">  20133</t>
  </si>
  <si>
    <t xml:space="preserve">  宣传事务</t>
  </si>
  <si>
    <t xml:space="preserve">    2013301</t>
  </si>
  <si>
    <t xml:space="preserve">  20134</t>
  </si>
  <si>
    <t xml:space="preserve">  统战事务</t>
  </si>
  <si>
    <t xml:space="preserve">    2013401</t>
  </si>
  <si>
    <t xml:space="preserve">  20136</t>
  </si>
  <si>
    <t xml:space="preserve">  其他共产党事务支出</t>
  </si>
  <si>
    <t xml:space="preserve">    2013601</t>
  </si>
  <si>
    <t xml:space="preserve">  20137</t>
  </si>
  <si>
    <t xml:space="preserve">  网信事务</t>
  </si>
  <si>
    <t xml:space="preserve">    2013701</t>
  </si>
  <si>
    <t xml:space="preserve">    2013750</t>
  </si>
  <si>
    <t xml:space="preserve">  20138</t>
  </si>
  <si>
    <t xml:space="preserve">  市场监督管理事务</t>
  </si>
  <si>
    <t xml:space="preserve">    2013801</t>
  </si>
  <si>
    <t xml:space="preserve">    2013805</t>
  </si>
  <si>
    <t xml:space="preserve">    市场秩序执法</t>
  </si>
  <si>
    <t xml:space="preserve">    2013815</t>
  </si>
  <si>
    <t xml:space="preserve">    质量安全监管</t>
  </si>
  <si>
    <t xml:space="preserve">    2013816</t>
  </si>
  <si>
    <t xml:space="preserve">    食品安全监管</t>
  </si>
  <si>
    <t xml:space="preserve">    2013899</t>
  </si>
  <si>
    <t xml:space="preserve">    其他市场监督管理事务</t>
  </si>
  <si>
    <t xml:space="preserve">  20140</t>
  </si>
  <si>
    <t xml:space="preserve">  信访事务</t>
  </si>
  <si>
    <t xml:space="preserve">    2014001</t>
  </si>
  <si>
    <t xml:space="preserve">    2014004</t>
  </si>
  <si>
    <t xml:space="preserve">    信访业务</t>
  </si>
  <si>
    <t xml:space="preserve">    2014099</t>
  </si>
  <si>
    <t xml:space="preserve">    其他信访事务支出</t>
  </si>
  <si>
    <t>203</t>
  </si>
  <si>
    <t>国防支出</t>
  </si>
  <si>
    <t xml:space="preserve">  20399</t>
  </si>
  <si>
    <t xml:space="preserve">  其他国防支出</t>
  </si>
  <si>
    <t xml:space="preserve">    2039999</t>
  </si>
  <si>
    <t xml:space="preserve">    其他国防支出</t>
  </si>
  <si>
    <t>204</t>
  </si>
  <si>
    <t>公共安全支出</t>
  </si>
  <si>
    <t xml:space="preserve">  20402</t>
  </si>
  <si>
    <t xml:space="preserve">  公安</t>
  </si>
  <si>
    <t xml:space="preserve">    2040201</t>
  </si>
  <si>
    <t xml:space="preserve">    2040202</t>
  </si>
  <si>
    <t xml:space="preserve">    2040220</t>
  </si>
  <si>
    <t xml:space="preserve">    执法办案</t>
  </si>
  <si>
    <t xml:space="preserve">    2040299</t>
  </si>
  <si>
    <t xml:space="preserve">    其他公安支出</t>
  </si>
  <si>
    <t xml:space="preserve">  20406</t>
  </si>
  <si>
    <t xml:space="preserve">  司法</t>
  </si>
  <si>
    <t xml:space="preserve">    2040601</t>
  </si>
  <si>
    <t xml:space="preserve">  20408</t>
  </si>
  <si>
    <t xml:space="preserve">  强制隔离戒毒</t>
  </si>
  <si>
    <t xml:space="preserve">    2040899</t>
  </si>
  <si>
    <t xml:space="preserve">    其他强制隔离戒毒支出</t>
  </si>
  <si>
    <t xml:space="preserve">  20499</t>
  </si>
  <si>
    <t xml:space="preserve">  其他公共安全支出</t>
  </si>
  <si>
    <t xml:space="preserve">    2049999</t>
  </si>
  <si>
    <t xml:space="preserve">    其他公共安全支出</t>
  </si>
  <si>
    <t>205</t>
  </si>
  <si>
    <t>教育支出</t>
  </si>
  <si>
    <t xml:space="preserve">  20501</t>
  </si>
  <si>
    <t xml:space="preserve">  教育管理事务</t>
  </si>
  <si>
    <t xml:space="preserve">    2050101</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</si>
  <si>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</si>
  <si>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</si>
  <si>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</si>
  <si>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</si>
  <si>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</si>
  <si>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</si>
  <si>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</si>
  <si>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</si>
  <si>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</si>
  <si>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</si>
  <si>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</si>
  <si>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</si>
  <si>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2050205</t>
  </si>
  <si>
    <t xml:space="preserve">    高等教育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</si>
  <si>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</si>
  <si>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</si>
  <si>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</si>
  <si>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</si>
  <si>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</si>
  <si>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</si>
  <si>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</si>
  <si>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</si>
  <si>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</si>
  <si>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</si>
  <si>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20508</t>
  </si>
  <si>
    <t xml:space="preserve">  进修及培训</t>
  </si>
  <si>
    <t xml:space="preserve">    2050801</t>
  </si>
  <si>
    <t xml:space="preserve">    教师进修</t>
  </si>
  <si>
    <t xml:space="preserve">    2050802</t>
  </si>
  <si>
    <t xml:space="preserve">    干部教育</t>
  </si>
  <si>
    <t xml:space="preserve">  20509</t>
  </si>
  <si>
    <t xml:space="preserve">  教育费附加安排的支出</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</si>
  <si>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</si>
  <si>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</si>
  <si>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</si>
  <si>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</si>
  <si>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</si>
  <si>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</si>
  <si>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</si>
  <si>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</si>
  <si>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</si>
  <si>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</si>
  <si>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2060199</t>
  </si>
  <si>
    <t xml:space="preserve">    其他科学技术管理事务支出</t>
  </si>
  <si>
    <t xml:space="preserve">  20604</t>
  </si>
  <si>
    <t xml:space="preserve">  技术研究与开发</t>
  </si>
  <si>
    <t xml:space="preserve">    2060404</t>
  </si>
  <si>
    <t xml:space="preserve">    科技成果转化与扩散</t>
  </si>
  <si>
    <t xml:space="preserve">    2060499</t>
  </si>
  <si>
    <t xml:space="preserve">    其他技术研究与开发支出</t>
  </si>
  <si>
    <t xml:space="preserve">  20605</t>
  </si>
  <si>
    <t xml:space="preserve">  科技条件与服务</t>
  </si>
  <si>
    <t xml:space="preserve">    2060502</t>
  </si>
  <si>
    <t xml:space="preserve">    技术创新服务体系</t>
  </si>
  <si>
    <t xml:space="preserve">    2060599</t>
  </si>
  <si>
    <t xml:space="preserve">    其他科技条件与服务支出</t>
  </si>
  <si>
    <t xml:space="preserve">  20699</t>
  </si>
  <si>
    <t xml:space="preserve">  其他科学技术支出</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</si>
  <si>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</si>
  <si>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</si>
  <si>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</si>
  <si>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</si>
  <si>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</si>
  <si>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</si>
  <si>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</si>
  <si>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2070104</t>
  </si>
  <si>
    <t xml:space="preserve">    图书馆</t>
  </si>
  <si>
    <t xml:space="preserve">    2070105</t>
  </si>
  <si>
    <t xml:space="preserve">    文化展示及纪念机构</t>
  </si>
  <si>
    <t xml:space="preserve">    2070109</t>
  </si>
  <si>
    <t xml:space="preserve">    群众文化</t>
  </si>
  <si>
    <t xml:space="preserve">    2070112</t>
  </si>
  <si>
    <t xml:space="preserve">    文化和旅游市场管理</t>
  </si>
  <si>
    <t xml:space="preserve">    2070199</t>
  </si>
  <si>
    <t xml:space="preserve">    其他文化和旅游支出</t>
  </si>
  <si>
    <t xml:space="preserve">  20702</t>
  </si>
  <si>
    <t xml:space="preserve">  文物</t>
  </si>
  <si>
    <t xml:space="preserve">    2070204</t>
  </si>
  <si>
    <t xml:space="preserve">    文物保护</t>
  </si>
  <si>
    <t xml:space="preserve">  20703</t>
  </si>
  <si>
    <t xml:space="preserve">  体育</t>
  </si>
  <si>
    <t xml:space="preserve">    2070301</t>
  </si>
  <si>
    <t xml:space="preserve">  20708</t>
  </si>
  <si>
    <t xml:space="preserve">  广播电视</t>
  </si>
  <si>
    <t xml:space="preserve">    2070808</t>
  </si>
  <si>
    <t xml:space="preserve">    广播电视事务</t>
  </si>
  <si>
    <t xml:space="preserve">    2070899</t>
  </si>
  <si>
    <t xml:space="preserve">    其他广播电视支出</t>
  </si>
  <si>
    <t xml:space="preserve">  20799</t>
  </si>
  <si>
    <t xml:space="preserve">  其他文化旅游体育与传媒支出</t>
  </si>
  <si>
    <t xml:space="preserve">    2079999</t>
  </si>
  <si>
    <t xml:space="preserve">    其他文化旅游体育与传媒支出</t>
  </si>
  <si>
    <t>208</t>
  </si>
  <si>
    <t>社会保障和就业支出</t>
  </si>
  <si>
    <t xml:space="preserve">  20801</t>
  </si>
  <si>
    <t xml:space="preserve">  人力资源和社会保障管理事务</t>
  </si>
  <si>
    <t xml:space="preserve">    2080101</t>
  </si>
  <si>
    <t xml:space="preserve">    2080105</t>
  </si>
  <si>
    <t xml:space="preserve">    劳动保障监察</t>
  </si>
  <si>
    <t xml:space="preserve">    2080112</t>
  </si>
  <si>
    <t xml:space="preserve">    劳动人事争议调解仲裁</t>
  </si>
  <si>
    <t xml:space="preserve">    2080199</t>
  </si>
  <si>
    <t xml:space="preserve">    其他人力资源和社会保障管理事务支出</t>
  </si>
  <si>
    <t xml:space="preserve">  20802</t>
  </si>
  <si>
    <t xml:space="preserve">  民政管理事务</t>
  </si>
  <si>
    <t xml:space="preserve">    2080201</t>
  </si>
  <si>
    <t xml:space="preserve">  20805</t>
  </si>
  <si>
    <t xml:space="preserve">  行政事业单位养老支出</t>
  </si>
  <si>
    <t xml:space="preserve">    2080501</t>
  </si>
  <si>
    <t xml:space="preserve">    行政单位离退休</t>
  </si>
  <si>
    <t xml:space="preserve">    2080503</t>
  </si>
  <si>
    <t xml:space="preserve">    离退休人员管理机构</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</si>
  <si>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</si>
  <si>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</si>
  <si>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</si>
  <si>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</si>
  <si>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</si>
  <si>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</si>
  <si>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2080599</t>
  </si>
  <si>
    <t xml:space="preserve">    其他行政事业单位养老支出</t>
  </si>
  <si>
    <t xml:space="preserve">  20807</t>
  </si>
  <si>
    <t xml:space="preserve">  就业补助</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</si>
  <si>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</si>
  <si>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</si>
  <si>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</si>
  <si>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</si>
  <si>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</si>
  <si>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</si>
  <si>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</si>
  <si>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</si>
  <si>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2080805</t>
  </si>
  <si>
    <t xml:space="preserve">    义务兵优待</t>
  </si>
  <si>
    <t xml:space="preserve">    2080899</t>
  </si>
  <si>
    <t xml:space="preserve">    其他优抚支出</t>
  </si>
  <si>
    <t xml:space="preserve">  20809</t>
  </si>
  <si>
    <t xml:space="preserve">  退役安置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</si>
  <si>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</si>
  <si>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</si>
  <si>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</si>
  <si>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</si>
  <si>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</si>
  <si>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</si>
  <si>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</si>
  <si>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</si>
  <si>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</si>
  <si>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</si>
  <si>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</si>
  <si>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</si>
  <si>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</si>
  <si>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</si>
  <si>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</si>
  <si>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</si>
  <si>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</si>
  <si>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</si>
  <si>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20811</t>
  </si>
  <si>
    <t xml:space="preserve">  残疾人事业</t>
  </si>
  <si>
    <t xml:space="preserve">    2081101</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</si>
  <si>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</si>
  <si>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</si>
  <si>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</si>
  <si>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</si>
  <si>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</si>
  <si>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</si>
  <si>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</si>
  <si>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2081699</t>
  </si>
  <si>
    <t xml:space="preserve">    其他红十字事业支出</t>
  </si>
  <si>
    <t xml:space="preserve">  20819</t>
  </si>
  <si>
    <t xml:space="preserve">  最低生活保障</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</si>
  <si>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</si>
  <si>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</si>
  <si>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</si>
  <si>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</si>
  <si>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</si>
  <si>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</si>
  <si>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</si>
  <si>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</si>
  <si>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</si>
  <si>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</si>
  <si>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2082102</t>
  </si>
  <si>
    <t xml:space="preserve">    农村特困人员救助供养支出</t>
  </si>
  <si>
    <t xml:space="preserve">  20824</t>
  </si>
  <si>
    <t xml:space="preserve">  补充道路交通事故社会救助基金</t>
  </si>
  <si>
    <t xml:space="preserve">    2082402</t>
  </si>
  <si>
    <t xml:space="preserve">    交强险罚款收入补助基金支出</t>
  </si>
  <si>
    <t xml:space="preserve">  20825</t>
  </si>
  <si>
    <t xml:space="preserve">  其他生活救助</t>
  </si>
  <si>
    <t xml:space="preserve">    2082502</t>
  </si>
  <si>
    <t xml:space="preserve">    其他农村生活救助</t>
  </si>
  <si>
    <t xml:space="preserve">  20826</t>
  </si>
  <si>
    <t xml:space="preserve">  财政对基本养老保险基金的补助</t>
  </si>
  <si>
    <t xml:space="preserve">    2082602</t>
  </si>
  <si>
    <t xml:space="preserve">    财政对城乡居民基本养老保险基金的补助</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</si>
  <si>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</si>
  <si>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</si>
  <si>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</si>
  <si>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</si>
  <si>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</si>
  <si>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</si>
  <si>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20828</t>
  </si>
  <si>
    <t xml:space="preserve">  退役军人管理事务</t>
  </si>
  <si>
    <t xml:space="preserve">    2082801</t>
  </si>
  <si>
    <t xml:space="preserve">    2082899</t>
  </si>
  <si>
    <t xml:space="preserve">    其他退役军人事务管理支出</t>
  </si>
  <si>
    <t xml:space="preserve">  20830</t>
  </si>
  <si>
    <t xml:space="preserve">  财政代缴社会保险费支出</t>
  </si>
  <si>
    <t xml:space="preserve">    2083001</t>
  </si>
  <si>
    <t xml:space="preserve">    财政代缴城乡居民基本养老保险费支出</t>
  </si>
  <si>
    <t xml:space="preserve">  20899</t>
  </si>
  <si>
    <t xml:space="preserve">  其他社会保障和就业支出</t>
  </si>
  <si>
    <t xml:space="preserve">    2089999</t>
  </si>
  <si>
    <t xml:space="preserve">    其他社会保障和就业支出</t>
  </si>
  <si>
    <t>210</t>
  </si>
  <si>
    <t>卫生健康支出</t>
  </si>
  <si>
    <t xml:space="preserve">  21001</t>
  </si>
  <si>
    <t xml:space="preserve">  卫生健康管理事务</t>
  </si>
  <si>
    <t xml:space="preserve">    2100101</t>
  </si>
  <si>
    <t xml:space="preserve">    2100199</t>
  </si>
  <si>
    <t xml:space="preserve">    其他卫生健康管理事务支出</t>
  </si>
  <si>
    <t xml:space="preserve">  21002</t>
  </si>
  <si>
    <t xml:space="preserve">  公立医院</t>
  </si>
  <si>
    <t xml:space="preserve">    2100201</t>
  </si>
  <si>
    <t xml:space="preserve">    综合医院</t>
  </si>
  <si>
    <t xml:space="preserve">  21003</t>
  </si>
  <si>
    <t xml:space="preserve">  基层医疗卫生机构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</si>
  <si>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</si>
  <si>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</si>
  <si>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</si>
  <si>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</si>
  <si>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</si>
  <si>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</si>
  <si>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</si>
  <si>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</si>
  <si>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</si>
  <si>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</si>
  <si>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</si>
  <si>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</si>
  <si>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2100408</t>
  </si>
  <si>
    <t xml:space="preserve">    基本公共卫生服务</t>
  </si>
  <si>
    <t xml:space="preserve">    2100409</t>
  </si>
  <si>
    <t xml:space="preserve">    重大公共卫生服务</t>
  </si>
  <si>
    <t xml:space="preserve">  21007</t>
  </si>
  <si>
    <t xml:space="preserve">  计划生育事务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</si>
  <si>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</si>
  <si>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</si>
  <si>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</si>
  <si>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</si>
  <si>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</si>
  <si>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</si>
  <si>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</si>
  <si>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</si>
  <si>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</si>
  <si>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</si>
  <si>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 xml:space="preserve">  21012</t>
  </si>
  <si>
    <t xml:space="preserve">  财政对基本医疗保险基金的补助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</si>
  <si>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</si>
  <si>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</si>
  <si>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</si>
  <si>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</si>
  <si>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</si>
  <si>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</si>
  <si>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</si>
  <si>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</si>
  <si>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21014</t>
  </si>
  <si>
    <t xml:space="preserve">  优抚对象医疗</t>
  </si>
  <si>
    <t xml:space="preserve">    2101401</t>
  </si>
  <si>
    <t xml:space="preserve">    优抚对象医疗补助</t>
  </si>
  <si>
    <t xml:space="preserve">  21015</t>
  </si>
  <si>
    <t xml:space="preserve">  医疗保障管理事务</t>
  </si>
  <si>
    <t xml:space="preserve">    2101501</t>
  </si>
  <si>
    <t xml:space="preserve">    2101506</t>
  </si>
  <si>
    <t xml:space="preserve">    医疗保障经办事务</t>
  </si>
  <si>
    <t xml:space="preserve">    2101599</t>
  </si>
  <si>
    <t xml:space="preserve">    其他医疗保障管理事务支出</t>
  </si>
  <si>
    <t xml:space="preserve">  21016</t>
  </si>
  <si>
    <t xml:space="preserve">  老龄卫生健康事务</t>
  </si>
  <si>
    <t xml:space="preserve">    2101601</t>
  </si>
  <si>
    <t xml:space="preserve">    老龄卫生健康事务</t>
  </si>
  <si>
    <t xml:space="preserve">  21017</t>
  </si>
  <si>
    <t xml:space="preserve">  中医药事务</t>
  </si>
  <si>
    <t xml:space="preserve">    2101704</t>
  </si>
  <si>
    <t xml:space="preserve">    中医（民族医）药专项</t>
  </si>
  <si>
    <t xml:space="preserve">  21099</t>
  </si>
  <si>
    <t xml:space="preserve">  其他卫生健康支出</t>
  </si>
  <si>
    <t xml:space="preserve">    2109999</t>
  </si>
  <si>
    <t xml:space="preserve">    其他卫生健康支出</t>
  </si>
  <si>
    <t>211</t>
  </si>
  <si>
    <t>节能环保支出</t>
  </si>
  <si>
    <t xml:space="preserve">  21102</t>
  </si>
  <si>
    <t xml:space="preserve">  环境监测与监察</t>
  </si>
  <si>
    <t xml:space="preserve">    2110299</t>
  </si>
  <si>
    <t xml:space="preserve">    其他环境监测与监察支出</t>
  </si>
  <si>
    <t xml:space="preserve">  21103</t>
  </si>
  <si>
    <t xml:space="preserve">  污染防治</t>
  </si>
  <si>
    <t xml:space="preserve">    2110302</t>
  </si>
  <si>
    <t xml:space="preserve">    水体</t>
  </si>
  <si>
    <t xml:space="preserve">    2110307</t>
  </si>
  <si>
    <t xml:space="preserve">    土壤</t>
  </si>
  <si>
    <t xml:space="preserve">    2110399</t>
  </si>
  <si>
    <t xml:space="preserve">    其他污染防治支出</t>
  </si>
  <si>
    <t xml:space="preserve">  21104</t>
  </si>
  <si>
    <t xml:space="preserve">  自然生态保护</t>
  </si>
  <si>
    <t xml:space="preserve">    2110401</t>
  </si>
  <si>
    <t xml:space="preserve">    生态保护</t>
  </si>
  <si>
    <t xml:space="preserve">    2110402</t>
  </si>
  <si>
    <t xml:space="preserve">    农村环境保护</t>
  </si>
  <si>
    <t xml:space="preserve">  21105</t>
  </si>
  <si>
    <t xml:space="preserve">  森林保护修复</t>
  </si>
  <si>
    <t xml:space="preserve">    2110501</t>
  </si>
  <si>
    <t xml:space="preserve">    森林管护</t>
  </si>
  <si>
    <t xml:space="preserve">    2110507</t>
  </si>
  <si>
    <t xml:space="preserve">    停伐补助</t>
  </si>
  <si>
    <t>212</t>
  </si>
  <si>
    <t>城乡社区支出</t>
  </si>
  <si>
    <t xml:space="preserve">  21201</t>
  </si>
  <si>
    <t xml:space="preserve">  城乡社区管理事务</t>
  </si>
  <si>
    <t xml:space="preserve">    2120101</t>
  </si>
  <si>
    <t xml:space="preserve">    2120104</t>
  </si>
  <si>
    <t xml:space="preserve">    城管执法</t>
  </si>
  <si>
    <t xml:space="preserve">    2120107</t>
  </si>
  <si>
    <t xml:space="preserve">    市政公用行业市场监管</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</si>
  <si>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</si>
  <si>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</si>
  <si>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</si>
  <si>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</si>
  <si>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</si>
  <si>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</si>
  <si>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</si>
  <si>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</si>
  <si>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</si>
  <si>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</si>
  <si>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</si>
  <si>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</si>
  <si>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</si>
  <si>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</si>
  <si>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</si>
  <si>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</si>
  <si>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</si>
  <si>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</si>
  <si>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</si>
  <si>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农林水支出</t>
  </si>
  <si>
    <t xml:space="preserve">  21301</t>
  </si>
  <si>
    <t xml:space="preserve">  农业农村</t>
  </si>
  <si>
    <t xml:space="preserve">    2130101</t>
  </si>
  <si>
    <t xml:space="preserve">    2130104</t>
  </si>
  <si>
    <t xml:space="preserve">    2130106</t>
  </si>
  <si>
    <t xml:space="preserve">    科技转化与推广服务</t>
  </si>
  <si>
    <t xml:space="preserve">    2130108</t>
  </si>
  <si>
    <t xml:space="preserve">    病虫害控制</t>
  </si>
  <si>
    <t xml:space="preserve">    2130110</t>
  </si>
  <si>
    <t xml:space="preserve">    执法监管</t>
  </si>
  <si>
    <t xml:space="preserve">    2130121</t>
  </si>
  <si>
    <t xml:space="preserve">    农业结构调整补贴</t>
  </si>
  <si>
    <t xml:space="preserve">    2130122</t>
  </si>
  <si>
    <t xml:space="preserve">    农业生产发展</t>
  </si>
  <si>
    <t xml:space="preserve">    2130124</t>
  </si>
  <si>
    <t xml:space="preserve">    农村合作经济</t>
  </si>
  <si>
    <t xml:space="preserve">    2130135</t>
  </si>
  <si>
    <t xml:space="preserve">    农业生态资源保护</t>
  </si>
  <si>
    <t xml:space="preserve">    2130152</t>
  </si>
  <si>
    <t xml:space="preserve">    对高校毕业生到基层任职补助</t>
  </si>
  <si>
    <t xml:space="preserve">    2130153</t>
  </si>
  <si>
    <t xml:space="preserve">    耕地建设与利用</t>
  </si>
  <si>
    <t xml:space="preserve">    2130199</t>
  </si>
  <si>
    <t xml:space="preserve">    其他农业农村支出</t>
  </si>
  <si>
    <t xml:space="preserve">  21302</t>
  </si>
  <si>
    <t xml:space="preserve">  林业和草原</t>
  </si>
  <si>
    <t xml:space="preserve">    2130201</t>
  </si>
  <si>
    <t xml:space="preserve">    2130204</t>
  </si>
  <si>
    <t xml:space="preserve">    事业机构</t>
  </si>
  <si>
    <t xml:space="preserve">    2130205</t>
  </si>
  <si>
    <t xml:space="preserve">    森林资源培育</t>
  </si>
  <si>
    <t xml:space="preserve">    2130206</t>
  </si>
  <si>
    <t xml:space="preserve">    技术推广与转化</t>
  </si>
  <si>
    <t xml:space="preserve">    2130207</t>
  </si>
  <si>
    <t xml:space="preserve">    森林资源管理</t>
  </si>
  <si>
    <t xml:space="preserve">    2130209</t>
  </si>
  <si>
    <t xml:space="preserve">    森林生态效益补偿</t>
  </si>
  <si>
    <t xml:space="preserve">    2130221</t>
  </si>
  <si>
    <t xml:space="preserve">    产业化管理</t>
  </si>
  <si>
    <t xml:space="preserve">    2130234</t>
  </si>
  <si>
    <t xml:space="preserve">    林业草原防灾减灾</t>
  </si>
  <si>
    <t xml:space="preserve">    2130299</t>
  </si>
  <si>
    <t xml:space="preserve">    其他林业和草原支出</t>
  </si>
  <si>
    <t xml:space="preserve">  21303</t>
  </si>
  <si>
    <t xml:space="preserve">  水利</t>
  </si>
  <si>
    <t xml:space="preserve">    2130301</t>
  </si>
  <si>
    <t xml:space="preserve">    2130305</t>
  </si>
  <si>
    <t xml:space="preserve">    水利工程建设</t>
  </si>
  <si>
    <t xml:space="preserve">    2130306</t>
  </si>
  <si>
    <t xml:space="preserve">    水利工程运行与维护</t>
  </si>
  <si>
    <t xml:space="preserve">    2130310</t>
  </si>
  <si>
    <t xml:space="preserve">    水土保持</t>
  </si>
  <si>
    <t xml:space="preserve">    2130311</t>
  </si>
  <si>
    <t xml:space="preserve">    水资源节约管理与保护</t>
  </si>
  <si>
    <t xml:space="preserve">    2130314</t>
  </si>
  <si>
    <t xml:space="preserve">    防汛</t>
  </si>
  <si>
    <t xml:space="preserve">    2130316</t>
  </si>
  <si>
    <t xml:space="preserve">    农村水利</t>
  </si>
  <si>
    <t xml:space="preserve">    2130319</t>
  </si>
  <si>
    <t xml:space="preserve">    江河湖库水系综合整治</t>
  </si>
  <si>
    <t xml:space="preserve">    2130321</t>
  </si>
  <si>
    <t xml:space="preserve">    大中型水库移民后期扶持专项支出</t>
  </si>
  <si>
    <t xml:space="preserve">    2130335</t>
  </si>
  <si>
    <t xml:space="preserve">    农村供水</t>
  </si>
  <si>
    <t xml:space="preserve">    2130399</t>
  </si>
  <si>
    <t xml:space="preserve">    其他水利支出</t>
  </si>
  <si>
    <t xml:space="preserve">  21305</t>
  </si>
  <si>
    <t xml:space="preserve">  巩固脱贫攻坚成果衔接乡村振兴</t>
  </si>
  <si>
    <t xml:space="preserve">    2130501</t>
  </si>
  <si>
    <t xml:space="preserve">  21307</t>
  </si>
  <si>
    <t xml:space="preserve">  农村综合改革</t>
  </si>
  <si>
    <t xml:space="preserve">    2130701</t>
  </si>
  <si>
    <t xml:space="preserve">    对村级公益事业建设的补助</t>
  </si>
  <si>
    <t xml:space="preserve">    2130705</t>
  </si>
  <si>
    <t xml:space="preserve">    对村民委员会和村党支部的补助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</si>
  <si>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</si>
  <si>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</si>
  <si>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</si>
  <si>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</si>
  <si>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</si>
  <si>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</si>
  <si>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2130804</t>
  </si>
  <si>
    <t xml:space="preserve">    创业担保贷款贴息及奖补</t>
  </si>
  <si>
    <t xml:space="preserve">  21309</t>
  </si>
  <si>
    <t xml:space="preserve">  目标价格补贴</t>
  </si>
  <si>
    <t xml:space="preserve">    2130999</t>
  </si>
  <si>
    <t xml:space="preserve">    其他目标价格补贴</t>
  </si>
  <si>
    <t xml:space="preserve">  21399</t>
  </si>
  <si>
    <t xml:space="preserve">  其他农林水支出</t>
  </si>
  <si>
    <t xml:space="preserve">    2139999</t>
  </si>
  <si>
    <t xml:space="preserve">    其他农林水支出</t>
  </si>
  <si>
    <t>214</t>
  </si>
  <si>
    <t>交通运输支出</t>
  </si>
  <si>
    <t xml:space="preserve">  21401</t>
  </si>
  <si>
    <t xml:space="preserve">  公路水路运输</t>
  </si>
  <si>
    <t xml:space="preserve">    2140101</t>
  </si>
  <si>
    <t xml:space="preserve">    2140106</t>
  </si>
  <si>
    <t xml:space="preserve">    公路养护</t>
  </si>
  <si>
    <t xml:space="preserve">    2140110</t>
  </si>
  <si>
    <t xml:space="preserve">    公路和运输安全</t>
  </si>
  <si>
    <t xml:space="preserve">    2140112</t>
  </si>
  <si>
    <t xml:space="preserve">    公路运输管理</t>
  </si>
  <si>
    <t xml:space="preserve">    2140136</t>
  </si>
  <si>
    <t xml:space="preserve">    水路运输管理支出</t>
  </si>
  <si>
    <t xml:space="preserve">    2140199</t>
  </si>
  <si>
    <t xml:space="preserve">    其他公路水路运输支出</t>
  </si>
  <si>
    <t xml:space="preserve">  21499</t>
  </si>
  <si>
    <t xml:space="preserve">  其他交通运输支出</t>
  </si>
  <si>
    <t xml:space="preserve">    2149901</t>
  </si>
  <si>
    <t xml:space="preserve">    公共交通运营补助</t>
  </si>
  <si>
    <t xml:space="preserve">    2149999</t>
  </si>
  <si>
    <t xml:space="preserve">    其他交通运输支出</t>
  </si>
  <si>
    <t>215</t>
  </si>
  <si>
    <t>资源勘探工业信息等支出</t>
  </si>
  <si>
    <t xml:space="preserve">  21502</t>
  </si>
  <si>
    <t xml:space="preserve">  制造业</t>
  </si>
  <si>
    <t xml:space="preserve">    2150299</t>
  </si>
  <si>
    <t xml:space="preserve">    其他制造业支出</t>
  </si>
  <si>
    <t xml:space="preserve">  21505</t>
  </si>
  <si>
    <t xml:space="preserve">  工业和信息产业监管</t>
  </si>
  <si>
    <t xml:space="preserve">    2150501</t>
  </si>
  <si>
    <t xml:space="preserve">  21508</t>
  </si>
  <si>
    <t xml:space="preserve">  支持中小企业发展和管理支出</t>
  </si>
  <si>
    <t xml:space="preserve">    2150805</t>
  </si>
  <si>
    <t xml:space="preserve">    中小企业发展专项</t>
  </si>
  <si>
    <t>216</t>
  </si>
  <si>
    <t>商业服务业等支出</t>
  </si>
  <si>
    <t xml:space="preserve">  21602</t>
  </si>
  <si>
    <t xml:space="preserve">  商业流通事务</t>
  </si>
  <si>
    <t xml:space="preserve">    2160201</t>
  </si>
  <si>
    <t xml:space="preserve">    2160299</t>
  </si>
  <si>
    <t xml:space="preserve">    其他商业流通事务支出</t>
  </si>
  <si>
    <t xml:space="preserve">  21606</t>
  </si>
  <si>
    <t xml:space="preserve">  涉外发展服务支出</t>
  </si>
  <si>
    <t xml:space="preserve">    2160699</t>
  </si>
  <si>
    <t xml:space="preserve">    其他涉外发展服务支出</t>
  </si>
  <si>
    <t>217</t>
  </si>
  <si>
    <t>金融支出</t>
  </si>
  <si>
    <t xml:space="preserve">  21703</t>
  </si>
  <si>
    <t xml:space="preserve">  金融发展支出</t>
  </si>
  <si>
    <t xml:space="preserve">    2170399</t>
  </si>
  <si>
    <t xml:space="preserve">    其他金融发展支出</t>
  </si>
  <si>
    <t>220</t>
  </si>
  <si>
    <t>自然资源海洋气象等支出</t>
  </si>
  <si>
    <t xml:space="preserve">  22001</t>
  </si>
  <si>
    <t xml:space="preserve">  自然资源事务</t>
  </si>
  <si>
    <t xml:space="preserve">    2200101</t>
  </si>
  <si>
    <t xml:space="preserve">    2200112</t>
  </si>
  <si>
    <t xml:space="preserve">    土地资源储备支出</t>
  </si>
  <si>
    <t xml:space="preserve">    2200150</t>
  </si>
  <si>
    <t xml:space="preserve">  22005</t>
  </si>
  <si>
    <t xml:space="preserve">  气象事务</t>
  </si>
  <si>
    <t xml:space="preserve">    2200509</t>
  </si>
  <si>
    <t xml:space="preserve">    气象服务</t>
  </si>
  <si>
    <t>221</t>
  </si>
  <si>
    <t>住房保障支出</t>
  </si>
  <si>
    <t xml:space="preserve">  22101</t>
  </si>
  <si>
    <t xml:space="preserve">  保障性安居工程支出</t>
  </si>
  <si>
    <t xml:space="preserve">    2210103</t>
  </si>
  <si>
    <t xml:space="preserve">    棚户区改造</t>
  </si>
  <si>
    <t xml:space="preserve">    2210105</t>
  </si>
  <si>
    <t xml:space="preserve">    农村危房改造</t>
  </si>
  <si>
    <t xml:space="preserve">    2210108</t>
  </si>
  <si>
    <t xml:space="preserve">    老旧小区改造</t>
  </si>
  <si>
    <t xml:space="preserve">    2210110</t>
  </si>
  <si>
    <t xml:space="preserve">    保障性租赁住房</t>
  </si>
  <si>
    <t xml:space="preserve">    2210199</t>
  </si>
  <si>
    <t xml:space="preserve">    其他保障性安居工程支出</t>
  </si>
  <si>
    <t xml:space="preserve">  22102</t>
  </si>
  <si>
    <t xml:space="preserve">  住房改革支出</t>
  </si>
  <si>
    <t xml:space="preserve">    2210201</t>
  </si>
  <si>
    <t xml:space="preserve">    住房公积金</t>
  </si>
  <si>
    <t xml:space="preserve">  22103</t>
  </si>
  <si>
    <t xml:space="preserve">  城乡社区住宅</t>
  </si>
  <si>
    <t xml:space="preserve">    2210399</t>
  </si>
  <si>
    <t xml:space="preserve">    其他城乡社区住宅支出</t>
  </si>
  <si>
    <t>222</t>
  </si>
  <si>
    <t>粮油物资储备支出</t>
  </si>
  <si>
    <t xml:space="preserve">  22201</t>
  </si>
  <si>
    <t xml:space="preserve">  粮油物资事务</t>
  </si>
  <si>
    <t xml:space="preserve">    2220115</t>
  </si>
  <si>
    <t xml:space="preserve">    粮食风险基金</t>
  </si>
  <si>
    <t xml:space="preserve">    2220199</t>
  </si>
  <si>
    <t xml:space="preserve">    其他粮油物资事务支出</t>
  </si>
  <si>
    <t>224</t>
  </si>
  <si>
    <t>灾害防治及应急管理支出</t>
  </si>
  <si>
    <t xml:space="preserve">  22401</t>
  </si>
  <si>
    <t xml:space="preserve">  应急管理事务</t>
  </si>
  <si>
    <t xml:space="preserve">    2240101</t>
  </si>
  <si>
    <t xml:space="preserve">  22402</t>
  </si>
  <si>
    <t xml:space="preserve">  消防救援事务</t>
  </si>
  <si>
    <t xml:space="preserve">    2240201</t>
  </si>
  <si>
    <t xml:space="preserve">    2240204</t>
  </si>
  <si>
    <t xml:space="preserve">    消防应急救援</t>
  </si>
  <si>
    <t xml:space="preserve">  22406</t>
  </si>
  <si>
    <t xml:space="preserve">  自然灾害防治</t>
  </si>
  <si>
    <t xml:space="preserve">    2240601</t>
  </si>
  <si>
    <t xml:space="preserve">    地质灾害防治</t>
  </si>
  <si>
    <t xml:space="preserve">  22407</t>
  </si>
  <si>
    <t xml:space="preserve">  自然灾害救灾及恢复重建支出</t>
  </si>
  <si>
    <t xml:space="preserve">    2240703</t>
  </si>
  <si>
    <t xml:space="preserve">    自然灾害救灾补助</t>
  </si>
  <si>
    <t xml:space="preserve">    2240799</t>
  </si>
  <si>
    <t xml:space="preserve">    其他自然灾害救灾及恢复重建支出</t>
  </si>
  <si>
    <t>227</t>
  </si>
  <si>
    <t>预备费</t>
  </si>
  <si>
    <t xml:space="preserve">  227</t>
  </si>
  <si>
    <t xml:space="preserve">  预备费</t>
  </si>
  <si>
    <t xml:space="preserve">    227</t>
  </si>
  <si>
    <t xml:space="preserve">    预备费</t>
  </si>
  <si>
    <t>229</t>
  </si>
  <si>
    <t>其他支出</t>
  </si>
  <si>
    <t xml:space="preserve">  22999</t>
  </si>
  <si>
    <t xml:space="preserve">  其他支出</t>
  </si>
  <si>
    <t xml:space="preserve">    2299999</t>
  </si>
  <si>
    <t xml:space="preserve">    其他支出</t>
  </si>
  <si>
    <t>231</t>
  </si>
  <si>
    <t>债务还本支出</t>
  </si>
  <si>
    <t xml:space="preserve">  23103</t>
  </si>
  <si>
    <t xml:space="preserve">  地方政府一般债务还本支出</t>
  </si>
  <si>
    <t xml:space="preserve">    2310301</t>
  </si>
  <si>
    <t xml:space="preserve">    地方政府一般债券还本支出</t>
  </si>
  <si>
    <t>232</t>
  </si>
  <si>
    <t>债务付息支出</t>
  </si>
  <si>
    <t xml:space="preserve">  23203</t>
  </si>
  <si>
    <t xml:space="preserve">  地方政府一般债务付息支出</t>
  </si>
  <si>
    <t xml:space="preserve">    2320301</t>
  </si>
  <si>
    <t xml:space="preserve">    地方政府一般债券付息支出</t>
  </si>
  <si>
    <t>2024年一般公共预算本级支出表（按单位和经济科目分类）</t>
    <phoneticPr fontId="3" type="noConversion"/>
  </si>
  <si>
    <t xml:space="preserve">  （三）专项转移支付收入</t>
    <phoneticPr fontId="3" type="noConversion"/>
  </si>
  <si>
    <t>上级补助收入</t>
    <phoneticPr fontId="3" type="noConversion"/>
  </si>
  <si>
    <t>新邵县2024年一般公共预算税收返还及转移支付分项目表</t>
    <phoneticPr fontId="3" type="noConversion"/>
  </si>
  <si>
    <t>单位：万元</t>
  </si>
  <si>
    <t>地  区</t>
  </si>
  <si>
    <t>上年执行数</t>
  </si>
  <si>
    <t>本年预算数</t>
  </si>
  <si>
    <t>本年预算数为上年执行数的％</t>
  </si>
  <si>
    <t>税收返还</t>
  </si>
  <si>
    <t>一般性转移支付</t>
  </si>
  <si>
    <t>专项转移支付</t>
  </si>
  <si>
    <t>新邵县</t>
  </si>
  <si>
    <t>合       计</t>
  </si>
  <si>
    <t>注：我县无对下税收返还和转移支付，故本表为空表</t>
  </si>
  <si>
    <t>新邵县2024年一般公共预算对下税收返还和转移支付预算分地区表</t>
    <phoneticPr fontId="3" type="noConversion"/>
  </si>
  <si>
    <t>限额金额</t>
  </si>
  <si>
    <t>余额</t>
  </si>
  <si>
    <t>新邵县2023年一般债务限额和余额情况表</t>
    <phoneticPr fontId="3" type="noConversion"/>
  </si>
  <si>
    <t>新邵县2023年专项债务限额和余额情况表</t>
    <phoneticPr fontId="3" type="noConversion"/>
  </si>
  <si>
    <r>
      <rPr>
        <b/>
        <sz val="14"/>
        <rFont val="宋体"/>
        <family val="3"/>
        <charset val="134"/>
      </rPr>
      <t>收</t>
    </r>
    <r>
      <rPr>
        <b/>
        <sz val="14"/>
        <rFont val="宋体"/>
        <family val="3"/>
        <charset val="134"/>
      </rPr>
      <t>入</t>
    </r>
  </si>
  <si>
    <r>
      <rPr>
        <b/>
        <sz val="14"/>
        <rFont val="宋体"/>
        <family val="3"/>
        <charset val="134"/>
      </rPr>
      <t>支</t>
    </r>
    <r>
      <rPr>
        <b/>
        <sz val="14"/>
        <rFont val="宋体"/>
        <family val="3"/>
        <charset val="134"/>
      </rPr>
      <t>出</t>
    </r>
  </si>
  <si>
    <r>
      <rPr>
        <b/>
        <sz val="12"/>
        <rFont val="宋体"/>
        <family val="3"/>
        <charset val="134"/>
      </rPr>
      <t>项</t>
    </r>
    <r>
      <rPr>
        <b/>
        <sz val="12"/>
        <rFont val="宋体"/>
        <family val="3"/>
        <charset val="134"/>
      </rPr>
      <t>目</t>
    </r>
  </si>
  <si>
    <t>上级补助</t>
  </si>
  <si>
    <t>上年结余</t>
  </si>
  <si>
    <t>一、农网还贷资金收入</t>
  </si>
  <si>
    <t>一、文化旅游体育与传媒支出</t>
  </si>
  <si>
    <t>二、海南省高等级公路车辆通行附加费收入</t>
  </si>
  <si>
    <t xml:space="preserve">    国家电影事业发展专项资金安排的支出</t>
  </si>
  <si>
    <t>三、港口建设费收入</t>
  </si>
  <si>
    <r>
      <rPr>
        <sz val="12"/>
        <rFont val="宋体"/>
        <family val="3"/>
        <charset val="134"/>
      </rPr>
      <t xml:space="preserve"> </t>
    </r>
    <r>
      <rPr>
        <sz val="12"/>
        <rFont val="宋体"/>
        <family val="3"/>
        <charset val="134"/>
      </rPr>
      <t xml:space="preserve">   旅游发展基金支出</t>
    </r>
  </si>
  <si>
    <t>四、国家电影事业发展专项资金收入</t>
  </si>
  <si>
    <t>二、社会保障和就业支出</t>
  </si>
  <si>
    <t>五、国有土地收益基金收入</t>
  </si>
  <si>
    <t xml:space="preserve">    大中型水库移民后期扶持基金支出</t>
  </si>
  <si>
    <t>六、农业土地开发资金收入</t>
  </si>
  <si>
    <t xml:space="preserve">    小型水库移民扶助基金及对应专项债务收入安排的支出</t>
  </si>
  <si>
    <t>七、国有土地使用权出让收入</t>
  </si>
  <si>
    <t>三、节能环保支出</t>
  </si>
  <si>
    <t>八、大中型水库库区基金收入</t>
  </si>
  <si>
    <t>四、城乡社区支出</t>
  </si>
  <si>
    <t>九、彩票公益金收入</t>
  </si>
  <si>
    <t xml:space="preserve">    国有土地使用权出让收入安排的支出</t>
  </si>
  <si>
    <t>十、城市基础设施配套费收入</t>
  </si>
  <si>
    <t xml:space="preserve">    国有土地收益基金收入安排的支出</t>
  </si>
  <si>
    <t>十一、小型水库移民扶助基金收入</t>
  </si>
  <si>
    <t xml:space="preserve">    农业土地开发资金安排的支出</t>
  </si>
  <si>
    <t>十二、国家重大水利工程建设基金收入</t>
  </si>
  <si>
    <t xml:space="preserve">    城市基础设施配套费安排的支出</t>
  </si>
  <si>
    <t>十三、车辆通行费</t>
  </si>
  <si>
    <t xml:space="preserve">    污水处理费安排的支出</t>
  </si>
  <si>
    <t>十四、污水处理费收入</t>
  </si>
  <si>
    <t>五、农林水支出</t>
  </si>
  <si>
    <t>十五、彩票发行机构和彩票销售机构的业务费用</t>
  </si>
  <si>
    <t xml:space="preserve">    大中型水库库区基金及对应债务专著收入安排的支出</t>
  </si>
  <si>
    <t>十六、其他政府性基金收入</t>
  </si>
  <si>
    <t xml:space="preserve">    三峡水库库区基金支出</t>
  </si>
  <si>
    <t xml:space="preserve">    国家重大水利工程建设基金及对应专项债务收入安排的支出</t>
  </si>
  <si>
    <t>六、交通运输支出</t>
  </si>
  <si>
    <t>七、资源勘探信息等支出</t>
  </si>
  <si>
    <t>八、金融支出</t>
  </si>
  <si>
    <t>九、其他支出</t>
  </si>
  <si>
    <t>十、抗疫特别国债安排支出</t>
  </si>
  <si>
    <t>十一、债务付息支出</t>
  </si>
  <si>
    <t>十二、债务发行费用支出</t>
  </si>
  <si>
    <t>收入合计</t>
  </si>
  <si>
    <t>支出合计</t>
  </si>
  <si>
    <r>
      <rPr>
        <b/>
        <sz val="11"/>
        <rFont val="宋体"/>
        <family val="3"/>
        <charset val="134"/>
      </rPr>
      <t>转移性收入</t>
    </r>
  </si>
  <si>
    <r>
      <rPr>
        <b/>
        <sz val="11"/>
        <rFont val="宋体"/>
        <family val="3"/>
        <charset val="134"/>
      </rPr>
      <t>转移性支出</t>
    </r>
  </si>
  <si>
    <r>
      <rPr>
        <sz val="11"/>
        <rFont val="Times New Roman"/>
        <family val="1"/>
      </rPr>
      <t xml:space="preserve">  </t>
    </r>
    <r>
      <rPr>
        <sz val="11"/>
        <rFont val="宋体"/>
        <family val="3"/>
        <charset val="134"/>
      </rPr>
      <t>政府性基金转移收入</t>
    </r>
  </si>
  <si>
    <r>
      <rPr>
        <sz val="11"/>
        <rFont val="Times New Roman"/>
        <family val="1"/>
      </rPr>
      <t xml:space="preserve">  </t>
    </r>
    <r>
      <rPr>
        <sz val="11"/>
        <rFont val="宋体"/>
        <family val="3"/>
        <charset val="134"/>
      </rPr>
      <t>政府性基金转移支付</t>
    </r>
  </si>
  <si>
    <r>
      <rPr>
        <sz val="11"/>
        <rFont val="Times New Roman"/>
        <family val="1"/>
      </rPr>
      <t xml:space="preserve">    </t>
    </r>
    <r>
      <rPr>
        <sz val="11"/>
        <rFont val="宋体"/>
        <family val="3"/>
        <charset val="134"/>
      </rPr>
      <t>政府性基金补助收入</t>
    </r>
  </si>
  <si>
    <r>
      <rPr>
        <sz val="11"/>
        <rFont val="Times New Roman"/>
        <family val="1"/>
      </rPr>
      <t xml:space="preserve">    </t>
    </r>
    <r>
      <rPr>
        <sz val="11"/>
        <rFont val="宋体"/>
        <family val="3"/>
        <charset val="134"/>
      </rPr>
      <t>政府性基金补助支出</t>
    </r>
  </si>
  <si>
    <r>
      <rPr>
        <sz val="11"/>
        <rFont val="Times New Roman"/>
        <family val="1"/>
      </rPr>
      <t xml:space="preserve">    </t>
    </r>
    <r>
      <rPr>
        <sz val="11"/>
        <rFont val="宋体"/>
        <family val="3"/>
        <charset val="134"/>
      </rPr>
      <t>政府性基金上解收入</t>
    </r>
  </si>
  <si>
    <r>
      <rPr>
        <sz val="11"/>
        <rFont val="Times New Roman"/>
        <family val="1"/>
      </rPr>
      <t xml:space="preserve">    </t>
    </r>
    <r>
      <rPr>
        <sz val="11"/>
        <rFont val="宋体"/>
        <family val="3"/>
        <charset val="134"/>
      </rPr>
      <t>政府性基金上解支出</t>
    </r>
  </si>
  <si>
    <r>
      <rPr>
        <sz val="11"/>
        <rFont val="Times New Roman"/>
        <family val="1"/>
      </rPr>
      <t xml:space="preserve">  </t>
    </r>
    <r>
      <rPr>
        <sz val="11"/>
        <rFont val="宋体"/>
        <family val="3"/>
        <charset val="134"/>
      </rPr>
      <t>上年结余收入</t>
    </r>
  </si>
  <si>
    <r>
      <rPr>
        <sz val="11"/>
        <rFont val="Times New Roman"/>
        <family val="1"/>
      </rPr>
      <t xml:space="preserve"> </t>
    </r>
    <r>
      <rPr>
        <sz val="11"/>
        <rFont val="宋体"/>
        <family val="3"/>
        <charset val="134"/>
      </rPr>
      <t>调出资金</t>
    </r>
  </si>
  <si>
    <r>
      <rPr>
        <sz val="11"/>
        <rFont val="Times New Roman"/>
        <family val="1"/>
      </rPr>
      <t xml:space="preserve">  </t>
    </r>
    <r>
      <rPr>
        <sz val="11"/>
        <rFont val="宋体"/>
        <family val="3"/>
        <charset val="134"/>
      </rPr>
      <t>调入资金</t>
    </r>
  </si>
  <si>
    <r>
      <rPr>
        <sz val="11"/>
        <rFont val="Times New Roman"/>
        <family val="1"/>
      </rPr>
      <t xml:space="preserve"> </t>
    </r>
    <r>
      <rPr>
        <sz val="11"/>
        <rFont val="宋体"/>
        <family val="3"/>
        <charset val="134"/>
      </rPr>
      <t>年终结余</t>
    </r>
  </si>
  <si>
    <r>
      <rPr>
        <sz val="11"/>
        <rFont val="Times New Roman"/>
        <family val="1"/>
      </rPr>
      <t xml:space="preserve">    </t>
    </r>
    <r>
      <rPr>
        <sz val="11"/>
        <rFont val="宋体"/>
        <family val="3"/>
        <charset val="134"/>
      </rPr>
      <t>其中：地方政府性基金调入专项收入</t>
    </r>
  </si>
  <si>
    <r>
      <rPr>
        <sz val="11"/>
        <rFont val="Times New Roman"/>
        <family val="1"/>
      </rPr>
      <t xml:space="preserve"> </t>
    </r>
    <r>
      <rPr>
        <sz val="11"/>
        <rFont val="宋体"/>
        <family val="3"/>
        <charset val="134"/>
      </rPr>
      <t>地方政府专项债务还本支出</t>
    </r>
  </si>
  <si>
    <r>
      <rPr>
        <sz val="11"/>
        <rFont val="Times New Roman"/>
        <family val="1"/>
      </rPr>
      <t xml:space="preserve">  </t>
    </r>
    <r>
      <rPr>
        <sz val="11"/>
        <rFont val="宋体"/>
        <family val="3"/>
        <charset val="134"/>
      </rPr>
      <t>地方政府专项债务收入</t>
    </r>
  </si>
  <si>
    <r>
      <rPr>
        <sz val="11"/>
        <rFont val="Times New Roman"/>
        <family val="1"/>
      </rPr>
      <t xml:space="preserve"> </t>
    </r>
    <r>
      <rPr>
        <sz val="11"/>
        <rFont val="宋体"/>
        <family val="3"/>
        <charset val="134"/>
      </rPr>
      <t>地方政府专项债务转贷支出</t>
    </r>
  </si>
  <si>
    <r>
      <rPr>
        <sz val="11"/>
        <rFont val="Times New Roman"/>
        <family val="1"/>
      </rPr>
      <t xml:space="preserve">  </t>
    </r>
    <r>
      <rPr>
        <sz val="11"/>
        <rFont val="宋体"/>
        <family val="3"/>
        <charset val="134"/>
      </rPr>
      <t>地方政府专项债务转贷收入</t>
    </r>
  </si>
  <si>
    <t>收入总计</t>
  </si>
  <si>
    <t>支出总计</t>
  </si>
  <si>
    <t>2024年政府性基金预算收入预算表</t>
    <phoneticPr fontId="3" type="noConversion"/>
  </si>
  <si>
    <t>2024年政府性基金预算支出预算表</t>
    <phoneticPr fontId="3" type="noConversion"/>
  </si>
  <si>
    <t>金额单位：万元</t>
    <phoneticPr fontId="3" type="noConversion"/>
  </si>
  <si>
    <t>2024年政府性基金预算本级支出预算表</t>
    <phoneticPr fontId="3" type="noConversion"/>
  </si>
  <si>
    <t>单位:万元</t>
  </si>
  <si>
    <t>金额</t>
  </si>
  <si>
    <t>国家电影事业发展专项资金安排的支出</t>
  </si>
  <si>
    <t>大中型水库移民后期扶持基金</t>
  </si>
  <si>
    <t>新邵县2024年政府性基金转移支付分项目表(上级补助)</t>
    <phoneticPr fontId="3" type="noConversion"/>
  </si>
  <si>
    <t>其他支出</t>
    <phoneticPr fontId="3" type="noConversion"/>
  </si>
  <si>
    <t>预算数为上年执行数的％</t>
  </si>
  <si>
    <t>乡镇（街道）</t>
  </si>
  <si>
    <t>……</t>
  </si>
  <si>
    <t>新邵县2024年政府性基金转移支付预算分地区表</t>
    <phoneticPr fontId="3" type="noConversion"/>
  </si>
  <si>
    <r>
      <t>说明：202</t>
    </r>
    <r>
      <rPr>
        <sz val="12"/>
        <rFont val="宋体"/>
        <family val="3"/>
        <charset val="134"/>
      </rPr>
      <t>4</t>
    </r>
    <r>
      <rPr>
        <sz val="12"/>
        <rFont val="宋体"/>
        <family val="3"/>
        <charset val="134"/>
      </rPr>
      <t>年新邵县没有对乡镇（街道）政府性基金转移支付补助预算。</t>
    </r>
    <phoneticPr fontId="3" type="noConversion"/>
  </si>
  <si>
    <t>新邵县2024年社会保险基金预算总表</t>
    <phoneticPr fontId="3" type="noConversion"/>
  </si>
  <si>
    <t>项        目</t>
  </si>
  <si>
    <t>企业职工基本
养老保险基金</t>
  </si>
  <si>
    <t>城乡居民基本
养老保险基金</t>
  </si>
  <si>
    <t>机关事业单位基
本养老保险基金</t>
  </si>
  <si>
    <t>职工基本医疗保险
(含生育保险)基金</t>
  </si>
  <si>
    <t>城乡居民基本
医疗保险基金</t>
  </si>
  <si>
    <t>工伤保险基金</t>
  </si>
  <si>
    <t>失业保险基金</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</si>
  <si>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</si>
  <si>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</si>
  <si>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</si>
  <si>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</si>
  <si>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</si>
  <si>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</si>
  <si>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</si>
  <si>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</si>
  <si>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 xml:space="preserve">    其中:1.社会保险待遇支出</t>
  </si>
  <si>
    <t xml:space="preserve">         2.转移支出</t>
  </si>
  <si>
    <t xml:space="preserve">         3.其他支出</t>
  </si>
  <si>
    <t xml:space="preserve">         4.全国统筹调剂资金支出（中央专用）</t>
    <phoneticPr fontId="3" type="noConversion"/>
  </si>
  <si>
    <t xml:space="preserve">         5.省级统筹调剂资金支出（省级专用）</t>
    <phoneticPr fontId="3" type="noConversion"/>
  </si>
  <si>
    <t>2024年城乡居民基本养老保险基金收支预算表</t>
    <phoneticPr fontId="3" type="noConversion"/>
  </si>
  <si>
    <t>2023年执行数</t>
    <phoneticPr fontId="3" type="noConversion"/>
  </si>
  <si>
    <t>2024年预算数</t>
    <phoneticPr fontId="3" type="noConversion"/>
  </si>
  <si>
    <t>一、个人缴费收入</t>
  </si>
  <si>
    <t>一、基础养老金支出</t>
  </si>
  <si>
    <t xml:space="preserve">    其中：财政为困难人员代缴收入</t>
  </si>
  <si>
    <t>二、个人账户养老金支出</t>
  </si>
  <si>
    <t>二、财政补贴收入</t>
  </si>
  <si>
    <t>三、丧葬补助金支出</t>
  </si>
  <si>
    <t xml:space="preserve">    其中：财政对基础养老金的补贴</t>
  </si>
  <si>
    <t>四、转移支出</t>
  </si>
  <si>
    <t xml:space="preserve">          财政对个人缴费的补贴</t>
  </si>
  <si>
    <t>五、其他支出</t>
  </si>
  <si>
    <t>三、集体补助收入</t>
  </si>
  <si>
    <t>×</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</si>
  <si>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</si>
  <si>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</si>
  <si>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</si>
  <si>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</si>
  <si>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</si>
  <si>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</si>
  <si>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</si>
  <si>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</si>
  <si>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</si>
  <si>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</si>
  <si>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</si>
  <si>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</si>
  <si>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</si>
  <si>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</si>
  <si>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</si>
  <si>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t>总        计</t>
  </si>
  <si>
    <r>
      <rPr>
        <b/>
        <sz val="11"/>
        <rFont val="宋体"/>
        <family val="3"/>
        <charset val="134"/>
      </rPr>
      <t>收</t>
    </r>
    <r>
      <rPr>
        <b/>
        <sz val="11"/>
        <rFont val="Times New Roman"/>
        <family val="1"/>
      </rPr>
      <t xml:space="preserve">          </t>
    </r>
    <r>
      <rPr>
        <b/>
        <sz val="11"/>
        <rFont val="宋体"/>
        <family val="3"/>
        <charset val="134"/>
      </rPr>
      <t>入</t>
    </r>
  </si>
  <si>
    <r>
      <rPr>
        <b/>
        <sz val="11"/>
        <rFont val="宋体"/>
        <family val="3"/>
        <charset val="134"/>
      </rPr>
      <t>支</t>
    </r>
    <r>
      <rPr>
        <b/>
        <sz val="11"/>
        <rFont val="Times New Roman"/>
        <family val="1"/>
      </rPr>
      <t xml:space="preserve">          </t>
    </r>
    <r>
      <rPr>
        <b/>
        <sz val="11"/>
        <rFont val="宋体"/>
        <family val="3"/>
        <charset val="134"/>
      </rPr>
      <t>出</t>
    </r>
  </si>
  <si>
    <r>
      <rPr>
        <b/>
        <sz val="11"/>
        <rFont val="宋体"/>
        <family val="3"/>
        <charset val="134"/>
      </rPr>
      <t>项</t>
    </r>
    <r>
      <rPr>
        <b/>
        <sz val="11"/>
        <rFont val="Times New Roman"/>
        <family val="1"/>
      </rPr>
      <t xml:space="preserve">        </t>
    </r>
    <r>
      <rPr>
        <b/>
        <sz val="11"/>
        <rFont val="宋体"/>
        <family val="3"/>
        <charset val="134"/>
      </rPr>
      <t>目</t>
    </r>
  </si>
  <si>
    <t>行次</t>
  </si>
  <si>
    <t>一、利润收入</t>
  </si>
  <si>
    <t>一、解决历史遗留问题及改革成本支出</t>
  </si>
  <si>
    <t>二、股利、股息收入</t>
    <phoneticPr fontId="3" type="noConversion"/>
  </si>
  <si>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</si>
  <si>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</si>
  <si>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</si>
  <si>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</si>
  <si>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</si>
  <si>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</si>
  <si>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</si>
  <si>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</si>
  <si>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</si>
  <si>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</si>
  <si>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</si>
  <si>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上年结转</t>
  </si>
  <si>
    <t>结转下年</t>
  </si>
  <si>
    <r>
      <rPr>
        <sz val="11"/>
        <rFont val="宋体"/>
        <family val="3"/>
        <charset val="134"/>
      </rPr>
      <t>收</t>
    </r>
    <r>
      <rPr>
        <sz val="11"/>
        <rFont val="Times New Roman"/>
        <family val="1"/>
      </rPr>
      <t xml:space="preserve"> </t>
    </r>
    <r>
      <rPr>
        <sz val="11"/>
        <rFont val="宋体"/>
        <family val="3"/>
        <charset val="134"/>
      </rPr>
      <t>入</t>
    </r>
    <r>
      <rPr>
        <sz val="11"/>
        <rFont val="Times New Roman"/>
        <family val="1"/>
      </rPr>
      <t xml:space="preserve"> </t>
    </r>
    <r>
      <rPr>
        <sz val="11"/>
        <rFont val="宋体"/>
        <family val="3"/>
        <charset val="134"/>
      </rPr>
      <t>总</t>
    </r>
    <r>
      <rPr>
        <sz val="11"/>
        <rFont val="Times New Roman"/>
        <family val="1"/>
      </rPr>
      <t xml:space="preserve"> </t>
    </r>
    <r>
      <rPr>
        <sz val="11"/>
        <rFont val="宋体"/>
        <family val="3"/>
        <charset val="134"/>
      </rPr>
      <t>计</t>
    </r>
  </si>
  <si>
    <r>
      <rPr>
        <sz val="11"/>
        <rFont val="宋体"/>
        <family val="3"/>
        <charset val="134"/>
      </rPr>
      <t>支</t>
    </r>
    <r>
      <rPr>
        <sz val="11"/>
        <rFont val="Times New Roman"/>
        <family val="1"/>
      </rPr>
      <t xml:space="preserve"> </t>
    </r>
    <r>
      <rPr>
        <sz val="11"/>
        <rFont val="宋体"/>
        <family val="3"/>
        <charset val="134"/>
      </rPr>
      <t>出</t>
    </r>
    <r>
      <rPr>
        <sz val="11"/>
        <rFont val="Times New Roman"/>
        <family val="1"/>
      </rPr>
      <t xml:space="preserve"> </t>
    </r>
    <r>
      <rPr>
        <sz val="11"/>
        <rFont val="宋体"/>
        <family val="3"/>
        <charset val="134"/>
      </rPr>
      <t>总</t>
    </r>
    <r>
      <rPr>
        <sz val="11"/>
        <rFont val="Times New Roman"/>
        <family val="1"/>
      </rPr>
      <t xml:space="preserve"> </t>
    </r>
    <r>
      <rPr>
        <sz val="11"/>
        <rFont val="宋体"/>
        <family val="3"/>
        <charset val="134"/>
      </rPr>
      <t>计</t>
    </r>
  </si>
  <si>
    <t>新邵县2024年社会保险基金预算收入表</t>
    <phoneticPr fontId="3" type="noConversion"/>
  </si>
  <si>
    <t>一、收入</t>
    <phoneticPr fontId="3" type="noConversion"/>
  </si>
  <si>
    <t>新邵县2024年国有资本经营预算收入表</t>
    <phoneticPr fontId="3" type="noConversion"/>
  </si>
  <si>
    <t>新邵县2024年国有资本经营预算支出表</t>
    <phoneticPr fontId="3" type="noConversion"/>
  </si>
  <si>
    <t>新邵县2024年国有资本经营本级预算支出表</t>
    <phoneticPr fontId="3" type="noConversion"/>
  </si>
  <si>
    <r>
      <rPr>
        <sz val="10"/>
        <rFont val="宋体"/>
        <family val="3"/>
        <charset val="134"/>
      </rPr>
      <t>单位：万元</t>
    </r>
  </si>
  <si>
    <r>
      <rPr>
        <sz val="10"/>
        <rFont val="宋体"/>
        <family val="3"/>
        <charset val="134"/>
      </rPr>
      <t>支</t>
    </r>
    <r>
      <rPr>
        <sz val="10"/>
        <rFont val="Times New Roman"/>
        <family val="1"/>
      </rPr>
      <t xml:space="preserve">  </t>
    </r>
    <r>
      <rPr>
        <sz val="10"/>
        <rFont val="宋体"/>
        <family val="3"/>
        <charset val="134"/>
      </rPr>
      <t>出</t>
    </r>
  </si>
  <si>
    <r>
      <rPr>
        <sz val="10"/>
        <rFont val="宋体"/>
        <family val="3"/>
        <charset val="134"/>
      </rPr>
      <t>金额</t>
    </r>
  </si>
  <si>
    <t xml:space="preserve">     公益性设施投资支出</t>
  </si>
  <si>
    <t xml:space="preserve">     支持科技进步支出</t>
  </si>
  <si>
    <t>五、其他国有资本经营预算支出</t>
  </si>
  <si>
    <r>
      <rPr>
        <sz val="10"/>
        <rFont val="宋体"/>
        <family val="3"/>
        <charset val="134"/>
      </rPr>
      <t>本年支出合计</t>
    </r>
  </si>
  <si>
    <r>
      <rPr>
        <sz val="10"/>
        <rFont val="Times New Roman"/>
        <family val="1"/>
      </rPr>
      <t xml:space="preserve">    </t>
    </r>
    <r>
      <rPr>
        <sz val="10"/>
        <rFont val="宋体"/>
        <family val="3"/>
        <charset val="134"/>
      </rPr>
      <t>调出资金</t>
    </r>
  </si>
  <si>
    <r>
      <rPr>
        <b/>
        <sz val="10"/>
        <rFont val="宋体"/>
        <family val="3"/>
        <charset val="134"/>
      </rPr>
      <t>支出总计</t>
    </r>
  </si>
  <si>
    <t>注：我县无对下安排转移支付的应当公开国有资本经营预算转移支付，故本表为空表</t>
  </si>
  <si>
    <t>新邵县2024年对下安排转移支付的应当公开国有资本经营预算转移支付表</t>
    <phoneticPr fontId="3" type="noConversion"/>
  </si>
  <si>
    <t>“三公”经费合计      （全口径）</t>
  </si>
  <si>
    <t>因公出国（境）费（全口径）</t>
  </si>
  <si>
    <t>公务用车购置费 （全口径）</t>
  </si>
  <si>
    <t>公务用车运行费 （全口径）</t>
  </si>
  <si>
    <t>公务接待费（全口径）</t>
  </si>
  <si>
    <r>
      <rPr>
        <sz val="11"/>
        <color theme="1"/>
        <rFont val="宋体"/>
        <family val="3"/>
        <charset val="134"/>
      </rPr>
      <t>新邵县</t>
    </r>
  </si>
  <si>
    <r>
      <t>2024</t>
    </r>
    <r>
      <rPr>
        <b/>
        <sz val="16"/>
        <rFont val="宋体"/>
        <family val="3"/>
        <charset val="134"/>
      </rPr>
      <t>年三公经费预算表</t>
    </r>
    <phoneticPr fontId="3" type="noConversion"/>
  </si>
  <si>
    <r>
      <t>2024</t>
    </r>
    <r>
      <rPr>
        <sz val="9"/>
        <rFont val="宋体"/>
        <family val="3"/>
        <charset val="134"/>
      </rPr>
      <t>年</t>
    </r>
    <r>
      <rPr>
        <sz val="9"/>
        <rFont val="Times New Roman"/>
        <family val="1"/>
      </rPr>
      <t>“</t>
    </r>
    <r>
      <rPr>
        <sz val="9"/>
        <rFont val="宋体"/>
        <family val="3"/>
        <charset val="134"/>
      </rPr>
      <t>三公</t>
    </r>
    <r>
      <rPr>
        <sz val="9"/>
        <rFont val="Times New Roman"/>
        <family val="1"/>
      </rPr>
      <t>”</t>
    </r>
    <r>
      <rPr>
        <sz val="9"/>
        <rFont val="宋体"/>
        <family val="3"/>
        <charset val="134"/>
      </rPr>
      <t>预计数</t>
    </r>
    <phoneticPr fontId="3" type="noConversion"/>
  </si>
  <si>
    <r>
      <rPr>
        <sz val="14"/>
        <rFont val="仿宋"/>
        <family val="3"/>
        <charset val="134"/>
      </rPr>
      <t>序号</t>
    </r>
  </si>
  <si>
    <r>
      <rPr>
        <sz val="14"/>
        <rFont val="仿宋"/>
        <family val="3"/>
        <charset val="134"/>
      </rPr>
      <t>项目名称</t>
    </r>
  </si>
  <si>
    <r>
      <rPr>
        <sz val="14"/>
        <rFont val="仿宋"/>
        <family val="3"/>
        <charset val="134"/>
      </rPr>
      <t>安排金额（万元）</t>
    </r>
  </si>
  <si>
    <r>
      <rPr>
        <sz val="14"/>
        <rFont val="仿宋"/>
        <family val="3"/>
        <charset val="134"/>
      </rPr>
      <t>备注</t>
    </r>
  </si>
  <si>
    <t>项目名称</t>
  </si>
  <si>
    <t>债券金额</t>
  </si>
  <si>
    <t>邵阳北站高铁新城汽摩配件产业园标准化厂房及附属设施建设项目</t>
  </si>
  <si>
    <t>一般公共预算支出表（按单位和经济科目分类）（表三）</t>
    <phoneticPr fontId="3" type="noConversion"/>
  </si>
  <si>
    <t>一般公共预算支出总表（按功能科目分类）（表四）</t>
    <phoneticPr fontId="3" type="noConversion"/>
  </si>
  <si>
    <t>新邵县人民医院新冠重症救治能力和救治转运能力设备设施配置项目</t>
  </si>
  <si>
    <t>新邵县妇计中心新冠重症救治能力和救治转运能力设备设施配置项目</t>
  </si>
  <si>
    <t>寸石镇卫生院新冠重症救治能力和救治转运能力设备设施配置项目</t>
  </si>
  <si>
    <t>酿溪镇卫生院新冠重症救治能力和救治转运能力设备设施配置项目</t>
  </si>
  <si>
    <t>新邵县乡村雪亮工程建设</t>
  </si>
  <si>
    <t>新邵县S326路面改善工程</t>
  </si>
  <si>
    <t xml:space="preserve">新邵县三郎庙铅锌锑矿和鸿发采石场综合治理与生态修复工程项目  </t>
  </si>
  <si>
    <t>G207新邵县绕城公路工程（含沙湾大桥）</t>
  </si>
  <si>
    <t>新邵县芙蓉学校</t>
  </si>
  <si>
    <t>新邵县坪上镇洪溪学校学生宿舍楼及运动场项目工程</t>
  </si>
  <si>
    <t>陈家坊镇棚户区改造工程新建安置房</t>
  </si>
  <si>
    <t>2023年农村公路3660处隐患整改和交通顽瘴痼疾整治</t>
  </si>
  <si>
    <t>新邵县龙溪铺镇中学扩容提质建设项目(一期）</t>
  </si>
  <si>
    <t>2023年农村公路</t>
  </si>
  <si>
    <t>新邵县2022年“雪亮工程”（中小学安防设施建设）项目</t>
  </si>
  <si>
    <t>2023年农村公路水毁应急抢险恢复</t>
  </si>
  <si>
    <t>新邵县C560+X004孙家桥至花桥公路（原拟升S231花桥至涟源路段）</t>
  </si>
  <si>
    <t>新邵县黑臭水体整治工程</t>
  </si>
  <si>
    <t>2023年农村公路安保和安防精细化提升</t>
  </si>
  <si>
    <t>2023年农村公路大中修工程</t>
  </si>
  <si>
    <t>新邵县塔坪桥桥梁工程</t>
  </si>
  <si>
    <t>新邵县2023年农村改厕</t>
  </si>
  <si>
    <t>新邵县长滩学校地段拆迁安置地基础工程建设项目</t>
  </si>
  <si>
    <t>新邵县粮食和物资储备库设施提质改造及智能粮库信息化建设全覆盖项目</t>
  </si>
  <si>
    <t>新邵县酿溪镇第四完全小学整体搬迁建设项目</t>
  </si>
  <si>
    <t>新邵县坪上镇初级中学综合楼项目</t>
  </si>
  <si>
    <t>新邵县三郎庙铅锌锑矿和鸿发采石场综合治理与生态修复工程项目</t>
  </si>
  <si>
    <t>2023年度小水库除险加固</t>
  </si>
  <si>
    <t>新邵县人民医院传染病防治中心建设项目</t>
  </si>
  <si>
    <t>新邵县人民医院急诊急救能力提升工程建设项目</t>
  </si>
  <si>
    <t>新邵县城乡供水一体化项目（一期）</t>
  </si>
  <si>
    <t>新邵经开区先进制造产业园标准化厂房及配套基础设施建设项目</t>
  </si>
  <si>
    <t>湖南省十三五易地扶贫搬迁</t>
  </si>
  <si>
    <t>邵阳高铁新城旅游接待中心</t>
  </si>
  <si>
    <t>新邵县大坪体育中心建设项目</t>
  </si>
  <si>
    <t>新邵县枫树坑水库引水及管网配套建设</t>
  </si>
  <si>
    <t>新邵县老年养护中心建设项目</t>
  </si>
  <si>
    <t>新邵县生态园土地整治项目</t>
  </si>
  <si>
    <t>新邵县十三五异地扶贫搬迁项目</t>
  </si>
  <si>
    <t>新邵县严塘、坪上、大新片区易地扶贫搬迁工程</t>
  </si>
  <si>
    <t>新邵县岳坪峰森林公园旅游基础设施建设工程</t>
  </si>
  <si>
    <t>新邵县酿溪河道治理工程</t>
  </si>
  <si>
    <t>新邵县酿溪河片区棚户区（城中村）改造项目</t>
  </si>
  <si>
    <t>新邵县城镇公共充电桩建设项目</t>
  </si>
  <si>
    <t>邵阳高铁新城综合农贸市场项目</t>
  </si>
  <si>
    <t>新邵县县城西南片区现代停车服务设施建设项目</t>
  </si>
  <si>
    <r>
      <t>新邵县七秀路（振华路～大陈路）</t>
    </r>
    <r>
      <rPr>
        <sz val="11"/>
        <rFont val="Arial"/>
        <family val="2"/>
      </rPr>
      <t xml:space="preserve"> </t>
    </r>
    <r>
      <rPr>
        <sz val="11"/>
        <rFont val="宋体"/>
        <family val="3"/>
        <charset val="134"/>
      </rPr>
      <t>工程建设项目</t>
    </r>
  </si>
  <si>
    <t>表五</t>
    <phoneticPr fontId="3" type="noConversion"/>
  </si>
  <si>
    <t>一般公共预算本级支出表（表六）</t>
    <phoneticPr fontId="3" type="noConversion"/>
  </si>
  <si>
    <t>一般公共预算本级基本支出表（表七）</t>
    <phoneticPr fontId="3" type="noConversion"/>
  </si>
  <si>
    <t>一般公共预算对下税收返还和转移支付预算分项目表（表八）</t>
    <phoneticPr fontId="3" type="noConversion"/>
  </si>
  <si>
    <t>一般公共预算对下税收返还和转移支付预算分地区表（表九）</t>
    <phoneticPr fontId="3" type="noConversion"/>
  </si>
  <si>
    <t>一般债务限额和余额表（表十）</t>
    <phoneticPr fontId="3" type="noConversion"/>
  </si>
  <si>
    <t>专项债务限额和余额表（表十一）</t>
    <phoneticPr fontId="3" type="noConversion"/>
  </si>
  <si>
    <t>政府性基金收入预算表（表十二）</t>
    <phoneticPr fontId="3" type="noConversion"/>
  </si>
  <si>
    <t>政府性基金本级支出预算表（表十四）</t>
    <phoneticPr fontId="3" type="noConversion"/>
  </si>
  <si>
    <t>政府性基金转移支付预算分项目表（表十五）</t>
    <phoneticPr fontId="3" type="noConversion"/>
  </si>
  <si>
    <t>政府性基金转移支付预算分地区表（表十六）</t>
    <phoneticPr fontId="3" type="noConversion"/>
  </si>
  <si>
    <t>社会保险基金收入预算表（表十七）</t>
    <phoneticPr fontId="3" type="noConversion"/>
  </si>
  <si>
    <t>国有资本经营预算收入表（表十九）</t>
    <phoneticPr fontId="3" type="noConversion"/>
  </si>
  <si>
    <t>国有资本经营预算支出表（表二十）</t>
    <phoneticPr fontId="3" type="noConversion"/>
  </si>
  <si>
    <t>“三公”经费预算表（表二十三）</t>
    <phoneticPr fontId="3" type="noConversion"/>
  </si>
  <si>
    <t>新增债券使用安排表（表二十四）</t>
    <phoneticPr fontId="3" type="noConversion"/>
  </si>
  <si>
    <t>专项债券使用安排表（表二十五）</t>
    <phoneticPr fontId="3" type="noConversion"/>
  </si>
  <si>
    <t>表六</t>
    <phoneticPr fontId="3" type="noConversion"/>
  </si>
  <si>
    <t>表七</t>
    <phoneticPr fontId="3" type="noConversion"/>
  </si>
  <si>
    <t>表八</t>
    <phoneticPr fontId="3" type="noConversion"/>
  </si>
  <si>
    <t>表九</t>
    <phoneticPr fontId="3" type="noConversion"/>
  </si>
  <si>
    <t>表十</t>
    <phoneticPr fontId="3" type="noConversion"/>
  </si>
  <si>
    <t>表十一</t>
    <phoneticPr fontId="3" type="noConversion"/>
  </si>
  <si>
    <t>表十二</t>
    <phoneticPr fontId="3" type="noConversion"/>
  </si>
  <si>
    <t>表十三</t>
    <phoneticPr fontId="3" type="noConversion"/>
  </si>
  <si>
    <t>表十四</t>
    <phoneticPr fontId="3" type="noConversion"/>
  </si>
  <si>
    <t>表十五</t>
    <phoneticPr fontId="3" type="noConversion"/>
  </si>
  <si>
    <t>表十六</t>
    <phoneticPr fontId="3" type="noConversion"/>
  </si>
  <si>
    <t xml:space="preserve">表十七 </t>
    <phoneticPr fontId="3" type="noConversion"/>
  </si>
  <si>
    <t>表十八</t>
    <phoneticPr fontId="3" type="noConversion"/>
  </si>
  <si>
    <t>支出</t>
    <phoneticPr fontId="3" type="noConversion"/>
  </si>
  <si>
    <t>社保基金明细（城级居民养老收支）（表十八附表一）</t>
    <phoneticPr fontId="3" type="noConversion"/>
  </si>
  <si>
    <t>表十八附表一</t>
    <phoneticPr fontId="3" type="noConversion"/>
  </si>
  <si>
    <t>表十九</t>
    <phoneticPr fontId="3" type="noConversion"/>
  </si>
  <si>
    <t>表二十</t>
    <phoneticPr fontId="3" type="noConversion"/>
  </si>
  <si>
    <t>表二十一</t>
    <phoneticPr fontId="3" type="noConversion"/>
  </si>
  <si>
    <t>表二十二</t>
    <phoneticPr fontId="3" type="noConversion"/>
  </si>
  <si>
    <t>表二十三</t>
    <phoneticPr fontId="3" type="noConversion"/>
  </si>
  <si>
    <t>表二十四</t>
    <phoneticPr fontId="3" type="noConversion"/>
  </si>
  <si>
    <t>表二十五</t>
    <phoneticPr fontId="3" type="noConversion"/>
  </si>
  <si>
    <t>一般公共预算收入表（表一）</t>
    <phoneticPr fontId="3" type="noConversion"/>
  </si>
  <si>
    <t>一般公共预算收支平衡表（表二）</t>
    <phoneticPr fontId="3" type="noConversion"/>
  </si>
  <si>
    <t>一般公共预算支出表（经济分类表-明细）（表五）</t>
    <phoneticPr fontId="3" type="noConversion"/>
  </si>
  <si>
    <t>政府性基金支出预算表（表十三）</t>
    <phoneticPr fontId="3" type="noConversion"/>
  </si>
  <si>
    <t>社会保险基金支出预算表（表十八）</t>
    <phoneticPr fontId="3" type="noConversion"/>
  </si>
  <si>
    <t>本级国有资本经营支出表（表二十一）</t>
    <phoneticPr fontId="3" type="noConversion"/>
  </si>
  <si>
    <t>对下安排转移支付的应当公开国有资本经营预算转移支付表（表二十二）</t>
    <phoneticPr fontId="3" type="noConversion"/>
  </si>
  <si>
    <t>新邵县2023年新增一般债券使用安排表</t>
    <phoneticPr fontId="3" type="noConversion"/>
  </si>
  <si>
    <t>新邵县2023年新增专项债券限额使用安排表</t>
    <phoneticPr fontId="3" type="noConversion"/>
  </si>
  <si>
    <t>备注：2024年上级债券金额尚未下达,此表为2023年安排数</t>
    <phoneticPr fontId="3" type="noConversion"/>
  </si>
</sst>
</file>

<file path=xl/styles.xml><?xml version="1.0" encoding="utf-8"?>
<styleSheet xmlns="http://schemas.openxmlformats.org/spreadsheetml/2006/main">
  <numFmts count="9">
    <numFmt numFmtId="43" formatCode="_ * #,##0.00_ ;_ * \-#,##0.00_ ;_ * &quot;-&quot;??_ ;_ @_ "/>
    <numFmt numFmtId="176" formatCode="0_ "/>
    <numFmt numFmtId="177" formatCode="_(* #,##0.00_);_(* \(#,##0.00\);_(* &quot;-&quot;??_);_(@_)"/>
    <numFmt numFmtId="178" formatCode="0_);[Red]\(0\)"/>
    <numFmt numFmtId="179" formatCode="0.00_ "/>
    <numFmt numFmtId="180" formatCode="0.0"/>
    <numFmt numFmtId="181" formatCode="#,##0_);[Red]\(#,##0\)"/>
    <numFmt numFmtId="182" formatCode="0.00_);[Red]\(0.00\)"/>
    <numFmt numFmtId="183" formatCode="#,##0.00_ "/>
  </numFmts>
  <fonts count="63">
    <font>
      <sz val="12"/>
      <name val="宋体"/>
      <family val="3"/>
      <charset val="134"/>
    </font>
    <font>
      <sz val="12"/>
      <name val="宋体"/>
      <family val="3"/>
      <charset val="134"/>
    </font>
    <font>
      <b/>
      <sz val="19"/>
      <name val="SimSun"/>
      <charset val="134"/>
    </font>
    <font>
      <sz val="9"/>
      <name val="宋体"/>
      <family val="3"/>
      <charset val="134"/>
    </font>
    <font>
      <sz val="11"/>
      <name val="宋体"/>
      <family val="3"/>
      <charset val="134"/>
    </font>
    <font>
      <sz val="11"/>
      <name val="SimSun"/>
      <charset val="134"/>
    </font>
    <font>
      <sz val="9"/>
      <name val="SimSun"/>
      <charset val="134"/>
    </font>
    <font>
      <sz val="11"/>
      <color theme="1"/>
      <name val="宋体"/>
      <family val="3"/>
      <charset val="134"/>
      <scheme val="minor"/>
    </font>
    <font>
      <sz val="11"/>
      <color indexed="8"/>
      <name val="宋体"/>
      <family val="3"/>
      <charset val="134"/>
      <scheme val="minor"/>
    </font>
    <font>
      <sz val="10"/>
      <name val="宋体"/>
      <family val="3"/>
      <charset val="134"/>
    </font>
    <font>
      <sz val="10"/>
      <name val="Arial"/>
      <family val="2"/>
    </font>
    <font>
      <sz val="12"/>
      <name val="Times New Roman"/>
      <family val="1"/>
    </font>
    <font>
      <b/>
      <sz val="22"/>
      <name val="宋体"/>
      <family val="3"/>
      <charset val="134"/>
    </font>
    <font>
      <b/>
      <sz val="22"/>
      <name val="Times New Roman"/>
      <family val="1"/>
    </font>
    <font>
      <sz val="11"/>
      <name val="Times New Roman"/>
      <family val="1"/>
    </font>
    <font>
      <b/>
      <sz val="11"/>
      <name val="宋体"/>
      <family val="3"/>
      <charset val="134"/>
    </font>
    <font>
      <b/>
      <sz val="11"/>
      <name val="Times New Roman"/>
      <family val="1"/>
    </font>
    <font>
      <b/>
      <sz val="9"/>
      <name val="宋体"/>
      <family val="3"/>
      <charset val="134"/>
    </font>
    <font>
      <sz val="11"/>
      <color indexed="17"/>
      <name val="宋体"/>
      <family val="3"/>
      <charset val="134"/>
    </font>
    <font>
      <b/>
      <sz val="18"/>
      <name val="宋体"/>
      <family val="3"/>
      <charset val="134"/>
    </font>
    <font>
      <b/>
      <sz val="12"/>
      <name val="宋体"/>
      <family val="3"/>
      <charset val="134"/>
    </font>
    <font>
      <b/>
      <sz val="12"/>
      <name val="Times New Roman"/>
      <family val="1"/>
    </font>
    <font>
      <b/>
      <sz val="16"/>
      <name val="黑体"/>
      <family val="3"/>
      <charset val="134"/>
    </font>
    <font>
      <b/>
      <sz val="10"/>
      <name val="黑体"/>
      <family val="3"/>
      <charset val="134"/>
    </font>
    <font>
      <sz val="12"/>
      <name val="黑体"/>
      <family val="3"/>
      <charset val="134"/>
    </font>
    <font>
      <sz val="11"/>
      <name val="黑体"/>
      <family val="3"/>
      <charset val="134"/>
    </font>
    <font>
      <b/>
      <sz val="11"/>
      <name val="黑体"/>
      <family val="3"/>
      <charset val="134"/>
    </font>
    <font>
      <b/>
      <sz val="10"/>
      <name val="宋体"/>
      <family val="3"/>
      <charset val="134"/>
    </font>
    <font>
      <b/>
      <sz val="10"/>
      <name val="Arial"/>
      <family val="2"/>
    </font>
    <font>
      <sz val="11"/>
      <name val="宋体"/>
      <family val="3"/>
      <charset val="134"/>
      <scheme val="minor"/>
    </font>
    <font>
      <b/>
      <sz val="16"/>
      <name val="SimSun"/>
      <charset val="134"/>
    </font>
    <font>
      <b/>
      <sz val="9"/>
      <name val="SimSun"/>
      <charset val="134"/>
    </font>
    <font>
      <sz val="16"/>
      <name val="方正小标宋_GBK"/>
      <charset val="134"/>
    </font>
    <font>
      <b/>
      <sz val="16"/>
      <name val="宋体"/>
      <family val="3"/>
      <charset val="134"/>
    </font>
    <font>
      <b/>
      <sz val="18"/>
      <color theme="1"/>
      <name val="宋体"/>
      <family val="3"/>
      <charset val="134"/>
      <scheme val="minor"/>
    </font>
    <font>
      <sz val="14"/>
      <color theme="1"/>
      <name val="宋体"/>
      <family val="3"/>
      <charset val="134"/>
      <scheme val="minor"/>
    </font>
    <font>
      <b/>
      <sz val="18"/>
      <name val="方正大标宋简体"/>
      <charset val="134"/>
    </font>
    <font>
      <b/>
      <sz val="14"/>
      <name val="宋体"/>
      <family val="3"/>
      <charset val="134"/>
    </font>
    <font>
      <sz val="11"/>
      <color indexed="8"/>
      <name val="宋体"/>
      <family val="3"/>
      <charset val="134"/>
    </font>
    <font>
      <sz val="16"/>
      <color theme="1"/>
      <name val="宋体"/>
      <family val="3"/>
      <charset val="134"/>
      <scheme val="minor"/>
    </font>
    <font>
      <b/>
      <sz val="20"/>
      <color indexed="8"/>
      <name val="方正大标宋简体"/>
      <charset val="134"/>
    </font>
    <font>
      <b/>
      <sz val="20"/>
      <name val="方正大标宋简体"/>
      <charset val="134"/>
    </font>
    <font>
      <sz val="12"/>
      <color indexed="8"/>
      <name val="宋体"/>
      <family val="3"/>
      <charset val="134"/>
    </font>
    <font>
      <sz val="12"/>
      <color indexed="8"/>
      <name val="Arial Narrow"/>
      <family val="2"/>
    </font>
    <font>
      <b/>
      <sz val="12"/>
      <color indexed="8"/>
      <name val="宋体"/>
      <family val="3"/>
      <charset val="134"/>
    </font>
    <font>
      <b/>
      <sz val="20"/>
      <color indexed="8"/>
      <name val="宋体"/>
      <family val="3"/>
      <charset val="134"/>
    </font>
    <font>
      <b/>
      <sz val="11"/>
      <color indexed="8"/>
      <name val="宋体"/>
      <family val="3"/>
      <charset val="134"/>
    </font>
    <font>
      <sz val="10"/>
      <color indexed="8"/>
      <name val="宋体"/>
      <family val="3"/>
      <charset val="134"/>
    </font>
    <font>
      <b/>
      <sz val="16"/>
      <name val="方正大标宋简体"/>
      <charset val="134"/>
    </font>
    <font>
      <sz val="10"/>
      <name val="Times New Roman"/>
      <family val="1"/>
    </font>
    <font>
      <b/>
      <sz val="10"/>
      <name val="Times New Roman"/>
      <family val="1"/>
    </font>
    <font>
      <sz val="9"/>
      <name val="Times New Roman"/>
      <family val="1"/>
    </font>
    <font>
      <b/>
      <sz val="16"/>
      <name val="Times New Roman"/>
      <family val="1"/>
    </font>
    <font>
      <sz val="11"/>
      <color theme="1"/>
      <name val="Times New Roman"/>
      <family val="1"/>
    </font>
    <font>
      <sz val="11"/>
      <color theme="1"/>
      <name val="宋体"/>
      <family val="3"/>
      <charset val="134"/>
    </font>
    <font>
      <sz val="14"/>
      <name val="仿宋"/>
      <family val="3"/>
      <charset val="134"/>
    </font>
    <font>
      <sz val="14"/>
      <color rgb="FF000000"/>
      <name val="仿宋"/>
      <family val="3"/>
      <charset val="134"/>
    </font>
    <font>
      <b/>
      <sz val="20"/>
      <name val="宋体"/>
      <family val="3"/>
      <charset val="134"/>
    </font>
    <font>
      <sz val="11"/>
      <color indexed="61"/>
      <name val="Arial"/>
      <family val="2"/>
    </font>
    <font>
      <sz val="11"/>
      <color indexed="61"/>
      <name val="宋体"/>
      <family val="3"/>
      <charset val="134"/>
    </font>
    <font>
      <sz val="11"/>
      <color rgb="FF000000"/>
      <name val="宋体"/>
      <family val="3"/>
      <charset val="134"/>
    </font>
    <font>
      <sz val="11"/>
      <name val="Arial"/>
      <family val="2"/>
    </font>
    <font>
      <sz val="12"/>
      <name val="方正大标宋简体"/>
      <charset val="134"/>
    </font>
  </fonts>
  <fills count="9">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FFFFFF"/>
      </patternFill>
    </fill>
    <fill>
      <patternFill patternType="solid">
        <fgColor indexed="9"/>
        <bgColor indexed="64"/>
      </patternFill>
    </fill>
    <fill>
      <patternFill patternType="solid">
        <fgColor rgb="FFFFFF8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auto="1"/>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right style="thin">
        <color indexed="8"/>
      </right>
      <top/>
      <bottom style="thin">
        <color indexed="64"/>
      </bottom>
      <diagonal/>
    </border>
    <border>
      <left style="thin">
        <color auto="1"/>
      </left>
      <right style="thin">
        <color auto="1"/>
      </right>
      <top/>
      <bottom style="thin">
        <color auto="1"/>
      </bottom>
      <diagonal/>
    </border>
  </borders>
  <cellStyleXfs count="507">
    <xf numFmtId="0" fontId="0" fillId="0" borderId="0">
      <alignment vertical="center"/>
    </xf>
    <xf numFmtId="0" fontId="7" fillId="0" borderId="0"/>
    <xf numFmtId="0" fontId="1" fillId="0" borderId="0"/>
    <xf numFmtId="0" fontId="8"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9" fillId="0" borderId="0"/>
    <xf numFmtId="0" fontId="10" fillId="0" borderId="0"/>
    <xf numFmtId="0" fontId="1" fillId="0" borderId="0"/>
    <xf numFmtId="0" fontId="11"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18" fillId="3" borderId="0" applyNumberFormat="0" applyBorder="0" applyAlignment="0" applyProtection="0">
      <alignment vertical="center"/>
    </xf>
    <xf numFmtId="177" fontId="10" fillId="0" borderId="0" applyFont="0" applyFill="0" applyBorder="0" applyAlignment="0" applyProtection="0"/>
    <xf numFmtId="43" fontId="10" fillId="0" borderId="0" applyFont="0" applyFill="0" applyBorder="0" applyAlignment="0" applyProtection="0">
      <alignment vertical="center"/>
    </xf>
  </cellStyleXfs>
  <cellXfs count="433">
    <xf numFmtId="0" fontId="0" fillId="0" borderId="0" xfId="0">
      <alignment vertical="center"/>
    </xf>
    <xf numFmtId="0" fontId="0"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pplyBorder="1" applyAlignment="1">
      <alignment vertical="center" wrapText="1"/>
    </xf>
    <xf numFmtId="0" fontId="0" fillId="0" borderId="1" xfId="0" applyBorder="1">
      <alignment vertical="center"/>
    </xf>
    <xf numFmtId="0" fontId="0" fillId="0" borderId="0" xfId="488" applyFont="1" applyAlignment="1">
      <alignment vertical="center"/>
    </xf>
    <xf numFmtId="0" fontId="4" fillId="0" borderId="1" xfId="488" applyNumberFormat="1" applyFont="1" applyBorder="1" applyAlignment="1">
      <alignment horizontal="center" vertical="center" wrapText="1"/>
    </xf>
    <xf numFmtId="0" fontId="15" fillId="0" borderId="1" xfId="488" applyFont="1" applyBorder="1" applyAlignment="1">
      <alignment vertical="center"/>
    </xf>
    <xf numFmtId="0" fontId="1" fillId="0" borderId="1" xfId="488" applyBorder="1" applyAlignment="1">
      <alignment horizontal="right"/>
    </xf>
    <xf numFmtId="10" fontId="4" fillId="0" borderId="1" xfId="488" applyNumberFormat="1" applyFont="1" applyBorder="1" applyAlignment="1">
      <alignment horizontal="right"/>
    </xf>
    <xf numFmtId="0" fontId="4" fillId="0" borderId="1" xfId="488" applyNumberFormat="1" applyFont="1" applyBorder="1" applyAlignment="1">
      <alignment vertical="center"/>
    </xf>
    <xf numFmtId="0" fontId="14" fillId="0" borderId="1" xfId="488" applyFont="1" applyBorder="1" applyAlignment="1">
      <alignment vertical="center" shrinkToFit="1"/>
    </xf>
    <xf numFmtId="0" fontId="4" fillId="0" borderId="1" xfId="488" applyNumberFormat="1" applyFont="1" applyBorder="1" applyAlignment="1">
      <alignment vertical="center" wrapText="1"/>
    </xf>
    <xf numFmtId="0" fontId="14" fillId="0" borderId="1" xfId="488" applyFont="1" applyBorder="1" applyAlignment="1">
      <alignment vertical="center"/>
    </xf>
    <xf numFmtId="0" fontId="4" fillId="0" borderId="1" xfId="488" applyFont="1" applyBorder="1" applyAlignment="1">
      <alignment horizontal="center" vertical="center"/>
    </xf>
    <xf numFmtId="0" fontId="1" fillId="2" borderId="1" xfId="488" applyFill="1" applyBorder="1" applyAlignment="1">
      <alignment horizontal="right"/>
    </xf>
    <xf numFmtId="0" fontId="4" fillId="0" borderId="1" xfId="488" applyFont="1" applyBorder="1" applyAlignment="1">
      <alignment horizontal="center" vertical="center" shrinkToFit="1"/>
    </xf>
    <xf numFmtId="0" fontId="15" fillId="0" borderId="1" xfId="488" applyFont="1" applyBorder="1" applyAlignment="1">
      <alignment horizontal="left" vertical="center"/>
    </xf>
    <xf numFmtId="0" fontId="15" fillId="0" borderId="1" xfId="488" applyFont="1" applyBorder="1" applyAlignment="1">
      <alignment horizontal="left" vertical="center" shrinkToFit="1"/>
    </xf>
    <xf numFmtId="0" fontId="15" fillId="0" borderId="1" xfId="488" applyFont="1" applyBorder="1" applyAlignment="1">
      <alignment vertical="center" shrinkToFit="1"/>
    </xf>
    <xf numFmtId="176" fontId="4" fillId="0" borderId="1" xfId="488" applyNumberFormat="1" applyFont="1" applyBorder="1" applyAlignment="1">
      <alignment vertical="center"/>
    </xf>
    <xf numFmtId="10" fontId="4" fillId="0" borderId="1" xfId="488" applyNumberFormat="1" applyFont="1" applyBorder="1" applyAlignment="1"/>
    <xf numFmtId="0" fontId="1" fillId="0" borderId="1" xfId="488" applyBorder="1"/>
    <xf numFmtId="0" fontId="17" fillId="0" borderId="1" xfId="488" applyFont="1" applyBorder="1" applyAlignment="1">
      <alignment horizontal="left" vertical="center" wrapText="1" shrinkToFit="1"/>
    </xf>
    <xf numFmtId="0" fontId="15" fillId="0" borderId="1" xfId="488" applyFont="1" applyBorder="1" applyAlignment="1">
      <alignment horizontal="center" vertical="center"/>
    </xf>
    <xf numFmtId="0" fontId="4" fillId="0" borderId="2" xfId="488" applyFont="1" applyBorder="1" applyAlignment="1">
      <alignment horizontal="center" vertical="center"/>
    </xf>
    <xf numFmtId="0" fontId="1" fillId="0" borderId="0" xfId="488"/>
    <xf numFmtId="176" fontId="1" fillId="0" borderId="0" xfId="488" applyNumberFormat="1"/>
    <xf numFmtId="0" fontId="0" fillId="2" borderId="0" xfId="0" applyFont="1" applyFill="1" applyAlignment="1">
      <alignment vertical="center" shrinkToFit="1"/>
    </xf>
    <xf numFmtId="178" fontId="0" fillId="0" borderId="0" xfId="0" applyNumberFormat="1" applyFont="1" applyFill="1" applyAlignment="1">
      <alignment vertical="center" shrinkToFit="1"/>
    </xf>
    <xf numFmtId="178" fontId="0" fillId="2" borderId="0" xfId="0" applyNumberFormat="1" applyFont="1" applyFill="1" applyAlignment="1">
      <alignment vertical="center" shrinkToFit="1"/>
    </xf>
    <xf numFmtId="31" fontId="11" fillId="2" borderId="0" xfId="0" applyNumberFormat="1" applyFont="1" applyFill="1" applyBorder="1" applyAlignment="1">
      <alignment horizontal="center" vertical="center" shrinkToFit="1"/>
    </xf>
    <xf numFmtId="0" fontId="0" fillId="2" borderId="3" xfId="0" applyFont="1" applyFill="1" applyBorder="1" applyAlignment="1">
      <alignment horizontal="right" vertical="center" shrinkToFit="1"/>
    </xf>
    <xf numFmtId="0" fontId="0" fillId="2" borderId="1" xfId="0" applyFont="1" applyFill="1" applyBorder="1" applyAlignment="1">
      <alignment horizontal="center" vertical="center" shrinkToFit="1"/>
    </xf>
    <xf numFmtId="178" fontId="0" fillId="0" borderId="4" xfId="0" applyNumberFormat="1" applyFont="1" applyFill="1" applyBorder="1" applyAlignment="1">
      <alignment horizontal="center" vertical="center" shrinkToFit="1"/>
    </xf>
    <xf numFmtId="178" fontId="0" fillId="2" borderId="4" xfId="0" applyNumberFormat="1" applyFont="1" applyFill="1" applyBorder="1" applyAlignment="1">
      <alignment horizontal="center" vertical="center" shrinkToFit="1"/>
    </xf>
    <xf numFmtId="178" fontId="1" fillId="2" borderId="4" xfId="0" applyNumberFormat="1" applyFont="1" applyFill="1" applyBorder="1" applyAlignment="1">
      <alignment horizontal="center" vertical="center" shrinkToFit="1"/>
    </xf>
    <xf numFmtId="178" fontId="20" fillId="2" borderId="4" xfId="0" applyNumberFormat="1" applyFont="1" applyFill="1" applyBorder="1" applyAlignment="1">
      <alignment horizontal="center" vertical="center" shrinkToFit="1"/>
    </xf>
    <xf numFmtId="178" fontId="0" fillId="2" borderId="1" xfId="0" applyNumberFormat="1" applyFont="1" applyFill="1" applyBorder="1" applyAlignment="1">
      <alignment horizontal="center" vertical="center" shrinkToFit="1"/>
    </xf>
    <xf numFmtId="0" fontId="0" fillId="2" borderId="1" xfId="0" applyFont="1" applyFill="1" applyBorder="1" applyAlignment="1">
      <alignment horizontal="left" vertical="center" shrinkToFit="1"/>
    </xf>
    <xf numFmtId="178" fontId="0" fillId="2" borderId="1" xfId="0" applyNumberFormat="1" applyFont="1" applyFill="1" applyBorder="1" applyAlignment="1">
      <alignment vertical="center" shrinkToFit="1"/>
    </xf>
    <xf numFmtId="176" fontId="0" fillId="2" borderId="1" xfId="0" applyNumberFormat="1" applyFont="1" applyFill="1" applyBorder="1" applyAlignment="1">
      <alignment horizontal="right" vertical="center" shrinkToFit="1"/>
    </xf>
    <xf numFmtId="0" fontId="1" fillId="2" borderId="1" xfId="0" applyFont="1" applyFill="1" applyBorder="1" applyAlignment="1">
      <alignment horizontal="left" vertical="center" shrinkToFit="1"/>
    </xf>
    <xf numFmtId="0" fontId="0" fillId="4" borderId="1" xfId="0" applyFont="1" applyFill="1" applyBorder="1" applyAlignment="1">
      <alignment horizontal="center" vertical="center" shrinkToFit="1"/>
    </xf>
    <xf numFmtId="178" fontId="0" fillId="4" borderId="1" xfId="0" applyNumberFormat="1" applyFont="1" applyFill="1" applyBorder="1" applyAlignment="1">
      <alignment vertical="center" shrinkToFit="1"/>
    </xf>
    <xf numFmtId="178" fontId="0" fillId="4" borderId="1" xfId="0" applyNumberFormat="1" applyFont="1" applyFill="1" applyBorder="1" applyAlignment="1">
      <alignment horizontal="center" vertical="center" shrinkToFit="1"/>
    </xf>
    <xf numFmtId="176" fontId="0" fillId="4" borderId="1" xfId="0" applyNumberFormat="1" applyFont="1" applyFill="1" applyBorder="1" applyAlignment="1">
      <alignment horizontal="right" vertical="center" shrinkToFit="1"/>
    </xf>
    <xf numFmtId="0" fontId="20" fillId="0" borderId="1" xfId="0" applyFont="1" applyFill="1" applyBorder="1" applyAlignment="1">
      <alignment vertical="center" shrinkToFit="1"/>
    </xf>
    <xf numFmtId="178" fontId="20" fillId="0" borderId="1" xfId="0" applyNumberFormat="1" applyFont="1" applyFill="1" applyBorder="1" applyAlignment="1">
      <alignment horizontal="right" vertical="center" shrinkToFit="1"/>
    </xf>
    <xf numFmtId="178" fontId="20" fillId="2" borderId="1" xfId="0" applyNumberFormat="1" applyFont="1" applyFill="1" applyBorder="1" applyAlignment="1">
      <alignment vertical="center" shrinkToFit="1"/>
    </xf>
    <xf numFmtId="0" fontId="0" fillId="2" borderId="1" xfId="0" applyFont="1" applyFill="1" applyBorder="1" applyAlignment="1">
      <alignment vertical="center" shrinkToFit="1"/>
    </xf>
    <xf numFmtId="178" fontId="0" fillId="0" borderId="1" xfId="0" applyNumberFormat="1" applyFont="1" applyFill="1" applyBorder="1" applyAlignment="1">
      <alignment horizontal="right" vertical="center" shrinkToFit="1"/>
    </xf>
    <xf numFmtId="0" fontId="1" fillId="2" borderId="1" xfId="0" applyFont="1" applyFill="1" applyBorder="1" applyAlignment="1">
      <alignment vertical="center" shrinkToFit="1"/>
    </xf>
    <xf numFmtId="0" fontId="4" fillId="2" borderId="1" xfId="481" applyFont="1" applyFill="1" applyBorder="1" applyAlignment="1">
      <alignment vertical="center" shrinkToFit="1"/>
    </xf>
    <xf numFmtId="178" fontId="0" fillId="2" borderId="1" xfId="0" applyNumberFormat="1" applyFont="1" applyFill="1" applyBorder="1" applyAlignment="1">
      <alignment horizontal="right" vertical="center" shrinkToFit="1"/>
    </xf>
    <xf numFmtId="178" fontId="3" fillId="2" borderId="1" xfId="0" applyNumberFormat="1" applyFont="1" applyFill="1" applyBorder="1" applyAlignment="1">
      <alignment vertical="center" wrapText="1" shrinkToFit="1"/>
    </xf>
    <xf numFmtId="178" fontId="3" fillId="2" borderId="1" xfId="0" applyNumberFormat="1" applyFont="1" applyFill="1" applyBorder="1" applyAlignment="1">
      <alignment vertical="center" shrinkToFit="1"/>
    </xf>
    <xf numFmtId="0" fontId="1" fillId="2" borderId="1" xfId="0" applyFont="1" applyFill="1" applyBorder="1" applyAlignment="1">
      <alignment horizontal="center" vertical="center" shrinkToFit="1"/>
    </xf>
    <xf numFmtId="178" fontId="1" fillId="2" borderId="1" xfId="0" applyNumberFormat="1" applyFont="1" applyFill="1" applyBorder="1" applyAlignment="1">
      <alignment vertical="center" shrinkToFit="1"/>
    </xf>
    <xf numFmtId="0" fontId="0" fillId="2" borderId="1" xfId="481" applyFont="1" applyFill="1" applyBorder="1" applyAlignment="1">
      <alignment vertical="center" shrinkToFit="1"/>
    </xf>
    <xf numFmtId="178" fontId="0" fillId="5" borderId="1" xfId="0" applyNumberFormat="1" applyFont="1" applyFill="1" applyBorder="1" applyAlignment="1">
      <alignment vertical="center" shrinkToFit="1"/>
    </xf>
    <xf numFmtId="0" fontId="1" fillId="2" borderId="1" xfId="481" applyFont="1" applyFill="1" applyBorder="1" applyAlignment="1">
      <alignment vertical="center" shrinkToFit="1"/>
    </xf>
    <xf numFmtId="0" fontId="14" fillId="2" borderId="1" xfId="0" applyFont="1" applyFill="1" applyBorder="1" applyAlignment="1" applyProtection="1">
      <alignment vertical="center" shrinkToFit="1"/>
      <protection locked="0"/>
    </xf>
    <xf numFmtId="178" fontId="1" fillId="0" borderId="1" xfId="0" applyNumberFormat="1" applyFont="1" applyFill="1" applyBorder="1" applyAlignment="1">
      <alignment horizontal="right" vertical="center" shrinkToFit="1"/>
    </xf>
    <xf numFmtId="178" fontId="9" fillId="2" borderId="1" xfId="0" applyNumberFormat="1" applyFont="1" applyFill="1" applyBorder="1" applyAlignment="1">
      <alignment vertical="center" wrapText="1" shrinkToFit="1"/>
    </xf>
    <xf numFmtId="0" fontId="9" fillId="2" borderId="1" xfId="0" applyFont="1" applyFill="1" applyBorder="1" applyAlignment="1">
      <alignment horizontal="left" vertical="center" wrapText="1" shrinkToFit="1"/>
    </xf>
    <xf numFmtId="0" fontId="0" fillId="2" borderId="1" xfId="0" applyFont="1" applyFill="1" applyBorder="1" applyAlignment="1">
      <alignment horizontal="right" vertical="center" shrinkToFit="1"/>
    </xf>
    <xf numFmtId="0" fontId="0" fillId="2" borderId="1" xfId="0" applyFill="1" applyBorder="1" applyAlignment="1">
      <alignment horizontal="center" vertical="center" shrinkToFit="1"/>
    </xf>
    <xf numFmtId="0" fontId="4" fillId="2" borderId="1" xfId="0" applyFont="1" applyFill="1" applyBorder="1" applyAlignment="1" applyProtection="1">
      <alignment vertical="center" shrinkToFit="1"/>
      <protection locked="0"/>
    </xf>
    <xf numFmtId="0" fontId="0" fillId="4" borderId="1" xfId="0" applyFont="1" applyFill="1" applyBorder="1" applyAlignment="1">
      <alignment vertical="center" shrinkToFit="1"/>
    </xf>
    <xf numFmtId="3" fontId="14" fillId="2" borderId="1" xfId="0" applyNumberFormat="1" applyFont="1" applyFill="1" applyBorder="1" applyAlignment="1" applyProtection="1">
      <alignment horizontal="left" vertical="center" shrinkToFit="1"/>
      <protection locked="0"/>
    </xf>
    <xf numFmtId="3" fontId="14" fillId="2" borderId="1" xfId="0" applyNumberFormat="1" applyFont="1" applyFill="1" applyBorder="1" applyAlignment="1" applyProtection="1">
      <alignment vertical="center" shrinkToFit="1"/>
      <protection locked="0"/>
    </xf>
    <xf numFmtId="0" fontId="14" fillId="2" borderId="1" xfId="0" applyFont="1" applyFill="1" applyBorder="1" applyAlignment="1" applyProtection="1">
      <alignment horizontal="left" vertical="center" shrinkToFit="1"/>
      <protection locked="0"/>
    </xf>
    <xf numFmtId="0" fontId="14" fillId="2" borderId="2" xfId="0" applyFont="1" applyFill="1" applyBorder="1" applyAlignment="1" applyProtection="1">
      <alignment vertical="center" shrinkToFit="1"/>
      <protection locked="0"/>
    </xf>
    <xf numFmtId="178" fontId="0" fillId="0" borderId="2" xfId="0" applyNumberFormat="1" applyFont="1" applyFill="1" applyBorder="1" applyAlignment="1">
      <alignment horizontal="right" vertical="center" shrinkToFit="1"/>
    </xf>
    <xf numFmtId="178" fontId="0" fillId="2" borderId="2" xfId="0" applyNumberFormat="1" applyFont="1" applyFill="1" applyBorder="1" applyAlignment="1">
      <alignment vertical="center" shrinkToFit="1"/>
    </xf>
    <xf numFmtId="0" fontId="0" fillId="4" borderId="1" xfId="0" applyFont="1" applyFill="1" applyBorder="1" applyAlignment="1">
      <alignment horizontal="left" vertical="center" shrinkToFit="1"/>
    </xf>
    <xf numFmtId="178" fontId="0" fillId="4" borderId="1" xfId="0" applyNumberFormat="1" applyFont="1" applyFill="1" applyBorder="1" applyAlignment="1">
      <alignment horizontal="right" vertical="center" shrinkToFit="1"/>
    </xf>
    <xf numFmtId="176" fontId="0" fillId="2" borderId="1" xfId="0" applyNumberFormat="1" applyFont="1" applyFill="1" applyBorder="1" applyAlignment="1">
      <alignment vertical="center" shrinkToFit="1"/>
    </xf>
    <xf numFmtId="176" fontId="0" fillId="4" borderId="1" xfId="0" applyNumberFormat="1" applyFont="1" applyFill="1" applyBorder="1" applyAlignment="1">
      <alignment vertical="center" shrinkToFit="1"/>
    </xf>
    <xf numFmtId="0" fontId="1" fillId="4" borderId="1" xfId="0" applyFont="1" applyFill="1" applyBorder="1" applyAlignment="1">
      <alignment horizontal="center" vertical="center" shrinkToFit="1"/>
    </xf>
    <xf numFmtId="0" fontId="20" fillId="4" borderId="1" xfId="0" applyFont="1" applyFill="1" applyBorder="1" applyAlignment="1">
      <alignment horizontal="center" vertical="center" shrinkToFit="1"/>
    </xf>
    <xf numFmtId="178" fontId="20" fillId="4" borderId="1" xfId="0" applyNumberFormat="1" applyFont="1" applyFill="1" applyBorder="1" applyAlignment="1">
      <alignment horizontal="right" vertical="center" shrinkToFit="1"/>
    </xf>
    <xf numFmtId="178" fontId="20" fillId="4" borderId="1" xfId="0" applyNumberFormat="1" applyFont="1" applyFill="1" applyBorder="1" applyAlignment="1">
      <alignment vertical="center" shrinkToFit="1"/>
    </xf>
    <xf numFmtId="0" fontId="0" fillId="2" borderId="0" xfId="0" applyFont="1" applyFill="1" applyAlignment="1">
      <alignment shrinkToFit="1"/>
    </xf>
    <xf numFmtId="178" fontId="0" fillId="0" borderId="0" xfId="0" applyNumberFormat="1" applyFont="1" applyFill="1" applyAlignment="1">
      <alignment shrinkToFit="1"/>
    </xf>
    <xf numFmtId="178" fontId="0" fillId="2" borderId="0" xfId="0" applyNumberFormat="1" applyFont="1" applyFill="1" applyAlignment="1">
      <alignment shrinkToFit="1"/>
    </xf>
    <xf numFmtId="0" fontId="22" fillId="2" borderId="0" xfId="0" applyFont="1" applyFill="1" applyAlignment="1">
      <alignment horizontal="center" vertical="center"/>
    </xf>
    <xf numFmtId="0" fontId="1" fillId="2" borderId="0" xfId="0" applyFont="1" applyFill="1" applyAlignment="1">
      <alignment vertical="center"/>
    </xf>
    <xf numFmtId="0" fontId="23" fillId="2" borderId="0" xfId="0" applyFont="1" applyFill="1" applyBorder="1" applyAlignment="1">
      <alignment horizontal="left" vertical="center"/>
    </xf>
    <xf numFmtId="0" fontId="24" fillId="2" borderId="0" xfId="0" applyFont="1" applyFill="1" applyAlignment="1">
      <alignment vertical="center"/>
    </xf>
    <xf numFmtId="0" fontId="25" fillId="2" borderId="0" xfId="0" applyFont="1" applyFill="1" applyBorder="1" applyAlignment="1">
      <alignment horizontal="right" vertical="center"/>
    </xf>
    <xf numFmtId="0" fontId="26" fillId="2" borderId="0" xfId="0" applyFont="1" applyFill="1" applyBorder="1" applyAlignment="1">
      <alignment horizontal="left" vertical="center"/>
    </xf>
    <xf numFmtId="0" fontId="24" fillId="2" borderId="0" xfId="0" applyNumberFormat="1" applyFont="1" applyFill="1" applyAlignment="1">
      <alignment vertical="center"/>
    </xf>
    <xf numFmtId="0" fontId="23" fillId="2" borderId="3" xfId="0" applyFont="1" applyFill="1" applyBorder="1" applyAlignment="1">
      <alignment vertical="center"/>
    </xf>
    <xf numFmtId="0" fontId="1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1" fillId="0" borderId="0" xfId="0" applyFont="1" applyFill="1" applyAlignment="1">
      <alignment vertical="center"/>
    </xf>
    <xf numFmtId="0" fontId="27" fillId="0" borderId="1" xfId="0" applyFont="1" applyFill="1" applyBorder="1" applyAlignment="1">
      <alignment vertical="center" wrapText="1"/>
    </xf>
    <xf numFmtId="0" fontId="27" fillId="0" borderId="2"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1" fillId="0" borderId="1" xfId="0" applyFont="1" applyFill="1" applyBorder="1" applyAlignment="1">
      <alignment vertical="center" shrinkToFit="1"/>
    </xf>
    <xf numFmtId="0" fontId="10" fillId="0" borderId="1" xfId="0" applyNumberFormat="1" applyFont="1" applyFill="1" applyBorder="1" applyAlignment="1"/>
    <xf numFmtId="0" fontId="15" fillId="0" borderId="1" xfId="0" applyFont="1" applyFill="1" applyBorder="1" applyAlignment="1">
      <alignment vertical="center" shrinkToFit="1"/>
    </xf>
    <xf numFmtId="0" fontId="9" fillId="0" borderId="1" xfId="0" applyFont="1" applyFill="1" applyBorder="1" applyAlignment="1">
      <alignment horizontal="center" vertical="center" shrinkToFit="1"/>
    </xf>
    <xf numFmtId="0" fontId="1" fillId="0" borderId="1" xfId="0" applyFont="1" applyFill="1" applyBorder="1" applyAlignment="1">
      <alignment horizontal="righ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0" fontId="1" fillId="0" borderId="1" xfId="0" applyNumberFormat="1" applyFont="1" applyFill="1" applyBorder="1" applyAlignment="1">
      <alignment vertical="center" shrinkToFit="1"/>
    </xf>
    <xf numFmtId="0" fontId="27" fillId="0" borderId="1"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179" fontId="1" fillId="0" borderId="1" xfId="0" applyNumberFormat="1" applyFont="1" applyFill="1" applyBorder="1" applyAlignment="1">
      <alignment vertical="center" shrinkToFi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Alignment="1">
      <alignment horizontal="center" vertical="center"/>
    </xf>
    <xf numFmtId="0" fontId="1"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27" fillId="0" borderId="1" xfId="0" applyFont="1" applyFill="1" applyBorder="1" applyAlignment="1">
      <alignment vertical="center" shrinkToFit="1"/>
    </xf>
    <xf numFmtId="0" fontId="28" fillId="0" borderId="1" xfId="0" applyFont="1" applyFill="1" applyBorder="1" applyAlignment="1">
      <alignment shrinkToFit="1"/>
    </xf>
    <xf numFmtId="0" fontId="9"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28" fillId="0" borderId="1" xfId="0" applyFont="1" applyFill="1" applyBorder="1" applyAlignment="1">
      <alignment horizontal="center" shrinkToFit="1"/>
    </xf>
    <xf numFmtId="0" fontId="3" fillId="0" borderId="1" xfId="0" applyNumberFormat="1" applyFont="1" applyFill="1" applyBorder="1" applyAlignment="1">
      <alignment horizontal="center" vertical="center"/>
    </xf>
    <xf numFmtId="0" fontId="1" fillId="0" borderId="1" xfId="0" applyFont="1" applyFill="1" applyBorder="1">
      <alignment vertical="center"/>
    </xf>
    <xf numFmtId="0" fontId="29" fillId="0" borderId="1" xfId="3" applyFont="1" applyFill="1" applyBorder="1" applyAlignment="1">
      <alignment vertical="center" shrinkToFit="1"/>
    </xf>
    <xf numFmtId="0" fontId="29" fillId="0" borderId="1" xfId="3" applyFont="1" applyFill="1" applyBorder="1">
      <alignment vertical="center"/>
    </xf>
    <xf numFmtId="0" fontId="17" fillId="0" borderId="1" xfId="0" applyFont="1" applyFill="1" applyBorder="1" applyAlignment="1">
      <alignment vertical="center" shrinkToFit="1"/>
    </xf>
    <xf numFmtId="0" fontId="17" fillId="0" borderId="1" xfId="0" applyFont="1" applyFill="1" applyBorder="1" applyAlignment="1">
      <alignment horizontal="center" vertical="center" shrinkToFit="1"/>
    </xf>
    <xf numFmtId="0" fontId="27" fillId="0" borderId="1" xfId="0" applyFont="1" applyFill="1" applyBorder="1" applyAlignment="1">
      <alignment shrinkToFit="1"/>
    </xf>
    <xf numFmtId="0" fontId="29" fillId="0" borderId="1" xfId="3" applyNumberFormat="1" applyFont="1" applyFill="1" applyBorder="1" applyAlignment="1">
      <alignment vertical="center" shrinkToFit="1"/>
    </xf>
    <xf numFmtId="0" fontId="29" fillId="0" borderId="1" xfId="498" applyFont="1" applyFill="1" applyBorder="1">
      <alignment vertical="center"/>
    </xf>
    <xf numFmtId="0" fontId="4" fillId="0" borderId="11" xfId="0" applyNumberFormat="1" applyFont="1" applyFill="1" applyBorder="1">
      <alignment vertical="center"/>
    </xf>
    <xf numFmtId="0" fontId="4" fillId="0" borderId="0" xfId="0" applyNumberFormat="1" applyFont="1" applyFill="1">
      <alignment vertical="center"/>
    </xf>
    <xf numFmtId="0" fontId="17" fillId="0" borderId="1" xfId="0" applyNumberFormat="1" applyFont="1" applyFill="1" applyBorder="1" applyAlignment="1">
      <alignment horizontal="center" vertical="center"/>
    </xf>
    <xf numFmtId="0" fontId="27" fillId="0" borderId="1" xfId="0" applyFont="1" applyFill="1" applyBorder="1" applyAlignment="1">
      <alignment horizontal="center" shrinkToFit="1"/>
    </xf>
    <xf numFmtId="0" fontId="29" fillId="0" borderId="1" xfId="490" applyNumberFormat="1" applyFont="1" applyFill="1" applyBorder="1" applyAlignment="1">
      <alignment vertical="center" shrinkToFit="1"/>
    </xf>
    <xf numFmtId="0" fontId="29" fillId="0" borderId="1" xfId="497" applyFont="1" applyFill="1" applyBorder="1">
      <alignment vertical="center"/>
    </xf>
    <xf numFmtId="0" fontId="10" fillId="0" borderId="1" xfId="259" applyFont="1" applyFill="1" applyBorder="1" applyAlignment="1">
      <alignment horizontal="right"/>
    </xf>
    <xf numFmtId="0" fontId="3" fillId="0" borderId="1" xfId="0" applyNumberFormat="1" applyFont="1" applyFill="1" applyBorder="1" applyAlignment="1">
      <alignment horizontal="center" vertical="center" shrinkToFit="1"/>
    </xf>
    <xf numFmtId="0" fontId="29" fillId="0" borderId="1" xfId="0" applyFont="1" applyFill="1" applyBorder="1" applyAlignment="1">
      <alignment vertical="center" shrinkToFit="1"/>
    </xf>
    <xf numFmtId="0" fontId="1" fillId="0" borderId="1" xfId="0" applyFont="1" applyFill="1" applyBorder="1" applyAlignment="1">
      <alignment vertical="center"/>
    </xf>
    <xf numFmtId="0" fontId="10" fillId="2" borderId="1" xfId="259" applyFont="1" applyFill="1" applyBorder="1" applyAlignment="1">
      <alignment horizontal="right"/>
    </xf>
    <xf numFmtId="0" fontId="15" fillId="4" borderId="1" xfId="0" applyFont="1" applyFill="1" applyBorder="1" applyAlignment="1">
      <alignment vertical="center" shrinkToFit="1"/>
    </xf>
    <xf numFmtId="0" fontId="27" fillId="4" borderId="1" xfId="0" applyFont="1" applyFill="1" applyBorder="1" applyAlignment="1">
      <alignment vertical="center" shrinkToFit="1"/>
    </xf>
    <xf numFmtId="0" fontId="20" fillId="4" borderId="1" xfId="0" applyFont="1" applyFill="1" applyBorder="1" applyAlignment="1">
      <alignment vertical="center" shrinkToFit="1"/>
    </xf>
    <xf numFmtId="0" fontId="27" fillId="4" borderId="1" xfId="0" applyFont="1" applyFill="1" applyBorder="1" applyAlignment="1">
      <alignment horizontal="center" vertical="center" shrinkToFit="1"/>
    </xf>
    <xf numFmtId="0" fontId="15" fillId="2" borderId="1" xfId="0" applyFont="1" applyFill="1" applyBorder="1" applyAlignment="1">
      <alignmen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0" fontId="1" fillId="2" borderId="1" xfId="0" applyNumberFormat="1" applyFont="1" applyFill="1" applyBorder="1" applyAlignment="1">
      <alignment vertical="center" shrinkToFit="1"/>
    </xf>
    <xf numFmtId="0" fontId="27" fillId="2" borderId="1" xfId="0" applyFont="1" applyFill="1" applyBorder="1" applyAlignment="1">
      <alignment horizontal="center" vertical="center" shrinkToFit="1"/>
    </xf>
    <xf numFmtId="179" fontId="1" fillId="2" borderId="1" xfId="0" applyNumberFormat="1" applyFont="1" applyFill="1" applyBorder="1" applyAlignment="1">
      <alignment vertical="center" shrinkToFit="1"/>
    </xf>
    <xf numFmtId="0" fontId="1" fillId="2" borderId="0" xfId="0" applyFont="1" applyFill="1" applyAlignment="1">
      <alignment vertical="center" shrinkToFit="1"/>
    </xf>
    <xf numFmtId="0" fontId="20" fillId="2" borderId="1" xfId="0" applyFont="1" applyFill="1" applyBorder="1" applyAlignment="1">
      <alignment vertical="center"/>
    </xf>
    <xf numFmtId="0" fontId="20" fillId="2" borderId="1" xfId="0" applyFont="1" applyFill="1" applyBorder="1" applyAlignment="1">
      <alignment vertical="center" shrinkToFit="1"/>
    </xf>
    <xf numFmtId="0" fontId="15" fillId="4" borderId="1" xfId="0" applyFont="1" applyFill="1" applyBorder="1" applyAlignment="1">
      <alignment vertical="center"/>
    </xf>
    <xf numFmtId="0" fontId="4" fillId="2" borderId="0" xfId="0" applyFont="1" applyFill="1" applyAlignment="1">
      <alignment vertical="center"/>
    </xf>
    <xf numFmtId="0" fontId="1" fillId="2" borderId="0" xfId="0" applyNumberFormat="1" applyFont="1" applyFill="1" applyAlignment="1">
      <alignment vertical="center"/>
    </xf>
    <xf numFmtId="179" fontId="1" fillId="2" borderId="0" xfId="0" applyNumberFormat="1" applyFont="1" applyFill="1" applyAlignment="1">
      <alignment vertical="center"/>
    </xf>
    <xf numFmtId="0" fontId="30" fillId="0" borderId="0" xfId="0" applyFont="1" applyBorder="1" applyAlignment="1">
      <alignment vertical="center" wrapText="1"/>
    </xf>
    <xf numFmtId="0" fontId="20" fillId="0" borderId="0" xfId="0" applyFont="1">
      <alignment vertical="center"/>
    </xf>
    <xf numFmtId="0" fontId="31" fillId="0" borderId="0" xfId="0" applyFont="1" applyBorder="1" applyAlignment="1">
      <alignment horizontal="right" vertical="center" wrapText="1"/>
    </xf>
    <xf numFmtId="0" fontId="1" fillId="0" borderId="0" xfId="0" applyFont="1">
      <alignment vertical="center"/>
    </xf>
    <xf numFmtId="0" fontId="31" fillId="6" borderId="11"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1" xfId="0" applyFont="1" applyFill="1" applyBorder="1" applyAlignment="1">
      <alignment horizontal="left" vertical="center" wrapText="1"/>
    </xf>
    <xf numFmtId="4" fontId="31" fillId="6" borderId="13" xfId="0" applyNumberFormat="1" applyFont="1" applyFill="1" applyBorder="1" applyAlignment="1">
      <alignment vertical="center" wrapText="1"/>
    </xf>
    <xf numFmtId="0" fontId="6" fillId="6" borderId="11" xfId="0" applyFont="1" applyFill="1" applyBorder="1" applyAlignment="1">
      <alignment horizontal="left" vertical="center" wrapText="1"/>
    </xf>
    <xf numFmtId="4" fontId="6" fillId="6" borderId="13" xfId="0" applyNumberFormat="1" applyFont="1" applyFill="1" applyBorder="1" applyAlignment="1">
      <alignment vertical="center" wrapText="1"/>
    </xf>
    <xf numFmtId="0" fontId="6" fillId="6" borderId="12" xfId="0" applyFont="1" applyFill="1" applyBorder="1" applyAlignment="1">
      <alignment horizontal="left" vertical="center" wrapText="1"/>
    </xf>
    <xf numFmtId="4" fontId="6" fillId="6" borderId="14" xfId="0" applyNumberFormat="1" applyFont="1" applyFill="1" applyBorder="1" applyAlignment="1">
      <alignment vertical="center" wrapText="1"/>
    </xf>
    <xf numFmtId="4" fontId="31" fillId="6" borderId="4" xfId="0" applyNumberFormat="1" applyFont="1" applyFill="1" applyBorder="1" applyAlignment="1">
      <alignment vertical="center" wrapText="1"/>
    </xf>
    <xf numFmtId="178" fontId="20" fillId="2"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center" vertical="center" shrinkToFit="1"/>
    </xf>
    <xf numFmtId="178" fontId="1" fillId="2" borderId="1" xfId="0" applyNumberFormat="1" applyFont="1" applyFill="1" applyBorder="1" applyAlignment="1">
      <alignment horizontal="center" vertical="center" shrinkToFit="1"/>
    </xf>
    <xf numFmtId="0" fontId="0" fillId="2" borderId="1" xfId="0" applyFill="1" applyBorder="1" applyAlignment="1">
      <alignment vertical="center" shrinkToFit="1"/>
    </xf>
    <xf numFmtId="0" fontId="7" fillId="0" borderId="0" xfId="0" applyFont="1" applyFill="1" applyAlignment="1"/>
    <xf numFmtId="31" fontId="4" fillId="0" borderId="0" xfId="484" applyNumberFormat="1" applyFont="1" applyFill="1" applyBorder="1" applyAlignment="1">
      <alignment horizontal="left"/>
    </xf>
    <xf numFmtId="2" fontId="4" fillId="0" borderId="0" xfId="484" applyNumberFormat="1" applyFont="1" applyFill="1" applyBorder="1" applyAlignment="1"/>
    <xf numFmtId="2" fontId="4" fillId="0" borderId="0" xfId="484" applyNumberFormat="1" applyFont="1" applyFill="1" applyBorder="1" applyAlignment="1">
      <alignment horizontal="center" vertical="center"/>
    </xf>
    <xf numFmtId="2" fontId="15" fillId="0" borderId="1" xfId="484" applyNumberFormat="1" applyFont="1" applyFill="1" applyBorder="1" applyAlignment="1">
      <alignment horizontal="center" vertical="center" wrapText="1"/>
    </xf>
    <xf numFmtId="49" fontId="4" fillId="0" borderId="1" xfId="484" applyNumberFormat="1" applyFont="1" applyFill="1" applyBorder="1" applyAlignment="1">
      <alignment horizontal="left" vertical="center" wrapText="1" indent="1"/>
    </xf>
    <xf numFmtId="2" fontId="4" fillId="0" borderId="1" xfId="484" applyNumberFormat="1" applyFont="1" applyFill="1" applyBorder="1" applyAlignment="1">
      <alignment vertical="center" wrapText="1"/>
    </xf>
    <xf numFmtId="180" fontId="4" fillId="0" borderId="1" xfId="260" applyNumberFormat="1" applyFont="1" applyFill="1" applyBorder="1" applyAlignment="1">
      <alignment vertical="center" wrapText="1"/>
    </xf>
    <xf numFmtId="2" fontId="4" fillId="0" borderId="1" xfId="484" applyNumberFormat="1" applyFont="1" applyFill="1" applyBorder="1" applyAlignment="1">
      <alignment horizontal="center" vertical="center" wrapText="1"/>
    </xf>
    <xf numFmtId="0" fontId="1" fillId="0" borderId="0" xfId="8">
      <alignment vertical="center"/>
    </xf>
    <xf numFmtId="0" fontId="35" fillId="0" borderId="0" xfId="8" applyFont="1">
      <alignment vertical="center"/>
    </xf>
    <xf numFmtId="0" fontId="35" fillId="0" borderId="0" xfId="8" applyFont="1" applyAlignment="1">
      <alignment horizontal="right" vertical="center"/>
    </xf>
    <xf numFmtId="0" fontId="35" fillId="0" borderId="1" xfId="8" applyFont="1" applyBorder="1" applyAlignment="1">
      <alignment horizontal="center" vertical="center"/>
    </xf>
    <xf numFmtId="0" fontId="24" fillId="0" borderId="0" xfId="479" applyFont="1" applyFill="1" applyAlignment="1">
      <alignment vertical="center"/>
    </xf>
    <xf numFmtId="0" fontId="1" fillId="0" borderId="0" xfId="479"/>
    <xf numFmtId="0" fontId="20" fillId="0" borderId="1" xfId="479" applyFont="1" applyFill="1" applyBorder="1" applyAlignment="1">
      <alignment horizontal="center" vertical="center" shrinkToFit="1"/>
    </xf>
    <xf numFmtId="3" fontId="4" fillId="0" borderId="1" xfId="479" applyNumberFormat="1" applyFont="1" applyFill="1" applyBorder="1" applyAlignment="1" applyProtection="1">
      <alignment vertical="center" shrinkToFit="1"/>
    </xf>
    <xf numFmtId="0" fontId="4" fillId="0" borderId="1" xfId="479" applyFont="1" applyFill="1" applyBorder="1" applyAlignment="1">
      <alignment vertical="center"/>
    </xf>
    <xf numFmtId="3" fontId="4" fillId="0" borderId="1" xfId="484" applyNumberFormat="1" applyFont="1" applyFill="1" applyBorder="1" applyAlignment="1" applyProtection="1">
      <alignment vertical="center" shrinkToFit="1"/>
    </xf>
    <xf numFmtId="0" fontId="15" fillId="0" borderId="1" xfId="479" applyFont="1" applyFill="1" applyBorder="1" applyAlignment="1">
      <alignment horizontal="center" vertical="center"/>
    </xf>
    <xf numFmtId="3" fontId="4" fillId="0" borderId="1" xfId="484" applyNumberFormat="1" applyFont="1" applyFill="1" applyBorder="1" applyAlignment="1" applyProtection="1">
      <alignment horizontal="left" vertical="center" shrinkToFit="1"/>
    </xf>
    <xf numFmtId="0" fontId="0" fillId="0" borderId="1" xfId="0" applyFont="1" applyBorder="1" applyAlignment="1">
      <alignment vertical="center" shrinkToFit="1"/>
    </xf>
    <xf numFmtId="3" fontId="38" fillId="0" borderId="1" xfId="479" applyNumberFormat="1" applyFont="1" applyFill="1" applyBorder="1" applyAlignment="1" applyProtection="1">
      <alignment vertical="center" shrinkToFit="1"/>
    </xf>
    <xf numFmtId="0" fontId="4" fillId="0" borderId="1" xfId="484" applyFont="1" applyBorder="1" applyAlignment="1">
      <alignment horizontal="left" vertical="center" shrinkToFit="1"/>
    </xf>
    <xf numFmtId="3" fontId="4" fillId="0" borderId="1" xfId="479" applyNumberFormat="1" applyFont="1" applyFill="1" applyBorder="1" applyAlignment="1" applyProtection="1">
      <alignment vertical="center"/>
    </xf>
    <xf numFmtId="0" fontId="0" fillId="0" borderId="1" xfId="479" applyFont="1" applyFill="1" applyBorder="1" applyAlignment="1">
      <alignment vertical="center"/>
    </xf>
    <xf numFmtId="3" fontId="4" fillId="0" borderId="1" xfId="479" applyNumberFormat="1" applyFont="1" applyFill="1" applyBorder="1" applyAlignment="1" applyProtection="1">
      <alignment horizontal="center" vertical="center"/>
    </xf>
    <xf numFmtId="3" fontId="4" fillId="0" borderId="1" xfId="484" applyNumberFormat="1" applyFont="1" applyFill="1" applyBorder="1" applyAlignment="1" applyProtection="1">
      <alignment horizontal="center" vertical="center"/>
    </xf>
    <xf numFmtId="0" fontId="16" fillId="0" borderId="1" xfId="0" applyFont="1" applyFill="1" applyBorder="1" applyAlignment="1">
      <alignment vertical="center"/>
    </xf>
    <xf numFmtId="0" fontId="14" fillId="2" borderId="1" xfId="0" applyFont="1" applyFill="1" applyBorder="1" applyAlignment="1">
      <alignment vertical="center"/>
    </xf>
    <xf numFmtId="0" fontId="16" fillId="2" borderId="1"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Alignment="1">
      <alignment vertical="center"/>
    </xf>
    <xf numFmtId="0" fontId="14" fillId="0" borderId="1" xfId="0" applyFont="1" applyFill="1" applyBorder="1" applyAlignment="1">
      <alignment vertical="center"/>
    </xf>
    <xf numFmtId="0" fontId="14" fillId="0" borderId="1" xfId="0" applyFont="1" applyFill="1" applyBorder="1" applyAlignment="1">
      <alignment vertical="center" shrinkToFit="1"/>
    </xf>
    <xf numFmtId="1" fontId="14" fillId="2" borderId="1" xfId="0" applyNumberFormat="1" applyFont="1" applyFill="1" applyBorder="1" applyAlignment="1" applyProtection="1">
      <alignment vertical="center"/>
      <protection locked="0"/>
    </xf>
    <xf numFmtId="1" fontId="14" fillId="0" borderId="1" xfId="0" applyNumberFormat="1" applyFont="1" applyFill="1" applyBorder="1" applyAlignment="1" applyProtection="1">
      <alignment vertical="center"/>
      <protection locked="0"/>
    </xf>
    <xf numFmtId="0" fontId="0" fillId="0" borderId="0" xfId="0" applyBorder="1">
      <alignment vertical="center"/>
    </xf>
    <xf numFmtId="0" fontId="20" fillId="0" borderId="0" xfId="479" applyFont="1" applyFill="1" applyBorder="1" applyAlignment="1">
      <alignment vertical="center"/>
    </xf>
    <xf numFmtId="0" fontId="7" fillId="0" borderId="0" xfId="5">
      <alignment vertical="center"/>
    </xf>
    <xf numFmtId="0" fontId="0" fillId="0" borderId="0" xfId="5" applyFont="1" applyAlignment="1">
      <alignment horizontal="right" vertical="center"/>
    </xf>
    <xf numFmtId="0" fontId="20" fillId="0" borderId="1" xfId="480" applyFont="1" applyFill="1" applyBorder="1" applyAlignment="1">
      <alignment horizontal="center" vertical="center" shrinkToFit="1"/>
    </xf>
    <xf numFmtId="0" fontId="0" fillId="0" borderId="1" xfId="5" applyFont="1" applyBorder="1">
      <alignment vertical="center"/>
    </xf>
    <xf numFmtId="0" fontId="0" fillId="0" borderId="1" xfId="5" applyFont="1" applyBorder="1" applyAlignment="1">
      <alignment vertical="center" shrinkToFit="1"/>
    </xf>
    <xf numFmtId="0" fontId="7" fillId="0" borderId="1" xfId="5" applyBorder="1">
      <alignment vertical="center"/>
    </xf>
    <xf numFmtId="3" fontId="4" fillId="0" borderId="1" xfId="485" applyNumberFormat="1" applyFont="1" applyFill="1" applyBorder="1" applyAlignment="1" applyProtection="1">
      <alignment vertical="center" shrinkToFit="1"/>
    </xf>
    <xf numFmtId="3" fontId="4" fillId="0" borderId="1" xfId="485" applyNumberFormat="1" applyFont="1" applyFill="1" applyBorder="1" applyAlignment="1" applyProtection="1">
      <alignment horizontal="center" vertical="center"/>
    </xf>
    <xf numFmtId="0" fontId="39" fillId="0" borderId="3" xfId="5" applyFont="1" applyBorder="1" applyAlignment="1">
      <alignment horizontal="left" vertical="center"/>
    </xf>
    <xf numFmtId="0" fontId="39" fillId="0" borderId="3" xfId="5" applyFont="1" applyBorder="1" applyAlignment="1">
      <alignment horizontal="center" vertical="center"/>
    </xf>
    <xf numFmtId="2" fontId="15"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indent="1"/>
    </xf>
    <xf numFmtId="2" fontId="4" fillId="0" borderId="1" xfId="0" applyNumberFormat="1" applyFont="1" applyFill="1" applyBorder="1" applyAlignment="1" applyProtection="1">
      <alignment vertical="center" wrapText="1"/>
    </xf>
    <xf numFmtId="180" fontId="4" fillId="0" borderId="1" xfId="259" applyNumberFormat="1" applyFont="1" applyFill="1" applyBorder="1" applyAlignment="1" applyProtection="1">
      <alignment vertical="center" wrapText="1"/>
    </xf>
    <xf numFmtId="49" fontId="4" fillId="0" borderId="1" xfId="0" applyNumberFormat="1" applyFont="1" applyFill="1" applyBorder="1" applyAlignment="1" applyProtection="1">
      <alignment horizontal="left" vertical="center" wrapText="1" indent="3"/>
    </xf>
    <xf numFmtId="0" fontId="4" fillId="0" borderId="1" xfId="0" applyFont="1" applyFill="1" applyBorder="1" applyAlignment="1"/>
    <xf numFmtId="2" fontId="4" fillId="0" borderId="1" xfId="0" applyNumberFormat="1" applyFont="1" applyFill="1" applyBorder="1" applyAlignment="1" applyProtection="1">
      <alignment horizontal="center" vertical="center" wrapText="1"/>
    </xf>
    <xf numFmtId="0" fontId="0" fillId="0" borderId="9" xfId="0" applyBorder="1" applyAlignment="1">
      <alignment vertical="center"/>
    </xf>
    <xf numFmtId="0" fontId="3" fillId="0" borderId="0" xfId="0" applyFont="1" applyFill="1" applyAlignment="1"/>
    <xf numFmtId="0" fontId="0" fillId="0" borderId="0" xfId="0" applyFill="1">
      <alignment vertical="center"/>
    </xf>
    <xf numFmtId="0" fontId="42" fillId="0" borderId="15" xfId="486" applyNumberFormat="1" applyFont="1" applyFill="1" applyBorder="1" applyAlignment="1" applyProtection="1">
      <alignment vertical="center"/>
    </xf>
    <xf numFmtId="0" fontId="43" fillId="0" borderId="15" xfId="486" applyNumberFormat="1" applyFont="1" applyFill="1" applyBorder="1" applyAlignment="1" applyProtection="1">
      <alignment vertical="center"/>
    </xf>
    <xf numFmtId="0" fontId="43" fillId="0" borderId="3" xfId="486" applyNumberFormat="1" applyFont="1" applyFill="1" applyBorder="1" applyAlignment="1" applyProtection="1">
      <alignment vertical="center"/>
    </xf>
    <xf numFmtId="0" fontId="9" fillId="0" borderId="3" xfId="486" applyNumberFormat="1" applyFont="1" applyFill="1" applyBorder="1" applyAlignment="1" applyProtection="1"/>
    <xf numFmtId="0" fontId="42" fillId="0" borderId="0" xfId="486" applyNumberFormat="1" applyFont="1" applyFill="1" applyBorder="1" applyAlignment="1" applyProtection="1">
      <alignment horizontal="right" vertical="center"/>
    </xf>
    <xf numFmtId="49" fontId="44" fillId="0" borderId="16" xfId="1" applyNumberFormat="1" applyFont="1" applyFill="1" applyBorder="1" applyAlignment="1">
      <alignment horizontal="center" vertical="center"/>
    </xf>
    <xf numFmtId="49" fontId="44" fillId="0" borderId="17" xfId="1" applyNumberFormat="1" applyFont="1" applyFill="1" applyBorder="1" applyAlignment="1">
      <alignment horizontal="center" vertical="center" wrapText="1"/>
    </xf>
    <xf numFmtId="49" fontId="44" fillId="0" borderId="1" xfId="1" applyNumberFormat="1" applyFont="1" applyFill="1" applyBorder="1" applyAlignment="1">
      <alignment horizontal="center" vertical="center" wrapText="1"/>
    </xf>
    <xf numFmtId="49" fontId="44" fillId="0" borderId="18" xfId="1" applyNumberFormat="1" applyFont="1" applyFill="1" applyBorder="1" applyAlignment="1">
      <alignment horizontal="center" vertical="center" wrapText="1"/>
    </xf>
    <xf numFmtId="49" fontId="44" fillId="0" borderId="16" xfId="1" applyNumberFormat="1" applyFont="1" applyFill="1" applyBorder="1" applyAlignment="1">
      <alignment horizontal="center" vertical="center" wrapText="1"/>
    </xf>
    <xf numFmtId="49" fontId="42" fillId="0" borderId="19" xfId="1" applyNumberFormat="1" applyFont="1" applyFill="1" applyBorder="1" applyAlignment="1">
      <alignment horizontal="left" vertical="center"/>
    </xf>
    <xf numFmtId="181" fontId="42" fillId="0" borderId="16" xfId="1" applyNumberFormat="1" applyFont="1" applyFill="1" applyBorder="1" applyAlignment="1">
      <alignment horizontal="right" vertical="center"/>
    </xf>
    <xf numFmtId="181" fontId="42" fillId="0" borderId="20" xfId="1" applyNumberFormat="1" applyFont="1" applyFill="1" applyBorder="1" applyAlignment="1">
      <alignment horizontal="right" vertical="center"/>
    </xf>
    <xf numFmtId="181" fontId="42" fillId="0" borderId="17" xfId="1" applyNumberFormat="1" applyFont="1" applyFill="1" applyBorder="1" applyAlignment="1">
      <alignment horizontal="right" vertical="center"/>
    </xf>
    <xf numFmtId="0" fontId="0" fillId="0" borderId="0" xfId="0" applyFont="1" applyFill="1">
      <alignment vertical="center"/>
    </xf>
    <xf numFmtId="49" fontId="42" fillId="0" borderId="16" xfId="1" applyNumberFormat="1" applyFont="1" applyFill="1" applyBorder="1" applyAlignment="1">
      <alignment horizontal="left" vertical="center"/>
    </xf>
    <xf numFmtId="49" fontId="42" fillId="0" borderId="16" xfId="1" applyNumberFormat="1" applyFont="1" applyFill="1" applyBorder="1" applyAlignment="1">
      <alignment vertical="center"/>
    </xf>
    <xf numFmtId="181" fontId="42" fillId="0" borderId="16" xfId="1" applyNumberFormat="1" applyFont="1" applyFill="1" applyBorder="1" applyAlignment="1">
      <alignment horizontal="center" vertical="center"/>
    </xf>
    <xf numFmtId="0" fontId="0" fillId="2" borderId="0" xfId="0" applyFill="1" applyAlignment="1"/>
    <xf numFmtId="49" fontId="42" fillId="2" borderId="3" xfId="1" applyNumberFormat="1" applyFont="1" applyFill="1" applyBorder="1" applyAlignment="1">
      <alignment vertical="center"/>
    </xf>
    <xf numFmtId="49" fontId="42" fillId="2" borderId="3" xfId="1" applyNumberFormat="1" applyFont="1" applyFill="1" applyBorder="1" applyAlignment="1">
      <alignment horizontal="right" vertical="center"/>
    </xf>
    <xf numFmtId="49" fontId="46" fillId="2" borderId="1" xfId="1" applyNumberFormat="1" applyFont="1" applyFill="1" applyBorder="1" applyAlignment="1">
      <alignment horizontal="center" vertical="center"/>
    </xf>
    <xf numFmtId="0" fontId="46" fillId="2" borderId="1" xfId="1" applyNumberFormat="1" applyFont="1" applyFill="1" applyBorder="1" applyAlignment="1">
      <alignment horizontal="center" vertical="center"/>
    </xf>
    <xf numFmtId="49" fontId="42" fillId="7" borderId="21" xfId="1" applyNumberFormat="1" applyFont="1" applyFill="1" applyBorder="1" applyAlignment="1">
      <alignment vertical="center"/>
    </xf>
    <xf numFmtId="0" fontId="42" fillId="7" borderId="21" xfId="1" applyNumberFormat="1" applyFont="1" applyFill="1" applyBorder="1" applyAlignment="1">
      <alignment horizontal="right" vertical="center"/>
    </xf>
    <xf numFmtId="0" fontId="42" fillId="7" borderId="22" xfId="1" applyNumberFormat="1" applyFont="1" applyFill="1" applyBorder="1" applyAlignment="1">
      <alignment vertical="center"/>
    </xf>
    <xf numFmtId="0" fontId="0" fillId="2" borderId="23" xfId="0" applyNumberFormat="1" applyFill="1" applyBorder="1" applyAlignment="1"/>
    <xf numFmtId="0" fontId="42" fillId="7" borderId="24" xfId="1" applyNumberFormat="1" applyFont="1" applyFill="1" applyBorder="1" applyAlignment="1">
      <alignment horizontal="right" vertical="center"/>
    </xf>
    <xf numFmtId="49" fontId="42" fillId="7" borderId="25" xfId="1" applyNumberFormat="1" applyFont="1" applyFill="1" applyBorder="1" applyAlignment="1">
      <alignment vertical="center"/>
    </xf>
    <xf numFmtId="0" fontId="42" fillId="7" borderId="25" xfId="1" applyNumberFormat="1" applyFont="1" applyFill="1" applyBorder="1" applyAlignment="1">
      <alignment horizontal="right" vertical="center"/>
    </xf>
    <xf numFmtId="0" fontId="42" fillId="7" borderId="26" xfId="1" applyNumberFormat="1" applyFont="1" applyFill="1" applyBorder="1" applyAlignment="1">
      <alignment horizontal="right" vertical="center"/>
    </xf>
    <xf numFmtId="49" fontId="42" fillId="7" borderId="19" xfId="1" applyNumberFormat="1" applyFont="1" applyFill="1" applyBorder="1" applyAlignment="1">
      <alignment vertical="center"/>
    </xf>
    <xf numFmtId="0" fontId="42" fillId="7" borderId="19" xfId="1" applyNumberFormat="1" applyFont="1" applyFill="1" applyBorder="1" applyAlignment="1">
      <alignment horizontal="right" vertical="center"/>
    </xf>
    <xf numFmtId="0" fontId="42" fillId="7" borderId="27" xfId="1" applyNumberFormat="1" applyFont="1" applyFill="1" applyBorder="1" applyAlignment="1">
      <alignment horizontal="right" vertical="center"/>
    </xf>
    <xf numFmtId="49" fontId="42" fillId="7" borderId="16" xfId="1" applyNumberFormat="1" applyFont="1" applyFill="1" applyBorder="1" applyAlignment="1">
      <alignment vertical="center"/>
    </xf>
    <xf numFmtId="0" fontId="42" fillId="7" borderId="16" xfId="1" applyNumberFormat="1" applyFont="1" applyFill="1" applyBorder="1" applyAlignment="1">
      <alignment horizontal="right" vertical="center"/>
    </xf>
    <xf numFmtId="49" fontId="42" fillId="7" borderId="28" xfId="1" applyNumberFormat="1" applyFont="1" applyFill="1" applyBorder="1" applyAlignment="1">
      <alignment vertical="center"/>
    </xf>
    <xf numFmtId="0" fontId="42" fillId="7" borderId="21" xfId="1" applyNumberFormat="1" applyFont="1" applyFill="1" applyBorder="1" applyAlignment="1">
      <alignment vertical="center"/>
    </xf>
    <xf numFmtId="0" fontId="42" fillId="7" borderId="29" xfId="1" applyNumberFormat="1" applyFont="1" applyFill="1" applyBorder="1" applyAlignment="1">
      <alignment horizontal="right" vertical="center"/>
    </xf>
    <xf numFmtId="0" fontId="42" fillId="7" borderId="28" xfId="1" applyNumberFormat="1" applyFont="1" applyFill="1" applyBorder="1" applyAlignment="1">
      <alignment horizontal="right" vertical="center"/>
    </xf>
    <xf numFmtId="0" fontId="42" fillId="7" borderId="30" xfId="1" applyNumberFormat="1" applyFont="1" applyFill="1" applyBorder="1" applyAlignment="1">
      <alignment horizontal="right" vertical="center"/>
    </xf>
    <xf numFmtId="0" fontId="47" fillId="7" borderId="23" xfId="1" applyNumberFormat="1" applyFont="1" applyFill="1" applyBorder="1" applyAlignment="1">
      <alignment horizontal="center" vertical="center"/>
    </xf>
    <xf numFmtId="0" fontId="47" fillId="7" borderId="31" xfId="1" applyNumberFormat="1" applyFont="1" applyFill="1" applyBorder="1" applyAlignment="1">
      <alignment horizontal="center" vertical="center"/>
    </xf>
    <xf numFmtId="0" fontId="42" fillId="8" borderId="16" xfId="1" applyNumberFormat="1" applyFont="1" applyFill="1" applyBorder="1" applyAlignment="1">
      <alignment horizontal="right" vertical="center"/>
    </xf>
    <xf numFmtId="0" fontId="42" fillId="7" borderId="29" xfId="1" applyNumberFormat="1" applyFont="1" applyFill="1" applyBorder="1" applyAlignment="1">
      <alignment vertical="center"/>
    </xf>
    <xf numFmtId="0" fontId="42" fillId="7" borderId="25" xfId="1" applyNumberFormat="1" applyFont="1" applyFill="1" applyBorder="1" applyAlignment="1">
      <alignment vertical="center"/>
    </xf>
    <xf numFmtId="0" fontId="42" fillId="8" borderId="28" xfId="1" applyNumberFormat="1" applyFont="1" applyFill="1" applyBorder="1" applyAlignment="1">
      <alignment horizontal="right" vertical="center"/>
    </xf>
    <xf numFmtId="49" fontId="47" fillId="7" borderId="23" xfId="1" applyNumberFormat="1" applyFont="1" applyFill="1" applyBorder="1" applyAlignment="1">
      <alignment horizontal="center" vertical="center"/>
    </xf>
    <xf numFmtId="0" fontId="47" fillId="7" borderId="32" xfId="1" applyNumberFormat="1" applyFont="1" applyFill="1" applyBorder="1" applyAlignment="1">
      <alignment horizontal="center" vertical="center"/>
    </xf>
    <xf numFmtId="49" fontId="42" fillId="7" borderId="22" xfId="1" applyNumberFormat="1" applyFont="1" applyFill="1" applyBorder="1" applyAlignment="1">
      <alignment vertical="center"/>
    </xf>
    <xf numFmtId="0" fontId="42" fillId="7" borderId="33" xfId="1" applyNumberFormat="1" applyFont="1" applyFill="1" applyBorder="1" applyAlignment="1">
      <alignment vertical="center"/>
    </xf>
    <xf numFmtId="49" fontId="42" fillId="7" borderId="23" xfId="1" applyNumberFormat="1" applyFont="1" applyFill="1" applyBorder="1" applyAlignment="1">
      <alignment horizontal="center" vertical="center"/>
    </xf>
    <xf numFmtId="0" fontId="42" fillId="8" borderId="23" xfId="1" applyNumberFormat="1" applyFont="1" applyFill="1" applyBorder="1" applyAlignment="1">
      <alignment horizontal="right" vertical="center"/>
    </xf>
    <xf numFmtId="0" fontId="42" fillId="7" borderId="32" xfId="1" applyNumberFormat="1" applyFont="1" applyFill="1" applyBorder="1" applyAlignment="1">
      <alignment horizontal="center" vertical="center"/>
    </xf>
    <xf numFmtId="0" fontId="9" fillId="2" borderId="0" xfId="1" applyFont="1" applyFill="1" applyBorder="1"/>
    <xf numFmtId="0" fontId="15" fillId="0" borderId="0" xfId="482" applyFont="1" applyAlignment="1">
      <alignment vertical="center"/>
    </xf>
    <xf numFmtId="0" fontId="4" fillId="0" borderId="0" xfId="482" applyFont="1" applyAlignment="1">
      <alignment horizontal="center" vertical="center"/>
    </xf>
    <xf numFmtId="0" fontId="4" fillId="0" borderId="0" xfId="482" applyFont="1" applyAlignment="1">
      <alignment vertical="center"/>
    </xf>
    <xf numFmtId="0" fontId="1" fillId="0" borderId="0" xfId="482" applyAlignment="1">
      <alignment vertical="center"/>
    </xf>
    <xf numFmtId="0" fontId="15" fillId="0" borderId="0" xfId="482" applyFont="1" applyAlignment="1">
      <alignment horizontal="right" vertical="center"/>
    </xf>
    <xf numFmtId="0" fontId="4" fillId="0" borderId="1" xfId="482" applyFont="1" applyBorder="1" applyAlignment="1">
      <alignment vertical="center"/>
    </xf>
    <xf numFmtId="0" fontId="4" fillId="0" borderId="1" xfId="482" applyFont="1" applyBorder="1" applyAlignment="1">
      <alignment horizontal="center" vertical="center"/>
    </xf>
    <xf numFmtId="0" fontId="4" fillId="0" borderId="1" xfId="482" applyFont="1" applyBorder="1" applyAlignment="1">
      <alignment vertical="center" wrapText="1"/>
    </xf>
    <xf numFmtId="0" fontId="4" fillId="0" borderId="1" xfId="482" applyFont="1" applyBorder="1" applyAlignment="1">
      <alignment horizontal="right" vertical="center"/>
    </xf>
    <xf numFmtId="0" fontId="4" fillId="0" borderId="1" xfId="482" applyFont="1" applyBorder="1" applyAlignment="1">
      <alignment horizontal="left" vertical="center"/>
    </xf>
    <xf numFmtId="0" fontId="4" fillId="0" borderId="1" xfId="482" applyFont="1" applyBorder="1"/>
    <xf numFmtId="0" fontId="4" fillId="0" borderId="1" xfId="482" applyFont="1" applyBorder="1" applyAlignment="1">
      <alignment horizontal="right"/>
    </xf>
    <xf numFmtId="0" fontId="0" fillId="0" borderId="0" xfId="489" applyFont="1" applyFill="1" applyBorder="1" applyAlignment="1">
      <alignment horizontal="left" vertical="center"/>
    </xf>
    <xf numFmtId="0" fontId="49" fillId="0" borderId="0" xfId="489" applyFont="1" applyFill="1" applyBorder="1" applyAlignment="1">
      <alignment horizontal="right" vertical="center"/>
    </xf>
    <xf numFmtId="0" fontId="49" fillId="0" borderId="1" xfId="489" applyFont="1" applyFill="1" applyBorder="1" applyAlignment="1">
      <alignment horizontal="center" vertical="center"/>
    </xf>
    <xf numFmtId="0" fontId="9" fillId="0" borderId="1" xfId="489" applyFont="1" applyFill="1" applyBorder="1" applyAlignment="1">
      <alignment horizontal="left" vertical="center"/>
    </xf>
    <xf numFmtId="178" fontId="49" fillId="0" borderId="1" xfId="489" applyNumberFormat="1" applyFont="1" applyFill="1" applyBorder="1" applyAlignment="1">
      <alignment horizontal="center" vertical="center"/>
    </xf>
    <xf numFmtId="182" fontId="49" fillId="0" borderId="1" xfId="489" applyNumberFormat="1" applyFont="1" applyFill="1" applyBorder="1" applyAlignment="1">
      <alignment horizontal="center" vertical="center"/>
    </xf>
    <xf numFmtId="0" fontId="9" fillId="0" borderId="1" xfId="489" applyFont="1" applyFill="1" applyBorder="1" applyAlignment="1">
      <alignment vertical="center"/>
    </xf>
    <xf numFmtId="0" fontId="49" fillId="0" borderId="1" xfId="489" applyFont="1" applyFill="1" applyBorder="1" applyAlignment="1">
      <alignment vertical="center"/>
    </xf>
    <xf numFmtId="0" fontId="50" fillId="0" borderId="1" xfId="489" applyFont="1" applyFill="1" applyBorder="1" applyAlignment="1">
      <alignment vertical="center"/>
    </xf>
    <xf numFmtId="182" fontId="50" fillId="0" borderId="1" xfId="489" applyNumberFormat="1" applyFont="1" applyFill="1" applyBorder="1" applyAlignment="1">
      <alignment horizontal="center" vertical="center"/>
    </xf>
    <xf numFmtId="179" fontId="4" fillId="0" borderId="0" xfId="7" applyNumberFormat="1" applyFont="1" applyFill="1" applyBorder="1" applyAlignment="1">
      <alignment horizontal="left" vertical="center" shrinkToFit="1"/>
    </xf>
    <xf numFmtId="179" fontId="51" fillId="0" borderId="0" xfId="7" applyNumberFormat="1" applyFont="1" applyFill="1" applyBorder="1" applyAlignment="1">
      <alignment horizontal="center" vertical="center" shrinkToFit="1"/>
    </xf>
    <xf numFmtId="179" fontId="3" fillId="0" borderId="1" xfId="7" applyNumberFormat="1" applyFont="1" applyFill="1" applyBorder="1" applyAlignment="1">
      <alignment horizontal="center" vertical="center" wrapText="1"/>
    </xf>
    <xf numFmtId="179" fontId="3" fillId="0" borderId="1" xfId="7" applyNumberFormat="1" applyFont="1" applyFill="1" applyBorder="1" applyAlignment="1">
      <alignment horizontal="center" vertical="center" wrapText="1" shrinkToFit="1"/>
    </xf>
    <xf numFmtId="0" fontId="53" fillId="0" borderId="1" xfId="7" applyFont="1" applyFill="1" applyBorder="1" applyAlignment="1">
      <alignment horizontal="center" vertical="center"/>
    </xf>
    <xf numFmtId="179" fontId="51" fillId="0" borderId="1" xfId="7" applyNumberFormat="1" applyFont="1" applyFill="1" applyBorder="1" applyAlignment="1">
      <alignment horizontal="center" vertical="center" shrinkToFit="1"/>
    </xf>
    <xf numFmtId="0" fontId="7" fillId="0" borderId="0" xfId="7"/>
    <xf numFmtId="0" fontId="0" fillId="0" borderId="0" xfId="0" applyAlignment="1">
      <alignment horizontal="center" vertical="center"/>
    </xf>
    <xf numFmtId="0" fontId="36" fillId="0" borderId="0" xfId="479" applyFont="1" applyFill="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55" fillId="0" borderId="1" xfId="0" applyFont="1" applyBorder="1" applyAlignment="1">
      <alignment horizontal="center" vertical="center"/>
    </xf>
    <xf numFmtId="0" fontId="56" fillId="0" borderId="1" xfId="0" applyFont="1" applyBorder="1" applyAlignment="1">
      <alignment horizontal="justify" vertical="center" wrapText="1"/>
    </xf>
    <xf numFmtId="0" fontId="56" fillId="0" borderId="1" xfId="0" applyFont="1" applyBorder="1" applyAlignment="1">
      <alignment horizontal="left" vertical="center" wrapText="1"/>
    </xf>
    <xf numFmtId="0" fontId="10" fillId="0" borderId="0" xfId="0" applyFont="1" applyFill="1" applyBorder="1" applyAlignment="1"/>
    <xf numFmtId="183" fontId="10" fillId="0" borderId="0" xfId="0" applyNumberFormat="1" applyFont="1" applyFill="1" applyBorder="1" applyAlignment="1"/>
    <xf numFmtId="0" fontId="57" fillId="0" borderId="0" xfId="0" applyFont="1" applyFill="1" applyBorder="1" applyAlignment="1">
      <alignment horizontal="center"/>
    </xf>
    <xf numFmtId="0" fontId="1" fillId="0" borderId="0" xfId="0" applyFont="1" applyFill="1" applyBorder="1" applyAlignment="1">
      <alignment horizontal="right"/>
    </xf>
    <xf numFmtId="0" fontId="10" fillId="0" borderId="0" xfId="0" applyNumberFormat="1" applyFont="1" applyFill="1" applyBorder="1" applyAlignment="1">
      <alignment wrapText="1"/>
    </xf>
    <xf numFmtId="0" fontId="56" fillId="0" borderId="1" xfId="0" applyFont="1" applyBorder="1" applyAlignment="1">
      <alignment horizontal="center" vertical="center"/>
    </xf>
    <xf numFmtId="0" fontId="56" fillId="0" borderId="1" xfId="0" applyFont="1" applyBorder="1" applyAlignment="1">
      <alignment horizontal="center" vertical="center" wrapText="1"/>
    </xf>
    <xf numFmtId="179" fontId="4" fillId="0" borderId="0" xfId="7" applyNumberFormat="1" applyFont="1" applyFill="1" applyBorder="1" applyAlignment="1">
      <alignment horizontal="center" vertical="center" shrinkToFit="1"/>
    </xf>
    <xf numFmtId="0" fontId="55" fillId="0" borderId="1" xfId="0" applyFont="1" applyBorder="1" applyAlignment="1">
      <alignment horizontal="center" vertical="center" wrapText="1"/>
    </xf>
    <xf numFmtId="0" fontId="0" fillId="0" borderId="0" xfId="0" applyAlignment="1">
      <alignment horizontal="center" vertical="center" wrapText="1"/>
    </xf>
    <xf numFmtId="0" fontId="58" fillId="0" borderId="23" xfId="0" applyFont="1" applyFill="1" applyBorder="1" applyAlignment="1">
      <alignment horizontal="center" vertical="center" wrapText="1"/>
    </xf>
    <xf numFmtId="0" fontId="59" fillId="0" borderId="23" xfId="0" applyFont="1" applyFill="1" applyBorder="1" applyAlignment="1">
      <alignment horizontal="center" vertical="center" wrapText="1"/>
    </xf>
    <xf numFmtId="183" fontId="60" fillId="0" borderId="23" xfId="0" applyNumberFormat="1" applyFont="1" applyFill="1" applyBorder="1" applyAlignment="1">
      <alignment horizontal="center" vertical="center" wrapText="1"/>
    </xf>
    <xf numFmtId="3" fontId="61" fillId="2" borderId="23" xfId="0" applyNumberFormat="1" applyFont="1" applyFill="1" applyBorder="1" applyAlignment="1">
      <alignment horizontal="center" vertical="center" wrapText="1"/>
    </xf>
    <xf numFmtId="179" fontId="61" fillId="0" borderId="23" xfId="0" applyNumberFormat="1" applyFont="1" applyFill="1" applyBorder="1" applyAlignment="1">
      <alignment horizontal="center" vertical="center"/>
    </xf>
    <xf numFmtId="3" fontId="61" fillId="0" borderId="23" xfId="0" applyNumberFormat="1" applyFont="1" applyFill="1" applyBorder="1" applyAlignment="1">
      <alignment horizontal="center" vertical="center" wrapText="1"/>
    </xf>
    <xf numFmtId="0" fontId="10" fillId="0" borderId="0" xfId="0" applyFont="1" applyFill="1" applyBorder="1" applyAlignment="1">
      <alignment wrapText="1"/>
    </xf>
    <xf numFmtId="0" fontId="57" fillId="0" borderId="0" xfId="0" applyFont="1" applyFill="1" applyBorder="1" applyAlignment="1">
      <alignment horizontal="center" wrapText="1"/>
    </xf>
    <xf numFmtId="0" fontId="4" fillId="0" borderId="23" xfId="0" applyFont="1" applyFill="1" applyBorder="1" applyAlignment="1">
      <alignment horizontal="center" vertical="center" wrapText="1"/>
    </xf>
    <xf numFmtId="0" fontId="62" fillId="0" borderId="0" xfId="479" applyFont="1" applyFill="1" applyAlignment="1">
      <alignment horizontal="left" vertical="center"/>
    </xf>
    <xf numFmtId="0" fontId="20" fillId="0" borderId="0" xfId="0" applyFont="1" applyAlignment="1">
      <alignment horizontal="left" vertical="center"/>
    </xf>
    <xf numFmtId="0" fontId="4" fillId="0" borderId="1" xfId="0" applyFont="1" applyBorder="1" applyAlignment="1">
      <alignment horizontal="center" vertical="center"/>
    </xf>
    <xf numFmtId="0" fontId="2" fillId="0" borderId="0" xfId="0" applyFont="1" applyBorder="1" applyAlignment="1">
      <alignment horizontal="center" vertical="center" wrapText="1"/>
    </xf>
    <xf numFmtId="0" fontId="12" fillId="0" borderId="0" xfId="488" applyFont="1" applyAlignment="1">
      <alignment horizontal="center" vertical="center"/>
    </xf>
    <xf numFmtId="31" fontId="0" fillId="0" borderId="0" xfId="488" applyNumberFormat="1" applyFont="1" applyBorder="1" applyAlignment="1">
      <alignment horizontal="right" vertical="center"/>
    </xf>
    <xf numFmtId="0" fontId="0" fillId="0" borderId="0" xfId="488" applyFont="1" applyBorder="1" applyAlignment="1">
      <alignment horizontal="right" vertical="center"/>
    </xf>
    <xf numFmtId="0" fontId="19" fillId="2" borderId="0" xfId="0" applyFont="1" applyFill="1" applyAlignment="1">
      <alignment horizontal="center" vertical="center" shrinkToFit="1"/>
    </xf>
    <xf numFmtId="0" fontId="0" fillId="2" borderId="4"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20" fillId="0" borderId="2"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20" fillId="0" borderId="8" xfId="0" applyFont="1" applyFill="1" applyBorder="1" applyAlignment="1">
      <alignment horizontal="left" vertical="center" shrinkToFit="1"/>
    </xf>
    <xf numFmtId="178" fontId="20" fillId="0" borderId="2" xfId="0" applyNumberFormat="1" applyFont="1" applyFill="1" applyBorder="1" applyAlignment="1">
      <alignment horizontal="right" vertical="center" shrinkToFit="1"/>
    </xf>
    <xf numFmtId="178" fontId="20" fillId="0" borderId="7" xfId="0" applyNumberFormat="1" applyFont="1" applyFill="1" applyBorder="1" applyAlignment="1">
      <alignment horizontal="right" vertical="center" shrinkToFit="1"/>
    </xf>
    <xf numFmtId="178" fontId="20" fillId="0" borderId="8" xfId="0" applyNumberFormat="1" applyFont="1" applyFill="1" applyBorder="1" applyAlignment="1">
      <alignment horizontal="right" vertical="center" shrinkToFit="1"/>
    </xf>
    <xf numFmtId="178" fontId="20" fillId="2" borderId="2" xfId="0" applyNumberFormat="1" applyFont="1" applyFill="1" applyBorder="1" applyAlignment="1">
      <alignment vertical="center" shrinkToFit="1"/>
    </xf>
    <xf numFmtId="178" fontId="20" fillId="2" borderId="7" xfId="0" applyNumberFormat="1" applyFont="1" applyFill="1" applyBorder="1" applyAlignment="1">
      <alignment vertical="center" shrinkToFit="1"/>
    </xf>
    <xf numFmtId="178" fontId="20" fillId="2" borderId="8" xfId="0" applyNumberFormat="1" applyFont="1" applyFill="1" applyBorder="1" applyAlignment="1">
      <alignment vertical="center" shrinkToFit="1"/>
    </xf>
    <xf numFmtId="178" fontId="9" fillId="2" borderId="2" xfId="0" applyNumberFormat="1" applyFont="1" applyFill="1" applyBorder="1" applyAlignment="1">
      <alignment horizontal="left" vertical="center" wrapText="1" shrinkToFit="1"/>
    </xf>
    <xf numFmtId="178" fontId="9" fillId="2" borderId="7" xfId="0" applyNumberFormat="1" applyFont="1" applyFill="1" applyBorder="1" applyAlignment="1">
      <alignment horizontal="left" vertical="center" wrapText="1" shrinkToFit="1"/>
    </xf>
    <xf numFmtId="178" fontId="9" fillId="2" borderId="8" xfId="0" applyNumberFormat="1" applyFont="1" applyFill="1" applyBorder="1" applyAlignment="1">
      <alignment horizontal="left" vertical="center" wrapText="1" shrinkToFit="1"/>
    </xf>
    <xf numFmtId="178" fontId="4" fillId="2" borderId="2" xfId="0" applyNumberFormat="1" applyFont="1" applyFill="1" applyBorder="1" applyAlignment="1">
      <alignment horizontal="left" vertical="center" wrapText="1" shrinkToFit="1"/>
    </xf>
    <xf numFmtId="178" fontId="4" fillId="2" borderId="7" xfId="0" applyNumberFormat="1" applyFont="1" applyFill="1" applyBorder="1" applyAlignment="1">
      <alignment horizontal="left" vertical="center" wrapText="1" shrinkToFit="1"/>
    </xf>
    <xf numFmtId="178" fontId="4" fillId="2" borderId="8" xfId="0" applyNumberFormat="1" applyFont="1" applyFill="1" applyBorder="1" applyAlignment="1">
      <alignment horizontal="left" vertical="center" wrapText="1" shrinkToFit="1"/>
    </xf>
    <xf numFmtId="0" fontId="9" fillId="2" borderId="9" xfId="0" applyFont="1" applyFill="1" applyBorder="1" applyAlignment="1">
      <alignment horizontal="left" vertical="top" wrapText="1" shrinkToFit="1"/>
    </xf>
    <xf numFmtId="0" fontId="20" fillId="2" borderId="2" xfId="0" applyFont="1" applyFill="1" applyBorder="1" applyAlignment="1">
      <alignment horizontal="left" vertical="center" shrinkToFit="1"/>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7"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2" fillId="2" borderId="0" xfId="0" applyFont="1" applyFill="1" applyAlignment="1">
      <alignment horizontal="center" vertical="center"/>
    </xf>
    <xf numFmtId="0" fontId="22" fillId="2" borderId="0" xfId="0" applyNumberFormat="1" applyFont="1" applyFill="1" applyAlignment="1">
      <alignment horizontal="center" vertical="center"/>
    </xf>
    <xf numFmtId="0" fontId="4" fillId="2" borderId="3" xfId="0" applyFont="1" applyFill="1" applyBorder="1" applyAlignment="1">
      <alignment horizontal="left" vertical="center"/>
    </xf>
    <xf numFmtId="0" fontId="25" fillId="2" borderId="3" xfId="0" applyFont="1" applyFill="1" applyBorder="1" applyAlignment="1">
      <alignment horizontal="right" vertical="center"/>
    </xf>
    <xf numFmtId="0" fontId="26" fillId="2" borderId="3" xfId="0" applyFont="1" applyFill="1" applyBorder="1" applyAlignment="1">
      <alignment horizontal="right" vertical="center"/>
    </xf>
    <xf numFmtId="0" fontId="27" fillId="0" borderId="1" xfId="0" applyNumberFormat="1" applyFont="1" applyFill="1" applyBorder="1" applyAlignment="1">
      <alignment horizontal="center" vertical="center" wrapText="1"/>
    </xf>
    <xf numFmtId="179" fontId="27" fillId="0" borderId="1"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30" fillId="0" borderId="0" xfId="0" applyFont="1" applyBorder="1" applyAlignment="1">
      <alignment horizontal="center" vertical="center" wrapText="1"/>
    </xf>
    <xf numFmtId="0" fontId="31" fillId="6" borderId="4"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2" fontId="32" fillId="0" borderId="0" xfId="484" applyNumberFormat="1" applyFont="1" applyFill="1" applyBorder="1" applyAlignment="1">
      <alignment horizontal="center" vertical="center"/>
    </xf>
    <xf numFmtId="2" fontId="15" fillId="0" borderId="4" xfId="484" applyNumberFormat="1" applyFont="1" applyFill="1" applyBorder="1" applyAlignment="1">
      <alignment horizontal="center" vertical="center" wrapText="1"/>
    </xf>
    <xf numFmtId="2" fontId="15" fillId="0" borderId="5" xfId="484" applyNumberFormat="1" applyFont="1" applyFill="1" applyBorder="1" applyAlignment="1">
      <alignment horizontal="center" vertical="center" wrapText="1"/>
    </xf>
    <xf numFmtId="2" fontId="15" fillId="0" borderId="6" xfId="484" applyNumberFormat="1" applyFont="1" applyFill="1" applyBorder="1" applyAlignment="1">
      <alignment horizontal="center" vertical="center" wrapText="1"/>
    </xf>
    <xf numFmtId="0" fontId="33" fillId="0" borderId="0" xfId="484" applyFont="1" applyFill="1" applyBorder="1" applyAlignment="1">
      <alignment horizontal="left" vertical="center"/>
    </xf>
    <xf numFmtId="0" fontId="34" fillId="0" borderId="0" xfId="8" applyFont="1" applyAlignment="1">
      <alignment horizontal="center" vertical="center"/>
    </xf>
    <xf numFmtId="0" fontId="36" fillId="0" borderId="0" xfId="479" applyFont="1" applyFill="1" applyAlignment="1">
      <alignment horizontal="center" vertical="center"/>
    </xf>
    <xf numFmtId="0" fontId="37" fillId="0" borderId="4" xfId="479" applyFont="1" applyFill="1" applyBorder="1" applyAlignment="1">
      <alignment horizontal="center" vertical="center"/>
    </xf>
    <xf numFmtId="0" fontId="37" fillId="0" borderId="5" xfId="479" applyFont="1" applyFill="1" applyBorder="1" applyAlignment="1">
      <alignment horizontal="center" vertical="center"/>
    </xf>
    <xf numFmtId="0" fontId="37" fillId="0" borderId="6" xfId="479" applyFont="1" applyFill="1" applyBorder="1" applyAlignment="1">
      <alignment horizontal="center" vertical="center"/>
    </xf>
    <xf numFmtId="0" fontId="20" fillId="0" borderId="3" xfId="479" applyFont="1" applyFill="1" applyBorder="1" applyAlignment="1">
      <alignment horizontal="right" vertical="center"/>
    </xf>
    <xf numFmtId="0" fontId="37" fillId="0" borderId="0" xfId="479" applyFont="1" applyFill="1" applyBorder="1" applyAlignment="1">
      <alignment horizontal="center" vertical="center"/>
    </xf>
    <xf numFmtId="0" fontId="39" fillId="0" borderId="0" xfId="5" applyFont="1" applyBorder="1" applyAlignment="1">
      <alignment horizontal="center" vertical="center"/>
    </xf>
    <xf numFmtId="0" fontId="20" fillId="0" borderId="3" xfId="480" applyFont="1" applyFill="1" applyBorder="1" applyAlignment="1">
      <alignment horizontal="left" vertical="center"/>
    </xf>
    <xf numFmtId="0" fontId="40" fillId="0" borderId="0" xfId="486" applyNumberFormat="1" applyFont="1" applyFill="1" applyBorder="1" applyAlignment="1" applyProtection="1">
      <alignment horizontal="center" vertical="center"/>
    </xf>
    <xf numFmtId="0" fontId="41" fillId="0" borderId="0" xfId="486" applyNumberFormat="1" applyFont="1" applyFill="1" applyBorder="1" applyAlignment="1" applyProtection="1"/>
    <xf numFmtId="49" fontId="45" fillId="2" borderId="0" xfId="1" applyNumberFormat="1" applyFont="1" applyFill="1" applyBorder="1" applyAlignment="1">
      <alignment horizontal="center" vertical="center"/>
    </xf>
    <xf numFmtId="0" fontId="45" fillId="2" borderId="0" xfId="1" applyFont="1" applyFill="1" applyBorder="1" applyAlignment="1">
      <alignment horizontal="center" vertical="center"/>
    </xf>
    <xf numFmtId="0" fontId="48" fillId="0" borderId="0" xfId="482" applyFont="1" applyAlignment="1">
      <alignment horizontal="center" vertical="center"/>
    </xf>
    <xf numFmtId="0" fontId="15" fillId="0" borderId="4" xfId="482" applyFont="1" applyBorder="1" applyAlignment="1">
      <alignment horizontal="center" vertical="center"/>
    </xf>
    <xf numFmtId="0" fontId="15" fillId="0" borderId="5" xfId="482" applyFont="1" applyBorder="1" applyAlignment="1">
      <alignment horizontal="center" vertical="center"/>
    </xf>
    <xf numFmtId="0" fontId="15" fillId="0" borderId="2" xfId="482" applyFont="1" applyBorder="1" applyAlignment="1">
      <alignment horizontal="center" vertical="center"/>
    </xf>
    <xf numFmtId="0" fontId="15" fillId="0" borderId="34" xfId="482" applyFont="1" applyBorder="1" applyAlignment="1">
      <alignment horizontal="center" vertical="center"/>
    </xf>
    <xf numFmtId="0" fontId="20" fillId="0" borderId="0" xfId="0" applyFont="1" applyAlignment="1">
      <alignment horizontal="center" vertical="center"/>
    </xf>
    <xf numFmtId="0" fontId="15" fillId="0" borderId="6" xfId="482" applyFont="1" applyBorder="1" applyAlignment="1">
      <alignment horizontal="center" vertical="center"/>
    </xf>
    <xf numFmtId="0" fontId="37" fillId="0" borderId="0" xfId="489" applyFont="1" applyFill="1" applyBorder="1" applyAlignment="1">
      <alignment horizontal="center" vertical="center"/>
    </xf>
    <xf numFmtId="0" fontId="37" fillId="0" borderId="0" xfId="481" applyFont="1" applyFill="1" applyBorder="1" applyAlignment="1">
      <alignment horizontal="left" vertical="center"/>
    </xf>
    <xf numFmtId="179" fontId="52" fillId="0" borderId="0" xfId="7" applyNumberFormat="1" applyFont="1" applyFill="1" applyAlignment="1">
      <alignment horizontal="center" vertical="center" shrinkToFit="1"/>
    </xf>
    <xf numFmtId="179" fontId="3" fillId="0" borderId="3" xfId="7" applyNumberFormat="1" applyFont="1" applyFill="1" applyBorder="1" applyAlignment="1">
      <alignment horizontal="left" vertical="center" shrinkToFit="1"/>
    </xf>
    <xf numFmtId="0" fontId="38" fillId="0" borderId="1" xfId="7" applyFont="1" applyFill="1" applyBorder="1" applyAlignment="1">
      <alignment horizontal="center" vertical="center"/>
    </xf>
    <xf numFmtId="179" fontId="51" fillId="0" borderId="1" xfId="7" applyNumberFormat="1" applyFont="1" applyFill="1" applyBorder="1" applyAlignment="1">
      <alignment horizontal="center" vertical="center" shrinkToFit="1"/>
    </xf>
    <xf numFmtId="0" fontId="19" fillId="0" borderId="0" xfId="0" applyFont="1" applyAlignment="1">
      <alignment horizontal="center" vertical="center"/>
    </xf>
    <xf numFmtId="0" fontId="57" fillId="0" borderId="0" xfId="0" applyFont="1" applyFill="1" applyBorder="1" applyAlignment="1">
      <alignment horizontal="center"/>
    </xf>
    <xf numFmtId="0" fontId="0" fillId="0" borderId="0" xfId="0" applyAlignment="1">
      <alignment horizontal="center" vertical="center"/>
    </xf>
  </cellXfs>
  <cellStyles count="507">
    <cellStyle name="Normal" xfId="1"/>
    <cellStyle name="常规" xfId="0" builtinId="0"/>
    <cellStyle name="常规 10" xfId="2"/>
    <cellStyle name="常规 11" xfId="3"/>
    <cellStyle name="常规 11 2" xfId="4"/>
    <cellStyle name="常规 11 3" xfId="5"/>
    <cellStyle name="常规 12" xfId="6"/>
    <cellStyle name="常规 12 2" xfId="7"/>
    <cellStyle name="常规 13" xfId="8"/>
    <cellStyle name="常规 13 2" xfId="9"/>
    <cellStyle name="常规 13 2 10" xfId="10"/>
    <cellStyle name="常规 13 2 11" xfId="11"/>
    <cellStyle name="常规 13 2 2" xfId="12"/>
    <cellStyle name="常规 13 2 2 2" xfId="13"/>
    <cellStyle name="常规 13 2 2 2 2" xfId="14"/>
    <cellStyle name="常规 13 2 2 2 2 2" xfId="15"/>
    <cellStyle name="常规 13 2 2 2 2 2 2" xfId="16"/>
    <cellStyle name="常规 13 2 2 2 2 2 2 2" xfId="17"/>
    <cellStyle name="常规 13 2 2 2 2 2 2 2 2" xfId="18"/>
    <cellStyle name="常规 13 2 2 2 2 2 2 2_2018年各单位业务费和专项经费表" xfId="19"/>
    <cellStyle name="常规 13 2 2 2 2 2 3" xfId="20"/>
    <cellStyle name="常规 13 2 2 2 2 2 3 2" xfId="21"/>
    <cellStyle name="常规 13 2 2 2 2 2 3_2018年各单位业务费和专项经费表" xfId="22"/>
    <cellStyle name="常规 13 2 2 2 2 3" xfId="23"/>
    <cellStyle name="常规 13 2 2 2 2 3 2" xfId="24"/>
    <cellStyle name="常规 13 2 2 2 2 3 2 2" xfId="25"/>
    <cellStyle name="常规 13 2 2 2 2 3 2 2 2" xfId="26"/>
    <cellStyle name="常规 13 2 2 2 2 3 2 2_2018年各单位业务费和专项经费表" xfId="27"/>
    <cellStyle name="常规 13 2 2 2 2 3 3" xfId="28"/>
    <cellStyle name="常规 13 2 2 2 2 3 3 2" xfId="29"/>
    <cellStyle name="常规 13 2 2 2 2 3 3_2018年各单位业务费和专项经费表" xfId="30"/>
    <cellStyle name="常规 13 2 2 2 2 4" xfId="31"/>
    <cellStyle name="常规 13 2 2 2 2 4 2" xfId="32"/>
    <cellStyle name="常规 13 2 2 2 2 4 2 2" xfId="33"/>
    <cellStyle name="常规 13 2 2 2 2 4 2_2018年各单位业务费和专项经费表" xfId="34"/>
    <cellStyle name="常规 13 2 2 2 2 4 3" xfId="35"/>
    <cellStyle name="常规 13 2 2 2 2 4_2018年各单位业务费和专项经费表" xfId="36"/>
    <cellStyle name="常规 13 2 2 2 2 5" xfId="37"/>
    <cellStyle name="常规 13 2 2 2 2 5 2" xfId="38"/>
    <cellStyle name="常规 13 2 2 2 2 5 2 2" xfId="39"/>
    <cellStyle name="常规 13 2 2 2 2 5 2_2018年各单位业务费和专项经费表" xfId="40"/>
    <cellStyle name="常规 13 2 2 2 2 6" xfId="41"/>
    <cellStyle name="常规 13 2 2 2 2 6 2" xfId="42"/>
    <cellStyle name="常规 13 2 2 2 2 6_2018年各单位业务费和专项经费表" xfId="43"/>
    <cellStyle name="常规 13 2 2 2 2_2018年各单位业务费和专项经费表" xfId="44"/>
    <cellStyle name="常规 13 2 2 2 3" xfId="45"/>
    <cellStyle name="常规 13 2 2 2 3 2" xfId="46"/>
    <cellStyle name="常规 13 2 2 2 3 2 2" xfId="47"/>
    <cellStyle name="常规 13 2 2 2 3 2 2 2" xfId="48"/>
    <cellStyle name="常规 13 2 2 2 3 2 2 2 2" xfId="49"/>
    <cellStyle name="常规 13 2 2 2 3 2 2 2_2018年各单位业务费和专项经费表" xfId="50"/>
    <cellStyle name="常规 13 2 2 2 3 2 3" xfId="51"/>
    <cellStyle name="常规 13 2 2 2 3 2 3 2" xfId="52"/>
    <cellStyle name="常规 13 2 2 2 3 2 3_2018年各单位业务费和专项经费表" xfId="53"/>
    <cellStyle name="常规 13 2 2 2 3 3" xfId="54"/>
    <cellStyle name="常规 13 2 2 2 3 3 2" xfId="55"/>
    <cellStyle name="常规 13 2 2 2 3 3 2 2" xfId="56"/>
    <cellStyle name="常规 13 2 2 2 3 3 2_2018年各单位业务费和专项经费表" xfId="57"/>
    <cellStyle name="常规 13 2 2 2 3 3 3" xfId="58"/>
    <cellStyle name="常规 13 2 2 2 3 3_2018年各单位业务费和专项经费表" xfId="59"/>
    <cellStyle name="常规 13 2 2 2 3 4" xfId="60"/>
    <cellStyle name="常规 13 2 2 2 3 4 2" xfId="61"/>
    <cellStyle name="常规 13 2 2 2 3 4 2 2" xfId="62"/>
    <cellStyle name="常规 13 2 2 2 3 4 2_2018年各单位业务费和专项经费表" xfId="63"/>
    <cellStyle name="常规 13 2 2 2 3 5" xfId="64"/>
    <cellStyle name="常规 13 2 2 2 3 5 2" xfId="65"/>
    <cellStyle name="常规 13 2 2 2 3 5_2018年各单位业务费和专项经费表" xfId="66"/>
    <cellStyle name="常规 13 2 2 2 3_2018年各单位业务费和专项经费表" xfId="67"/>
    <cellStyle name="常规 13 2 2 3" xfId="68"/>
    <cellStyle name="常规 13 2 2 3 2" xfId="69"/>
    <cellStyle name="常规 13 2 2 3 2 2" xfId="70"/>
    <cellStyle name="常规 13 2 2 3 2 2 2" xfId="71"/>
    <cellStyle name="常规 13 2 2 3 2 2 2 2" xfId="72"/>
    <cellStyle name="常规 13 2 2 3 2 2 2_2018年各单位业务费和专项经费表" xfId="73"/>
    <cellStyle name="常规 13 2 2 3 2 3" xfId="74"/>
    <cellStyle name="常规 13 2 2 3 2 3 2" xfId="75"/>
    <cellStyle name="常规 13 2 2 3 2 3_2018年各单位业务费和专项经费表" xfId="76"/>
    <cellStyle name="常规 13 2 2 3 3" xfId="77"/>
    <cellStyle name="常规 13 2 2 3 3 2" xfId="78"/>
    <cellStyle name="常规 13 2 2 3 3 2 2" xfId="79"/>
    <cellStyle name="常规 13 2 2 3 3 2_2018年各单位业务费和专项经费表" xfId="80"/>
    <cellStyle name="常规 13 2 2 3 3 3" xfId="81"/>
    <cellStyle name="常规 13 2 2 3 3_2018年各单位业务费和专项经费表" xfId="82"/>
    <cellStyle name="常规 13 2 2 3 4" xfId="83"/>
    <cellStyle name="常规 13 2 2 3 4 2" xfId="84"/>
    <cellStyle name="常规 13 2 2 3 4 2 2" xfId="85"/>
    <cellStyle name="常规 13 2 2 3 4 2_2018年各单位业务费和专项经费表" xfId="86"/>
    <cellStyle name="常规 13 2 2 3 5" xfId="87"/>
    <cellStyle name="常规 13 2 2 3 5 2" xfId="88"/>
    <cellStyle name="常规 13 2 2 3 5_2018年各单位业务费和专项经费表" xfId="89"/>
    <cellStyle name="常规 13 2 2 3_2018年各单位业务费和专项经费表" xfId="90"/>
    <cellStyle name="常规 13 2 2 4" xfId="91"/>
    <cellStyle name="常规 13 2 2 4 2" xfId="92"/>
    <cellStyle name="常规 13 2 2 4 2 2" xfId="93"/>
    <cellStyle name="常规 13 2 2 4 2 2 2" xfId="94"/>
    <cellStyle name="常规 13 2 2 4 2 2 2 2" xfId="95"/>
    <cellStyle name="常规 13 2 2 4 2 2 2 2 2" xfId="96"/>
    <cellStyle name="常规 13 2 2 4 2 2 2 2_2018年各单位业务费和专项经费表" xfId="97"/>
    <cellStyle name="常规 13 2 2 4 2 2 3" xfId="98"/>
    <cellStyle name="常规 13 2 2 4 2 2 3 2" xfId="99"/>
    <cellStyle name="常规 13 2 2 4 2 2 3_2018年各单位业务费和专项经费表" xfId="100"/>
    <cellStyle name="常规 13 2 2 4 2 3" xfId="101"/>
    <cellStyle name="常规 13 2 2 4 2 3 2" xfId="102"/>
    <cellStyle name="常规 13 2 2 4 2 3 2 2" xfId="103"/>
    <cellStyle name="常规 13 2 2 4 2 3 2_2018年各单位业务费和专项经费表" xfId="104"/>
    <cellStyle name="常规 13 2 2 4 2 3 3" xfId="105"/>
    <cellStyle name="常规 13 2 2 4 2 3_2018年各单位业务费和专项经费表" xfId="106"/>
    <cellStyle name="常规 13 2 2 4 2 4" xfId="107"/>
    <cellStyle name="常规 13 2 2 4 2 4 2" xfId="108"/>
    <cellStyle name="常规 13 2 2 4 2 4 2 2" xfId="109"/>
    <cellStyle name="常规 13 2 2 4 2 4 2_2018年各单位业务费和专项经费表" xfId="110"/>
    <cellStyle name="常规 13 2 2 4 2 5" xfId="111"/>
    <cellStyle name="常规 13 2 2 4 2 5 2" xfId="112"/>
    <cellStyle name="常规 13 2 2 4 2 5_2018年各单位业务费和专项经费表" xfId="113"/>
    <cellStyle name="常规 13 2 2 4 2_2018年各单位业务费和专项经费表" xfId="114"/>
    <cellStyle name="常规 13 2 2 5" xfId="115"/>
    <cellStyle name="常规 13 2 2 5 2" xfId="116"/>
    <cellStyle name="常规 13 2 2 5 2 2" xfId="117"/>
    <cellStyle name="常规 13 2 2 5 2 2 2" xfId="118"/>
    <cellStyle name="常规 13 2 2 5 2 2_2018年各单位业务费和专项经费表" xfId="119"/>
    <cellStyle name="常规 13 2 2 5 3" xfId="120"/>
    <cellStyle name="常规 13 2 2 5 3 2" xfId="121"/>
    <cellStyle name="常规 13 2 2 5 3_2018年各单位业务费和专项经费表" xfId="122"/>
    <cellStyle name="常规 13 2 2 6" xfId="123"/>
    <cellStyle name="常规 13 2 2 6 2" xfId="124"/>
    <cellStyle name="常规 13 2 2 6 2 2" xfId="125"/>
    <cellStyle name="常规 13 2 2 6 2_2018年各单位业务费和专项经费表" xfId="126"/>
    <cellStyle name="常规 13 2 2 6 3" xfId="127"/>
    <cellStyle name="常规 13 2 2 6_2018年各单位业务费和专项经费表" xfId="128"/>
    <cellStyle name="常规 13 2 2 7" xfId="129"/>
    <cellStyle name="常规 13 2 2 7 2" xfId="130"/>
    <cellStyle name="常规 13 2 2 7_2018年各单位业务费和专项经费表" xfId="131"/>
    <cellStyle name="常规 13 2 2_2018年各单位业务费和专项经费表" xfId="132"/>
    <cellStyle name="常规 13 2 3" xfId="133"/>
    <cellStyle name="常规 13 2 3 2" xfId="134"/>
    <cellStyle name="常规 13 2 3 2 2" xfId="135"/>
    <cellStyle name="常规 13 2 3 2 2 2" xfId="136"/>
    <cellStyle name="常规 13 2 3 2 2 2 2" xfId="137"/>
    <cellStyle name="常规 13 2 3 2 2 2 2 2" xfId="138"/>
    <cellStyle name="常规 13 2 3 2 2 2 2_2018年各单位业务费和专项经费表" xfId="139"/>
    <cellStyle name="常规 13 2 3 2 2 3" xfId="140"/>
    <cellStyle name="常规 13 2 3 2 2 3 2" xfId="141"/>
    <cellStyle name="常规 13 2 3 2 2 3_2018年各单位业务费和专项经费表" xfId="142"/>
    <cellStyle name="常规 13 2 3 2 3" xfId="143"/>
    <cellStyle name="常规 13 2 3 2 3 2" xfId="144"/>
    <cellStyle name="常规 13 2 3 2 3 2 2" xfId="145"/>
    <cellStyle name="常规 13 2 3 2 3 2 2 2" xfId="146"/>
    <cellStyle name="常规 13 2 3 2 3 2 2_2018年各单位业务费和专项经费表" xfId="147"/>
    <cellStyle name="常规 13 2 3 2 3 3" xfId="148"/>
    <cellStyle name="常规 13 2 3 2 3 3 2" xfId="149"/>
    <cellStyle name="常规 13 2 3 2 3 3_2018年各单位业务费和专项经费表" xfId="150"/>
    <cellStyle name="常规 13 2 3 2 4" xfId="151"/>
    <cellStyle name="常规 13 2 3 2 4 2" xfId="152"/>
    <cellStyle name="常规 13 2 3 2 4 2 2" xfId="153"/>
    <cellStyle name="常规 13 2 3 2 4 2_2018年各单位业务费和专项经费表" xfId="154"/>
    <cellStyle name="常规 13 2 3 2 4 3" xfId="155"/>
    <cellStyle name="常规 13 2 3 2 4_2018年各单位业务费和专项经费表" xfId="156"/>
    <cellStyle name="常规 13 2 3 2 5" xfId="157"/>
    <cellStyle name="常规 13 2 3 2 5 2" xfId="158"/>
    <cellStyle name="常规 13 2 3 2 5 2 2" xfId="159"/>
    <cellStyle name="常规 13 2 3 2 5 2_2018年各单位业务费和专项经费表" xfId="160"/>
    <cellStyle name="常规 13 2 3 2 6" xfId="161"/>
    <cellStyle name="常规 13 2 3 2 6 2" xfId="162"/>
    <cellStyle name="常规 13 2 3 2 6_2018年各单位业务费和专项经费表" xfId="163"/>
    <cellStyle name="常规 13 2 3 2_2018年各单位业务费和专项经费表" xfId="164"/>
    <cellStyle name="常规 13 2 3 3" xfId="165"/>
    <cellStyle name="常规 13 2 3 3 2" xfId="166"/>
    <cellStyle name="常规 13 2 3 3 2 2" xfId="167"/>
    <cellStyle name="常规 13 2 3 3 2 2 2" xfId="168"/>
    <cellStyle name="常规 13 2 3 3 2 2 2 2" xfId="169"/>
    <cellStyle name="常规 13 2 3 3 2 2 2_2018年各单位业务费和专项经费表" xfId="170"/>
    <cellStyle name="常规 13 2 3 3 2 3" xfId="171"/>
    <cellStyle name="常规 13 2 3 3 2 3 2" xfId="172"/>
    <cellStyle name="常规 13 2 3 3 2 3_2018年各单位业务费和专项经费表" xfId="173"/>
    <cellStyle name="常规 13 2 3 3 3" xfId="174"/>
    <cellStyle name="常规 13 2 3 3 3 2" xfId="175"/>
    <cellStyle name="常规 13 2 3 3 3 2 2" xfId="176"/>
    <cellStyle name="常规 13 2 3 3 3 2_2018年各单位业务费和专项经费表" xfId="177"/>
    <cellStyle name="常规 13 2 3 3 3 3" xfId="178"/>
    <cellStyle name="常规 13 2 3 3 3_2018年各单位业务费和专项经费表" xfId="179"/>
    <cellStyle name="常规 13 2 3 3 4" xfId="180"/>
    <cellStyle name="常规 13 2 3 3 4 2" xfId="181"/>
    <cellStyle name="常规 13 2 3 3 4 2 2" xfId="182"/>
    <cellStyle name="常规 13 2 3 3 4 2_2018年各单位业务费和专项经费表" xfId="183"/>
    <cellStyle name="常规 13 2 3 3 5" xfId="184"/>
    <cellStyle name="常规 13 2 3 3 5 2" xfId="185"/>
    <cellStyle name="常规 13 2 3 3 5_2018年各单位业务费和专项经费表" xfId="186"/>
    <cellStyle name="常规 13 2 3 3_2018年各单位业务费和专项经费表" xfId="187"/>
    <cellStyle name="常规 13 2 4" xfId="188"/>
    <cellStyle name="常规 13 2 4 2" xfId="189"/>
    <cellStyle name="常规 13 2 4 2 2" xfId="190"/>
    <cellStyle name="常规 13 2 4 2 2 2" xfId="191"/>
    <cellStyle name="常规 13 2 4 2 2 2 2" xfId="192"/>
    <cellStyle name="常规 13 2 4 2 2 2_2018年各单位业务费和专项经费表" xfId="193"/>
    <cellStyle name="常规 13 2 4 2 3" xfId="194"/>
    <cellStyle name="常规 13 2 4 2 3 2" xfId="195"/>
    <cellStyle name="常规 13 2 4 2 3_2018年各单位业务费和专项经费表" xfId="196"/>
    <cellStyle name="常规 13 2 4 3" xfId="197"/>
    <cellStyle name="常规 13 2 4 3 2" xfId="198"/>
    <cellStyle name="常规 13 2 4 3 2 2" xfId="199"/>
    <cellStyle name="常规 13 2 4 3 2_2018年各单位业务费和专项经费表" xfId="200"/>
    <cellStyle name="常规 13 2 4 3 3" xfId="201"/>
    <cellStyle name="常规 13 2 4 3_2018年各单位业务费和专项经费表" xfId="202"/>
    <cellStyle name="常规 13 2 4 4" xfId="203"/>
    <cellStyle name="常规 13 2 4 4 2" xfId="204"/>
    <cellStyle name="常规 13 2 4 4 2 2" xfId="205"/>
    <cellStyle name="常规 13 2 4 4 2_2018年各单位业务费和专项经费表" xfId="206"/>
    <cellStyle name="常规 13 2 4 5" xfId="207"/>
    <cellStyle name="常规 13 2 4 5 2" xfId="208"/>
    <cellStyle name="常规 13 2 4 5_2018年各单位业务费和专项经费表" xfId="209"/>
    <cellStyle name="常规 13 2 4_2018年各单位业务费和专项经费表" xfId="210"/>
    <cellStyle name="常规 13 2 5" xfId="211"/>
    <cellStyle name="常规 13 2 5 2" xfId="212"/>
    <cellStyle name="常规 13 2 5 2 2" xfId="213"/>
    <cellStyle name="常规 13 2 5 2 2 2" xfId="214"/>
    <cellStyle name="常规 13 2 5 2 2 2 2" xfId="215"/>
    <cellStyle name="常规 13 2 5 2 2 2 2 2" xfId="216"/>
    <cellStyle name="常规 13 2 5 2 2 2 2_2018年各单位业务费和专项经费表" xfId="217"/>
    <cellStyle name="常规 13 2 5 2 2 3" xfId="218"/>
    <cellStyle name="常规 13 2 5 2 2 3 2" xfId="219"/>
    <cellStyle name="常规 13 2 5 2 2 3_2018年各单位业务费和专项经费表" xfId="220"/>
    <cellStyle name="常规 13 2 5 2 3" xfId="221"/>
    <cellStyle name="常规 13 2 5 2 3 2" xfId="222"/>
    <cellStyle name="常规 13 2 5 2 3 2 2" xfId="223"/>
    <cellStyle name="常规 13 2 5 2 3 2_2018年各单位业务费和专项经费表" xfId="224"/>
    <cellStyle name="常规 13 2 5 2 3 3" xfId="225"/>
    <cellStyle name="常规 13 2 5 2 3_2018年各单位业务费和专项经费表" xfId="226"/>
    <cellStyle name="常规 13 2 5 2 4" xfId="227"/>
    <cellStyle name="常规 13 2 5 2 4 2" xfId="228"/>
    <cellStyle name="常规 13 2 5 2 4 2 2" xfId="229"/>
    <cellStyle name="常规 13 2 5 2 4 2_2018年各单位业务费和专项经费表" xfId="230"/>
    <cellStyle name="常规 13 2 5 2 5" xfId="231"/>
    <cellStyle name="常规 13 2 5 2 5 2" xfId="232"/>
    <cellStyle name="常规 13 2 5 2 5_2018年各单位业务费和专项经费表" xfId="233"/>
    <cellStyle name="常规 13 2 5 2_2018年各单位业务费和专项经费表" xfId="234"/>
    <cellStyle name="常规 13 2 6" xfId="235"/>
    <cellStyle name="常规 13 2 6 2" xfId="236"/>
    <cellStyle name="常规 13 2 6 2 2" xfId="237"/>
    <cellStyle name="常规 13 2 6 2 2 2" xfId="238"/>
    <cellStyle name="常规 13 2 6 2 2_2018年各单位业务费和专项经费表" xfId="239"/>
    <cellStyle name="常规 13 2 6 3" xfId="240"/>
    <cellStyle name="常规 13 2 6 3 2" xfId="241"/>
    <cellStyle name="常规 13 2 6 3_2018年各单位业务费和专项经费表" xfId="242"/>
    <cellStyle name="常规 13 2 7" xfId="243"/>
    <cellStyle name="常规 13 2 7 2" xfId="244"/>
    <cellStyle name="常规 13 2 7 2 2" xfId="245"/>
    <cellStyle name="常规 13 2 7 2_2018年各单位业务费和专项经费表" xfId="246"/>
    <cellStyle name="常规 13 2 7 3" xfId="247"/>
    <cellStyle name="常规 13 2 7_2018年各单位业务费和专项经费表" xfId="248"/>
    <cellStyle name="常规 13 2 8" xfId="249"/>
    <cellStyle name="常规 13 2 8 2" xfId="250"/>
    <cellStyle name="常规 13 2 8_2018年各单位业务费和专项经费表" xfId="251"/>
    <cellStyle name="常规 13 2 9" xfId="252"/>
    <cellStyle name="常规 13 2_2018年各单位业务费和专项经费表" xfId="253"/>
    <cellStyle name="常规 14" xfId="254"/>
    <cellStyle name="常规 15" xfId="255"/>
    <cellStyle name="常规 16" xfId="256"/>
    <cellStyle name="常规 17" xfId="257"/>
    <cellStyle name="常规 18" xfId="258"/>
    <cellStyle name="常规 19" xfId="490"/>
    <cellStyle name="常规 2" xfId="259"/>
    <cellStyle name="常规 2 10" xfId="491"/>
    <cellStyle name="常规 2 11" xfId="492"/>
    <cellStyle name="常规 2 12" xfId="493"/>
    <cellStyle name="常规 2 13" xfId="494"/>
    <cellStyle name="常规 2 2" xfId="260"/>
    <cellStyle name="常规 2 2 2" xfId="261"/>
    <cellStyle name="常规 2 2 2 2" xfId="262"/>
    <cellStyle name="常规 2 2 2 2 2" xfId="263"/>
    <cellStyle name="常规 2 2 2 2 2 2" xfId="264"/>
    <cellStyle name="常规 2 2 2 2 2 2 2" xfId="265"/>
    <cellStyle name="常规 2 2 2 2 2 2 2 2" xfId="266"/>
    <cellStyle name="常规 2 2 2 2 2 2 2_2018年各单位业务费和专项经费表" xfId="267"/>
    <cellStyle name="常规 2 2 2 2 2 3" xfId="268"/>
    <cellStyle name="常规 2 2 2 2 2 3 2" xfId="269"/>
    <cellStyle name="常规 2 2 2 2 2 3_2018年各单位业务费和专项经费表" xfId="270"/>
    <cellStyle name="常规 2 2 2 2 3" xfId="271"/>
    <cellStyle name="常规 2 2 2 2 3 2" xfId="272"/>
    <cellStyle name="常规 2 2 2 2 3 2 2" xfId="273"/>
    <cellStyle name="常规 2 2 2 2 3 2 2 2" xfId="274"/>
    <cellStyle name="常规 2 2 2 2 3 2 2_2018年各单位业务费和专项经费表" xfId="275"/>
    <cellStyle name="常规 2 2 2 2 3 3" xfId="276"/>
    <cellStyle name="常规 2 2 2 2 3 3 2" xfId="277"/>
    <cellStyle name="常规 2 2 2 2 3 3_2018年各单位业务费和专项经费表" xfId="278"/>
    <cellStyle name="常规 2 2 2 2 4" xfId="279"/>
    <cellStyle name="常规 2 2 2 2 4 2" xfId="280"/>
    <cellStyle name="常规 2 2 2 2 4 2 2" xfId="281"/>
    <cellStyle name="常规 2 2 2 2 4 2_2018年各单位业务费和专项经费表" xfId="282"/>
    <cellStyle name="常规 2 2 2 2 4 3" xfId="283"/>
    <cellStyle name="常规 2 2 2 2 4_2018年各单位业务费和专项经费表" xfId="284"/>
    <cellStyle name="常规 2 2 2 2 5" xfId="285"/>
    <cellStyle name="常规 2 2 2 2 5 2" xfId="286"/>
    <cellStyle name="常规 2 2 2 2 5 2 2" xfId="287"/>
    <cellStyle name="常规 2 2 2 2 5 2_2018年各单位业务费和专项经费表" xfId="288"/>
    <cellStyle name="常规 2 2 2 2 6" xfId="289"/>
    <cellStyle name="常规 2 2 2 2 6 2" xfId="290"/>
    <cellStyle name="常规 2 2 2 2 6_2018年各单位业务费和专项经费表" xfId="291"/>
    <cellStyle name="常规 2 2 2 2_2018年各单位业务费和专项经费表" xfId="292"/>
    <cellStyle name="常规 2 2 2 3" xfId="293"/>
    <cellStyle name="常规 2 2 2 3 2" xfId="294"/>
    <cellStyle name="常规 2 2 2 3 2 2" xfId="295"/>
    <cellStyle name="常规 2 2 2 3 2 2 2" xfId="296"/>
    <cellStyle name="常规 2 2 2 3 2 2 2 2" xfId="297"/>
    <cellStyle name="常规 2 2 2 3 2 2 2_2018年各单位业务费和专项经费表" xfId="298"/>
    <cellStyle name="常规 2 2 2 3 2 3" xfId="299"/>
    <cellStyle name="常规 2 2 2 3 2 3 2" xfId="300"/>
    <cellStyle name="常规 2 2 2 3 2 3_2018年各单位业务费和专项经费表" xfId="301"/>
    <cellStyle name="常规 2 2 2 3 3" xfId="302"/>
    <cellStyle name="常规 2 2 2 3 3 2" xfId="303"/>
    <cellStyle name="常规 2 2 2 3 3 2 2" xfId="304"/>
    <cellStyle name="常规 2 2 2 3 3 2_2018年各单位业务费和专项经费表" xfId="305"/>
    <cellStyle name="常规 2 2 2 3 3 3" xfId="306"/>
    <cellStyle name="常规 2 2 2 3 3_2018年各单位业务费和专项经费表" xfId="307"/>
    <cellStyle name="常规 2 2 2 3 4" xfId="308"/>
    <cellStyle name="常规 2 2 2 3 4 2" xfId="309"/>
    <cellStyle name="常规 2 2 2 3 4 2 2" xfId="310"/>
    <cellStyle name="常规 2 2 2 3 4 2_2018年各单位业务费和专项经费表" xfId="311"/>
    <cellStyle name="常规 2 2 2 3 5" xfId="312"/>
    <cellStyle name="常规 2 2 2 3 5 2" xfId="313"/>
    <cellStyle name="常规 2 2 2 3 5_2018年各单位业务费和专项经费表" xfId="314"/>
    <cellStyle name="常规 2 2 2 3_2018年各单位业务费和专项经费表" xfId="315"/>
    <cellStyle name="常规 2 2 3" xfId="316"/>
    <cellStyle name="常规 2 2 3 2" xfId="317"/>
    <cellStyle name="常规 2 2 3 2 2" xfId="318"/>
    <cellStyle name="常规 2 2 3 2 2 2" xfId="319"/>
    <cellStyle name="常规 2 2 3 2 2 2 2" xfId="320"/>
    <cellStyle name="常规 2 2 3 2 2 2_2018年各单位业务费和专项经费表" xfId="321"/>
    <cellStyle name="常规 2 2 3 2 3" xfId="322"/>
    <cellStyle name="常规 2 2 3 2 3 2" xfId="323"/>
    <cellStyle name="常规 2 2 3 2 3_2018年各单位业务费和专项经费表" xfId="324"/>
    <cellStyle name="常规 2 2 3 3" xfId="325"/>
    <cellStyle name="常规 2 2 3 3 2" xfId="326"/>
    <cellStyle name="常规 2 2 3 3 2 2" xfId="327"/>
    <cellStyle name="常规 2 2 3 3 2_2018年各单位业务费和专项经费表" xfId="328"/>
    <cellStyle name="常规 2 2 3 3 3" xfId="329"/>
    <cellStyle name="常规 2 2 3 3_2018年各单位业务费和专项经费表" xfId="330"/>
    <cellStyle name="常规 2 2 3 4" xfId="331"/>
    <cellStyle name="常规 2 2 3 4 2" xfId="332"/>
    <cellStyle name="常规 2 2 3 4 2 2" xfId="333"/>
    <cellStyle name="常规 2 2 3 4 2_2018年各单位业务费和专项经费表" xfId="334"/>
    <cellStyle name="常规 2 2 3 5" xfId="335"/>
    <cellStyle name="常规 2 2 3 5 2" xfId="336"/>
    <cellStyle name="常规 2 2 3 5_2018年各单位业务费和专项经费表" xfId="337"/>
    <cellStyle name="常规 2 2 3_2018年各单位业务费和专项经费表" xfId="338"/>
    <cellStyle name="常规 2 2 4" xfId="339"/>
    <cellStyle name="常规 2 2 4 2" xfId="340"/>
    <cellStyle name="常规 2 2 4 2 2" xfId="341"/>
    <cellStyle name="常规 2 2 4 2 2 2" xfId="342"/>
    <cellStyle name="常规 2 2 4 2 2 2 2" xfId="343"/>
    <cellStyle name="常规 2 2 4 2 2 2 2 2" xfId="344"/>
    <cellStyle name="常规 2 2 4 2 2 2 2_2018年各单位业务费和专项经费表" xfId="345"/>
    <cellStyle name="常规 2 2 4 2 2 3" xfId="346"/>
    <cellStyle name="常规 2 2 4 2 2 3 2" xfId="347"/>
    <cellStyle name="常规 2 2 4 2 2 3_2018年各单位业务费和专项经费表" xfId="348"/>
    <cellStyle name="常规 2 2 4 2 3" xfId="349"/>
    <cellStyle name="常规 2 2 4 2 3 2" xfId="350"/>
    <cellStyle name="常规 2 2 4 2 3 2 2" xfId="351"/>
    <cellStyle name="常规 2 2 4 2 3 2_2018年各单位业务费和专项经费表" xfId="352"/>
    <cellStyle name="常规 2 2 4 2 3 3" xfId="353"/>
    <cellStyle name="常规 2 2 4 2 3_2018年各单位业务费和专项经费表" xfId="354"/>
    <cellStyle name="常规 2 2 4 2 4" xfId="355"/>
    <cellStyle name="常规 2 2 4 2 4 2" xfId="356"/>
    <cellStyle name="常规 2 2 4 2 4 2 2" xfId="357"/>
    <cellStyle name="常规 2 2 4 2 4 2_2018年各单位业务费和专项经费表" xfId="358"/>
    <cellStyle name="常规 2 2 4 2 5" xfId="359"/>
    <cellStyle name="常规 2 2 4 2 5 2" xfId="360"/>
    <cellStyle name="常规 2 2 4 2 5_2018年各单位业务费和专项经费表" xfId="361"/>
    <cellStyle name="常规 2 2 4 2_2018年各单位业务费和专项经费表" xfId="362"/>
    <cellStyle name="常规 2 2 5" xfId="363"/>
    <cellStyle name="常规 2 2 5 2" xfId="364"/>
    <cellStyle name="常规 2 2 5 2 2" xfId="365"/>
    <cellStyle name="常规 2 2 5 2 2 2" xfId="366"/>
    <cellStyle name="常规 2 2 5 2 2_2018年各单位业务费和专项经费表" xfId="367"/>
    <cellStyle name="常规 2 2 5 3" xfId="368"/>
    <cellStyle name="常规 2 2 5 3 2" xfId="369"/>
    <cellStyle name="常规 2 2 5 3_2018年各单位业务费和专项经费表" xfId="370"/>
    <cellStyle name="常规 2 2 6" xfId="371"/>
    <cellStyle name="常规 2 2 6 2" xfId="372"/>
    <cellStyle name="常规 2 2 6 2 2" xfId="373"/>
    <cellStyle name="常规 2 2 6 2_2018年各单位业务费和专项经费表" xfId="374"/>
    <cellStyle name="常规 2 2 6 3" xfId="375"/>
    <cellStyle name="常规 2 2 6_2018年各单位业务费和专项经费表" xfId="376"/>
    <cellStyle name="常规 2 2 7" xfId="377"/>
    <cellStyle name="常规 2 2 7 2" xfId="378"/>
    <cellStyle name="常规 2 2 7_2018年各单位业务费和专项经费表" xfId="379"/>
    <cellStyle name="常规 2 2 8" xfId="495"/>
    <cellStyle name="常规 2 2_2018年各单位业务费和专项经费表" xfId="380"/>
    <cellStyle name="常规 2 3" xfId="381"/>
    <cellStyle name="常规 2 3 2" xfId="382"/>
    <cellStyle name="常规 2 3 2 2" xfId="383"/>
    <cellStyle name="常规 2 3 2 2 2" xfId="384"/>
    <cellStyle name="常规 2 3 2 2 2 2" xfId="385"/>
    <cellStyle name="常规 2 3 2 2 2 2 2" xfId="386"/>
    <cellStyle name="常规 2 3 2 2 2 2_2018年各单位业务费和专项经费表" xfId="387"/>
    <cellStyle name="常规 2 3 2 2 3" xfId="388"/>
    <cellStyle name="常规 2 3 2 2 3 2" xfId="389"/>
    <cellStyle name="常规 2 3 2 2 3_2018年各单位业务费和专项经费表" xfId="390"/>
    <cellStyle name="常规 2 3 2 3" xfId="391"/>
    <cellStyle name="常规 2 3 2 3 2" xfId="392"/>
    <cellStyle name="常规 2 3 2 3 2 2" xfId="393"/>
    <cellStyle name="常规 2 3 2 3 2 2 2" xfId="394"/>
    <cellStyle name="常规 2 3 2 3 2 2_2018年各单位业务费和专项经费表" xfId="395"/>
    <cellStyle name="常规 2 3 2 3 3" xfId="396"/>
    <cellStyle name="常规 2 3 2 3 3 2" xfId="397"/>
    <cellStyle name="常规 2 3 2 3 3_2018年各单位业务费和专项经费表" xfId="398"/>
    <cellStyle name="常规 2 3 2 4" xfId="399"/>
    <cellStyle name="常规 2 3 2 4 2" xfId="400"/>
    <cellStyle name="常规 2 3 2 4 2 2" xfId="401"/>
    <cellStyle name="常规 2 3 2 4 2_2018年各单位业务费和专项经费表" xfId="402"/>
    <cellStyle name="常规 2 3 2 4 3" xfId="403"/>
    <cellStyle name="常规 2 3 2 4_2018年各单位业务费和专项经费表" xfId="404"/>
    <cellStyle name="常规 2 3 2 5" xfId="405"/>
    <cellStyle name="常规 2 3 2 5 2" xfId="406"/>
    <cellStyle name="常规 2 3 2 5 2 2" xfId="407"/>
    <cellStyle name="常规 2 3 2 5 2_2018年各单位业务费和专项经费表" xfId="408"/>
    <cellStyle name="常规 2 3 2 6" xfId="409"/>
    <cellStyle name="常规 2 3 2 6 2" xfId="410"/>
    <cellStyle name="常规 2 3 2 6_2018年各单位业务费和专项经费表" xfId="411"/>
    <cellStyle name="常规 2 3 2_2018年各单位业务费和专项经费表" xfId="412"/>
    <cellStyle name="常规 2 3 3" xfId="413"/>
    <cellStyle name="常规 2 3 3 2" xfId="414"/>
    <cellStyle name="常规 2 3 3 2 2" xfId="415"/>
    <cellStyle name="常规 2 3 3 2 2 2" xfId="416"/>
    <cellStyle name="常规 2 3 3 2 2 2 2" xfId="417"/>
    <cellStyle name="常规 2 3 3 2 2 2_2018年各单位业务费和专项经费表" xfId="418"/>
    <cellStyle name="常规 2 3 3 2 3" xfId="419"/>
    <cellStyle name="常规 2 3 3 2 3 2" xfId="420"/>
    <cellStyle name="常规 2 3 3 2 3_2018年各单位业务费和专项经费表" xfId="421"/>
    <cellStyle name="常规 2 3 3 3" xfId="422"/>
    <cellStyle name="常规 2 3 3 3 2" xfId="423"/>
    <cellStyle name="常规 2 3 3 3 2 2" xfId="424"/>
    <cellStyle name="常规 2 3 3 3 2_2018年各单位业务费和专项经费表" xfId="425"/>
    <cellStyle name="常规 2 3 3 3 3" xfId="426"/>
    <cellStyle name="常规 2 3 3 3_2018年各单位业务费和专项经费表" xfId="427"/>
    <cellStyle name="常规 2 3 3 4" xfId="428"/>
    <cellStyle name="常规 2 3 3 4 2" xfId="429"/>
    <cellStyle name="常规 2 3 3 4 2 2" xfId="430"/>
    <cellStyle name="常规 2 3 3 4 2_2018年各单位业务费和专项经费表" xfId="431"/>
    <cellStyle name="常规 2 3 3 5" xfId="432"/>
    <cellStyle name="常规 2 3 3 5 2" xfId="433"/>
    <cellStyle name="常规 2 3 3 5_2018年各单位业务费和专项经费表" xfId="434"/>
    <cellStyle name="常规 2 3 3_2018年各单位业务费和专项经费表" xfId="435"/>
    <cellStyle name="常规 2 4" xfId="436"/>
    <cellStyle name="常规 2 4 2" xfId="437"/>
    <cellStyle name="常规 2 4 2 2" xfId="438"/>
    <cellStyle name="常规 2 4 2 2 2" xfId="439"/>
    <cellStyle name="常规 2 4 2 2 2 2" xfId="440"/>
    <cellStyle name="常规 2 4 2 2 2_2018年各单位业务费和专项经费表" xfId="441"/>
    <cellStyle name="常规 2 4 2 3" xfId="442"/>
    <cellStyle name="常规 2 4 2 3 2" xfId="443"/>
    <cellStyle name="常规 2 4 2 3_2018年各单位业务费和专项经费表" xfId="444"/>
    <cellStyle name="常规 2 4 3" xfId="445"/>
    <cellStyle name="常规 2 4 3 2" xfId="446"/>
    <cellStyle name="常规 2 4 3 2 2" xfId="447"/>
    <cellStyle name="常规 2 4 3 2_2018年各单位业务费和专项经费表" xfId="448"/>
    <cellStyle name="常规 2 4 3 3" xfId="449"/>
    <cellStyle name="常规 2 4 3_2018年各单位业务费和专项经费表" xfId="450"/>
    <cellStyle name="常规 2 4 4" xfId="451"/>
    <cellStyle name="常规 2 4 4 2" xfId="452"/>
    <cellStyle name="常规 2 4 4 2 2" xfId="453"/>
    <cellStyle name="常规 2 4 4 2_2018年各单位业务费和专项经费表" xfId="454"/>
    <cellStyle name="常规 2 4 5" xfId="455"/>
    <cellStyle name="常规 2 4 5 2" xfId="456"/>
    <cellStyle name="常规 2 4 5_2018年各单位业务费和专项经费表" xfId="457"/>
    <cellStyle name="常规 2 4_2018年各单位业务费和专项经费表" xfId="458"/>
    <cellStyle name="常规 2 5" xfId="459"/>
    <cellStyle name="常规 2 5 2" xfId="460"/>
    <cellStyle name="常规 2 5 2 2" xfId="461"/>
    <cellStyle name="常规 2 5 2 2 2" xfId="462"/>
    <cellStyle name="常规 2 5 2 2_2018年各单位业务费和专项经费表" xfId="463"/>
    <cellStyle name="常规 2 5 3" xfId="464"/>
    <cellStyle name="常规 2 5 3 2" xfId="465"/>
    <cellStyle name="常规 2 5 3_2018年各单位业务费和专项经费表" xfId="466"/>
    <cellStyle name="常规 2 6" xfId="467"/>
    <cellStyle name="常规 2 6 2" xfId="468"/>
    <cellStyle name="常规 2 6 2 2" xfId="469"/>
    <cellStyle name="常规 2 6 2_2018年各单位业务费和专项经费表" xfId="470"/>
    <cellStyle name="常规 2 6 3" xfId="471"/>
    <cellStyle name="常规 2 6_2018年各单位业务费和专项经费表" xfId="472"/>
    <cellStyle name="常规 2 7" xfId="473"/>
    <cellStyle name="常规 2 7 2" xfId="474"/>
    <cellStyle name="常规 2 7_2018年各单位业务费和专项经费表" xfId="475"/>
    <cellStyle name="常规 2 8" xfId="476"/>
    <cellStyle name="常规 2 9" xfId="496"/>
    <cellStyle name="常规 2_2018年各单位业务费和专项经费表" xfId="477"/>
    <cellStyle name="常规 20" xfId="497"/>
    <cellStyle name="常规 22" xfId="498"/>
    <cellStyle name="常规 3" xfId="478"/>
    <cellStyle name="常规 3 2" xfId="499"/>
    <cellStyle name="常规 4" xfId="479"/>
    <cellStyle name="常规 4 2" xfId="480"/>
    <cellStyle name="常规 4 2 2" xfId="481"/>
    <cellStyle name="常规 4 2 2 2" xfId="500"/>
    <cellStyle name="常规 5" xfId="482"/>
    <cellStyle name="常规 5 2" xfId="483"/>
    <cellStyle name="常规 6" xfId="484"/>
    <cellStyle name="常规 6 2" xfId="485"/>
    <cellStyle name="常规 7" xfId="486"/>
    <cellStyle name="常规 7 2" xfId="501"/>
    <cellStyle name="常规 7 3" xfId="502"/>
    <cellStyle name="常规 7 4" xfId="503"/>
    <cellStyle name="常规 8" xfId="487"/>
    <cellStyle name="常规 9" xfId="488"/>
    <cellStyle name="常规_2013年国有资本经营预算完成情况表" xfId="489"/>
    <cellStyle name="好_2008年全省汇总收支计算表_财力性转移支付2010年预算参考数_隋心对账单定稿0514 2 2" xfId="504"/>
    <cellStyle name="千位分隔 2" xfId="505"/>
    <cellStyle name="千位分隔 3" xfId="506"/>
  </cellStyles>
  <dxfs count="2">
    <dxf>
      <font>
        <b val="0"/>
        <i val="0"/>
        <color indexed="9"/>
      </font>
    </dxf>
    <dxf>
      <font>
        <b val="0"/>
        <i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0&#24180;&#37038;&#20214;\2.2021&#24180;&#22320;&#26041;&#36130;&#25919;&#39044;&#31639;&#34920;&#65288;&#24102;&#20844;&#24335;&#65292;&#20197;&#27492;&#20026;&#2093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4180;&#37038;&#20214;/2.2021&#24180;&#22320;&#26041;&#36130;&#25919;&#39044;&#31639;&#34920;&#65288;&#24102;&#20844;&#24335;&#65292;&#20197;&#27492;&#20026;&#2093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2024&#24180;&#39044;&#31639;&#34920;&#26684;&#65288;&#20154;&#22823;&#20250;&#23450;&#31295;&#65289;&#65288;&#25171;&#2136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978;&#25253;&#37038;&#20214;/2019&#24180;&#22320;&#26041;&#36130;&#25919;&#39044;&#31639;&#34920;&#65288;&#24102;&#20844;&#24335;&#65292;&#23450;&#65289;(&#26032;&#37045;&#19978;&#25253;&#27491;&#312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录"/>
      <sheetName val="收入表（表一）"/>
      <sheetName val="平衡表（表二）"/>
      <sheetName val="支出表（经济分类表-明细）（表三）"/>
      <sheetName val="一般公共预算支出表（功能分类明细表）（表四） "/>
      <sheetName val="一般公共预算支出表（经济分类表-明细）（表三） (2)"/>
      <sheetName val="一般公共预算本级支出表（经济分类表-明细）（表三） (3)"/>
      <sheetName val="一般公共预算本级基本支出表（经济分类表-明细）（表三） (4)"/>
      <sheetName val="人员经费表（表五）"/>
      <sheetName val="业务经费表（表六）"/>
      <sheetName val="专项经费表（表七）"/>
      <sheetName val="非税核拨表（一般公共预算-表八）"/>
      <sheetName val="政府性基金（表九）"/>
      <sheetName val="基金预算（明细）"/>
      <sheetName val="社会保险基金（表十）"/>
      <sheetName val="社保基金明细（城级居民养老收支）"/>
      <sheetName val="社保基金明细（机关事业养老收支）"/>
      <sheetName val="国有资本经营（表十一）"/>
      <sheetName val="一般性转移收入（部门预算）"/>
      <sheetName val="专项转移支付（部门预算）"/>
      <sheetName val="上级基金转移支付（部门）"/>
      <sheetName val="Sheet1"/>
    </sheetNames>
    <sheetDataSet>
      <sheetData sheetId="0"/>
      <sheetData sheetId="1">
        <row r="10">
          <cell r="H10">
            <v>79242</v>
          </cell>
        </row>
      </sheetData>
      <sheetData sheetId="2"/>
      <sheetData sheetId="3"/>
      <sheetData sheetId="4"/>
      <sheetData sheetId="5"/>
      <sheetData sheetId="6"/>
      <sheetData sheetId="7"/>
      <sheetData sheetId="8"/>
      <sheetData sheetId="9"/>
      <sheetData sheetId="10">
        <row r="207">
          <cell r="D207">
            <v>111754.1213</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目录"/>
      <sheetName val="校验表"/>
      <sheetName val="表一"/>
      <sheetName val="表二（旧）"/>
      <sheetName val="表二（新）"/>
      <sheetName val="表三"/>
      <sheetName val="表四"/>
      <sheetName val="表五"/>
      <sheetName val="表六 (1)"/>
      <sheetName val="表六（2)"/>
      <sheetName val="表七 (1)"/>
      <sheetName val="表七(2)"/>
      <sheetName val="表八"/>
      <sheetName val="表九"/>
      <sheetName val="表十"/>
      <sheetName val="表十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84">
          <cell r="B184">
            <v>0</v>
          </cell>
        </row>
      </sheetData>
      <sheetData sheetId="15"/>
      <sheetData sheetId="1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8"/>
  <sheetViews>
    <sheetView topLeftCell="A7" workbookViewId="0">
      <selection activeCell="B28" sqref="B28"/>
    </sheetView>
  </sheetViews>
  <sheetFormatPr defaultColWidth="10" defaultRowHeight="22.5" customHeight="1"/>
  <cols>
    <col min="1" max="1" width="9.875" customWidth="1"/>
    <col min="2" max="2" width="66.875" customWidth="1"/>
    <col min="3" max="3" width="9.75" customWidth="1"/>
  </cols>
  <sheetData>
    <row r="1" spans="1:3" ht="31.5" customHeight="1">
      <c r="A1" s="353" t="s">
        <v>0</v>
      </c>
      <c r="B1" s="353"/>
    </row>
    <row r="2" spans="1:3" ht="22.5" customHeight="1">
      <c r="A2" s="1" t="s">
        <v>1</v>
      </c>
      <c r="B2" s="352" t="s">
        <v>181</v>
      </c>
    </row>
    <row r="3" spans="1:3" ht="22.5" customHeight="1">
      <c r="A3" s="2">
        <v>1</v>
      </c>
      <c r="B3" s="3" t="s">
        <v>1431</v>
      </c>
    </row>
    <row r="4" spans="1:3" ht="22.5" customHeight="1">
      <c r="A4" s="2">
        <v>2</v>
      </c>
      <c r="B4" s="3" t="s">
        <v>1432</v>
      </c>
    </row>
    <row r="5" spans="1:3" ht="22.5" customHeight="1">
      <c r="A5" s="2">
        <v>3</v>
      </c>
      <c r="B5" s="3" t="s">
        <v>1342</v>
      </c>
      <c r="C5" s="4"/>
    </row>
    <row r="6" spans="1:3" ht="22.5" customHeight="1">
      <c r="A6" s="2">
        <v>4</v>
      </c>
      <c r="B6" s="3" t="s">
        <v>1343</v>
      </c>
    </row>
    <row r="7" spans="1:3" ht="22.5" customHeight="1">
      <c r="A7" s="2">
        <v>5</v>
      </c>
      <c r="B7" s="3" t="s">
        <v>1433</v>
      </c>
    </row>
    <row r="8" spans="1:3" ht="22.5" customHeight="1">
      <c r="A8" s="2">
        <v>6</v>
      </c>
      <c r="B8" s="3" t="s">
        <v>1392</v>
      </c>
    </row>
    <row r="9" spans="1:3" ht="22.5" customHeight="1">
      <c r="A9" s="2">
        <v>7</v>
      </c>
      <c r="B9" s="3" t="s">
        <v>1393</v>
      </c>
    </row>
    <row r="10" spans="1:3" ht="22.5" customHeight="1">
      <c r="A10" s="2">
        <v>8</v>
      </c>
      <c r="B10" s="3" t="s">
        <v>1394</v>
      </c>
    </row>
    <row r="11" spans="1:3" ht="22.5" customHeight="1">
      <c r="A11" s="2">
        <v>9</v>
      </c>
      <c r="B11" s="3" t="s">
        <v>1395</v>
      </c>
    </row>
    <row r="12" spans="1:3" ht="22.5" customHeight="1">
      <c r="A12" s="2">
        <v>10</v>
      </c>
      <c r="B12" s="3" t="s">
        <v>1396</v>
      </c>
    </row>
    <row r="13" spans="1:3" ht="22.5" customHeight="1">
      <c r="A13" s="2">
        <v>11</v>
      </c>
      <c r="B13" s="3" t="s">
        <v>1397</v>
      </c>
    </row>
    <row r="14" spans="1:3" ht="22.5" customHeight="1">
      <c r="A14" s="2">
        <v>12</v>
      </c>
      <c r="B14" s="3" t="s">
        <v>1398</v>
      </c>
    </row>
    <row r="15" spans="1:3" ht="22.5" customHeight="1">
      <c r="A15" s="2">
        <v>13</v>
      </c>
      <c r="B15" s="3" t="s">
        <v>1434</v>
      </c>
    </row>
    <row r="16" spans="1:3" ht="22.5" customHeight="1">
      <c r="A16" s="2">
        <v>14</v>
      </c>
      <c r="B16" s="3" t="s">
        <v>1399</v>
      </c>
    </row>
    <row r="17" spans="1:2" ht="22.5" customHeight="1">
      <c r="A17" s="2">
        <v>15</v>
      </c>
      <c r="B17" s="3" t="s">
        <v>1400</v>
      </c>
    </row>
    <row r="18" spans="1:2" ht="22.5" customHeight="1">
      <c r="A18" s="2">
        <v>16</v>
      </c>
      <c r="B18" s="3" t="s">
        <v>1401</v>
      </c>
    </row>
    <row r="19" spans="1:2" ht="22.5" customHeight="1">
      <c r="A19" s="2">
        <v>17</v>
      </c>
      <c r="B19" s="3" t="s">
        <v>1402</v>
      </c>
    </row>
    <row r="20" spans="1:2" ht="22.5" customHeight="1">
      <c r="A20" s="2">
        <v>18</v>
      </c>
      <c r="B20" s="3" t="s">
        <v>1435</v>
      </c>
    </row>
    <row r="21" spans="1:2" ht="22.5" customHeight="1">
      <c r="A21" s="2">
        <v>19</v>
      </c>
      <c r="B21" s="3" t="s">
        <v>1422</v>
      </c>
    </row>
    <row r="22" spans="1:2" ht="22.5" customHeight="1">
      <c r="A22" s="2">
        <v>20</v>
      </c>
      <c r="B22" s="3" t="s">
        <v>1403</v>
      </c>
    </row>
    <row r="23" spans="1:2" ht="22.5" customHeight="1">
      <c r="A23" s="2">
        <v>21</v>
      </c>
      <c r="B23" s="3" t="s">
        <v>1404</v>
      </c>
    </row>
    <row r="24" spans="1:2" ht="22.5" customHeight="1">
      <c r="A24" s="2">
        <v>22</v>
      </c>
      <c r="B24" s="3" t="s">
        <v>1436</v>
      </c>
    </row>
    <row r="25" spans="1:2" ht="22.5" customHeight="1">
      <c r="A25" s="2">
        <v>23</v>
      </c>
      <c r="B25" s="3" t="s">
        <v>1437</v>
      </c>
    </row>
    <row r="26" spans="1:2" ht="22.5" customHeight="1">
      <c r="A26" s="2">
        <v>24</v>
      </c>
      <c r="B26" s="5" t="s">
        <v>1405</v>
      </c>
    </row>
    <row r="27" spans="1:2" ht="22.5" customHeight="1">
      <c r="A27" s="2">
        <v>25</v>
      </c>
      <c r="B27" s="5" t="s">
        <v>1406</v>
      </c>
    </row>
    <row r="28" spans="1:2" ht="22.5" customHeight="1">
      <c r="A28" s="2">
        <v>26</v>
      </c>
      <c r="B28" s="5" t="s">
        <v>1407</v>
      </c>
    </row>
  </sheetData>
  <mergeCells count="1">
    <mergeCell ref="A1:B1"/>
  </mergeCells>
  <phoneticPr fontId="3" type="noConversion"/>
  <printOptions horizontalCentered="1"/>
  <pageMargins left="0.70866141732283505" right="0.70866141732283505" top="0.74803149606299202" bottom="0.55118110236220497" header="0.31496062992126" footer="0.31496062992126"/>
  <pageSetup paperSize="9" orientation="portrait" r:id="rId1"/>
</worksheet>
</file>

<file path=xl/worksheets/sheet10.xml><?xml version="1.0" encoding="utf-8"?>
<worksheet xmlns="http://schemas.openxmlformats.org/spreadsheetml/2006/main" xmlns:r="http://schemas.openxmlformats.org/officeDocument/2006/relationships">
  <dimension ref="A1:J7"/>
  <sheetViews>
    <sheetView workbookViewId="0">
      <selection activeCell="L13" sqref="L13"/>
    </sheetView>
  </sheetViews>
  <sheetFormatPr defaultColWidth="8.75" defaultRowHeight="13.5"/>
  <cols>
    <col min="1" max="1" width="30.25" style="181" customWidth="1"/>
    <col min="2" max="9" width="8.75" style="181"/>
    <col min="10" max="10" width="18.75" style="181" customWidth="1"/>
    <col min="11" max="16384" width="8.75" style="181"/>
  </cols>
  <sheetData>
    <row r="1" spans="1:10" ht="30" customHeight="1">
      <c r="A1" s="399" t="s">
        <v>1150</v>
      </c>
      <c r="B1" s="399"/>
      <c r="C1" s="399"/>
      <c r="D1" s="399"/>
      <c r="E1" s="399"/>
      <c r="F1" s="399"/>
      <c r="G1" s="399"/>
      <c r="H1" s="399"/>
      <c r="I1" s="399"/>
      <c r="J1" s="399"/>
    </row>
    <row r="2" spans="1:10" ht="24" customHeight="1">
      <c r="A2" s="182" t="s">
        <v>1411</v>
      </c>
      <c r="B2" s="183"/>
      <c r="C2" s="183"/>
      <c r="D2" s="183"/>
      <c r="E2" s="183"/>
      <c r="F2" s="183"/>
      <c r="G2" s="183"/>
      <c r="H2" s="183"/>
      <c r="I2" s="183"/>
      <c r="J2" s="184" t="s">
        <v>1139</v>
      </c>
    </row>
    <row r="3" spans="1:10" ht="27" customHeight="1">
      <c r="A3" s="185" t="s">
        <v>1140</v>
      </c>
      <c r="B3" s="400" t="s">
        <v>1141</v>
      </c>
      <c r="C3" s="401"/>
      <c r="D3" s="402"/>
      <c r="E3" s="400" t="s">
        <v>1142</v>
      </c>
      <c r="F3" s="401"/>
      <c r="G3" s="402"/>
      <c r="H3" s="400" t="s">
        <v>1143</v>
      </c>
      <c r="I3" s="401"/>
      <c r="J3" s="402"/>
    </row>
    <row r="4" spans="1:10" ht="40.5">
      <c r="A4" s="185"/>
      <c r="B4" s="185" t="s">
        <v>1144</v>
      </c>
      <c r="C4" s="185" t="s">
        <v>1145</v>
      </c>
      <c r="D4" s="185" t="s">
        <v>1146</v>
      </c>
      <c r="E4" s="185" t="s">
        <v>1144</v>
      </c>
      <c r="F4" s="185" t="s">
        <v>1145</v>
      </c>
      <c r="G4" s="185" t="s">
        <v>1146</v>
      </c>
      <c r="H4" s="185" t="s">
        <v>1144</v>
      </c>
      <c r="I4" s="185" t="s">
        <v>1145</v>
      </c>
      <c r="J4" s="185" t="s">
        <v>1146</v>
      </c>
    </row>
    <row r="5" spans="1:10" ht="39" customHeight="1">
      <c r="A5" s="186" t="s">
        <v>1147</v>
      </c>
      <c r="B5" s="187"/>
      <c r="C5" s="187"/>
      <c r="D5" s="187"/>
      <c r="E5" s="187"/>
      <c r="F5" s="187"/>
      <c r="G5" s="187"/>
      <c r="H5" s="187"/>
      <c r="I5" s="187"/>
      <c r="J5" s="188"/>
    </row>
    <row r="6" spans="1:10" ht="39" customHeight="1">
      <c r="A6" s="185" t="s">
        <v>1148</v>
      </c>
      <c r="B6" s="189"/>
      <c r="C6" s="189"/>
      <c r="D6" s="189"/>
      <c r="E6" s="189"/>
      <c r="F6" s="189"/>
      <c r="G6" s="189"/>
      <c r="H6" s="189"/>
      <c r="I6" s="189"/>
      <c r="J6" s="189"/>
    </row>
    <row r="7" spans="1:10" ht="45" customHeight="1">
      <c r="A7" s="403" t="s">
        <v>1149</v>
      </c>
      <c r="B7" s="403"/>
      <c r="C7" s="403"/>
      <c r="D7" s="403"/>
      <c r="E7" s="403"/>
      <c r="F7" s="403"/>
      <c r="G7" s="403"/>
      <c r="H7" s="403"/>
      <c r="I7" s="403"/>
      <c r="J7" s="403"/>
    </row>
  </sheetData>
  <mergeCells count="5">
    <mergeCell ref="A1:J1"/>
    <mergeCell ref="B3:D3"/>
    <mergeCell ref="E3:G3"/>
    <mergeCell ref="H3:J3"/>
    <mergeCell ref="A7:J7"/>
  </mergeCells>
  <phoneticPr fontId="3"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dimension ref="A1:B4"/>
  <sheetViews>
    <sheetView workbookViewId="0">
      <selection activeCell="J38" sqref="J38"/>
    </sheetView>
  </sheetViews>
  <sheetFormatPr defaultColWidth="9" defaultRowHeight="14.25"/>
  <cols>
    <col min="1" max="1" width="29.25" style="190" customWidth="1"/>
    <col min="2" max="2" width="35.75" style="190" customWidth="1"/>
    <col min="3" max="16384" width="9" style="190"/>
  </cols>
  <sheetData>
    <row r="1" spans="1:2" ht="22.5" customHeight="1">
      <c r="A1" s="404" t="s">
        <v>1153</v>
      </c>
      <c r="B1" s="404"/>
    </row>
    <row r="2" spans="1:2" ht="22.5" customHeight="1">
      <c r="A2" s="191" t="s">
        <v>1412</v>
      </c>
      <c r="B2" s="192" t="s">
        <v>1139</v>
      </c>
    </row>
    <row r="3" spans="1:2" ht="22.5" customHeight="1">
      <c r="A3" s="193" t="s">
        <v>1151</v>
      </c>
      <c r="B3" s="193" t="s">
        <v>1152</v>
      </c>
    </row>
    <row r="4" spans="1:2" ht="22.5" customHeight="1">
      <c r="A4" s="193">
        <v>336488</v>
      </c>
      <c r="B4" s="193">
        <v>336348.98</v>
      </c>
    </row>
  </sheetData>
  <mergeCells count="1">
    <mergeCell ref="A1:B1"/>
  </mergeCells>
  <phoneticPr fontId="3"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B4"/>
  <sheetViews>
    <sheetView workbookViewId="0">
      <selection activeCell="G38" sqref="G38"/>
    </sheetView>
  </sheetViews>
  <sheetFormatPr defaultColWidth="9" defaultRowHeight="14.25"/>
  <cols>
    <col min="1" max="1" width="29.25" style="190" customWidth="1"/>
    <col min="2" max="2" width="35.75" style="190" customWidth="1"/>
    <col min="3" max="16384" width="9" style="190"/>
  </cols>
  <sheetData>
    <row r="1" spans="1:2" ht="22.5" customHeight="1">
      <c r="A1" s="404" t="s">
        <v>1154</v>
      </c>
      <c r="B1" s="404"/>
    </row>
    <row r="2" spans="1:2" ht="22.5" customHeight="1">
      <c r="A2" s="191" t="s">
        <v>1413</v>
      </c>
      <c r="B2" s="192" t="s">
        <v>1139</v>
      </c>
    </row>
    <row r="3" spans="1:2" ht="22.5" customHeight="1">
      <c r="A3" s="193" t="s">
        <v>1151</v>
      </c>
      <c r="B3" s="193" t="s">
        <v>1152</v>
      </c>
    </row>
    <row r="4" spans="1:2" ht="22.5" customHeight="1">
      <c r="A4" s="193">
        <v>346722</v>
      </c>
      <c r="B4" s="193">
        <v>341381.05</v>
      </c>
    </row>
  </sheetData>
  <mergeCells count="1">
    <mergeCell ref="A1:B1"/>
  </mergeCells>
  <phoneticPr fontId="3"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E46"/>
  <sheetViews>
    <sheetView showZeros="0" workbookViewId="0">
      <selection activeCell="A2" sqref="A2"/>
    </sheetView>
  </sheetViews>
  <sheetFormatPr defaultColWidth="9" defaultRowHeight="14.25"/>
  <cols>
    <col min="1" max="1" width="29.625" customWidth="1"/>
    <col min="2" max="2" width="8" customWidth="1"/>
    <col min="3" max="3" width="7.375" customWidth="1"/>
    <col min="4" max="5" width="8" customWidth="1"/>
  </cols>
  <sheetData>
    <row r="1" spans="1:5" ht="22.5">
      <c r="A1" s="405" t="s">
        <v>1221</v>
      </c>
      <c r="B1" s="405"/>
      <c r="C1" s="405"/>
      <c r="D1" s="405"/>
      <c r="E1" s="405"/>
    </row>
    <row r="2" spans="1:5">
      <c r="A2" s="194" t="s">
        <v>1414</v>
      </c>
      <c r="B2" s="195"/>
      <c r="C2" s="195"/>
      <c r="D2" s="195"/>
      <c r="E2" s="195"/>
    </row>
    <row r="3" spans="1:5" ht="18.75">
      <c r="A3" s="406" t="s">
        <v>1155</v>
      </c>
      <c r="B3" s="407"/>
      <c r="C3" s="407"/>
      <c r="D3" s="407"/>
      <c r="E3" s="408"/>
    </row>
    <row r="4" spans="1:5">
      <c r="A4" s="196" t="s">
        <v>1157</v>
      </c>
      <c r="B4" s="196" t="s">
        <v>47</v>
      </c>
      <c r="C4" s="196" t="s">
        <v>1158</v>
      </c>
      <c r="D4" s="196" t="s">
        <v>1159</v>
      </c>
      <c r="E4" s="196" t="s">
        <v>51</v>
      </c>
    </row>
    <row r="5" spans="1:5">
      <c r="A5" s="197" t="s">
        <v>1160</v>
      </c>
      <c r="B5" s="198"/>
      <c r="C5" s="198"/>
      <c r="D5" s="198"/>
      <c r="E5" s="198">
        <f>SUM(B5:D5)</f>
        <v>0</v>
      </c>
    </row>
    <row r="6" spans="1:5">
      <c r="A6" s="197" t="s">
        <v>1162</v>
      </c>
      <c r="B6" s="198"/>
      <c r="C6" s="198"/>
      <c r="D6" s="198"/>
      <c r="E6" s="198">
        <f t="shared" ref="E6:E39" si="0">SUM(B6:D6)</f>
        <v>0</v>
      </c>
    </row>
    <row r="7" spans="1:5">
      <c r="A7" s="197" t="s">
        <v>1164</v>
      </c>
      <c r="B7" s="198"/>
      <c r="C7" s="198"/>
      <c r="D7" s="198"/>
      <c r="E7" s="198">
        <f t="shared" si="0"/>
        <v>0</v>
      </c>
    </row>
    <row r="8" spans="1:5">
      <c r="A8" s="203" t="s">
        <v>1166</v>
      </c>
      <c r="B8" s="198"/>
      <c r="C8" s="198"/>
      <c r="D8" s="198"/>
      <c r="E8" s="198">
        <f t="shared" si="0"/>
        <v>0</v>
      </c>
    </row>
    <row r="9" spans="1:5">
      <c r="A9" s="203" t="s">
        <v>1168</v>
      </c>
      <c r="B9" s="198"/>
      <c r="C9" s="198"/>
      <c r="D9" s="198"/>
      <c r="E9" s="198">
        <f t="shared" si="0"/>
        <v>0</v>
      </c>
    </row>
    <row r="10" spans="1:5">
      <c r="A10" s="197" t="s">
        <v>1170</v>
      </c>
      <c r="B10" s="198"/>
      <c r="C10" s="198"/>
      <c r="D10" s="198"/>
      <c r="E10" s="198">
        <f t="shared" si="0"/>
        <v>0</v>
      </c>
    </row>
    <row r="11" spans="1:5">
      <c r="A11" s="197" t="s">
        <v>1172</v>
      </c>
      <c r="B11" s="198">
        <v>130000</v>
      </c>
      <c r="C11" s="198"/>
      <c r="D11" s="198"/>
      <c r="E11" s="198">
        <f t="shared" si="0"/>
        <v>130000</v>
      </c>
    </row>
    <row r="12" spans="1:5">
      <c r="A12" s="197" t="s">
        <v>1174</v>
      </c>
      <c r="B12" s="198"/>
      <c r="C12" s="198"/>
      <c r="D12" s="198"/>
      <c r="E12" s="198">
        <f t="shared" si="0"/>
        <v>0</v>
      </c>
    </row>
    <row r="13" spans="1:5">
      <c r="A13" s="197" t="s">
        <v>1176</v>
      </c>
      <c r="B13" s="198"/>
      <c r="C13" s="198"/>
      <c r="D13" s="198"/>
      <c r="E13" s="198">
        <f t="shared" si="0"/>
        <v>0</v>
      </c>
    </row>
    <row r="14" spans="1:5">
      <c r="A14" s="197" t="s">
        <v>1178</v>
      </c>
      <c r="B14" s="198">
        <v>500</v>
      </c>
      <c r="C14" s="198"/>
      <c r="D14" s="198"/>
      <c r="E14" s="198">
        <f t="shared" si="0"/>
        <v>500</v>
      </c>
    </row>
    <row r="15" spans="1:5">
      <c r="A15" s="197" t="s">
        <v>1180</v>
      </c>
      <c r="B15" s="198"/>
      <c r="C15" s="198"/>
      <c r="D15" s="198"/>
      <c r="E15" s="198">
        <f t="shared" si="0"/>
        <v>0</v>
      </c>
    </row>
    <row r="16" spans="1:5">
      <c r="A16" s="197" t="s">
        <v>1182</v>
      </c>
      <c r="B16" s="198"/>
      <c r="C16" s="198"/>
      <c r="D16" s="198"/>
      <c r="E16" s="198">
        <f t="shared" si="0"/>
        <v>0</v>
      </c>
    </row>
    <row r="17" spans="1:5">
      <c r="A17" s="197" t="s">
        <v>1184</v>
      </c>
      <c r="B17" s="198"/>
      <c r="C17" s="198"/>
      <c r="D17" s="198"/>
      <c r="E17" s="198">
        <f t="shared" si="0"/>
        <v>0</v>
      </c>
    </row>
    <row r="18" spans="1:5">
      <c r="A18" s="197" t="s">
        <v>1186</v>
      </c>
      <c r="B18" s="198">
        <v>500</v>
      </c>
      <c r="C18" s="198"/>
      <c r="D18" s="198"/>
      <c r="E18" s="198">
        <f t="shared" si="0"/>
        <v>500</v>
      </c>
    </row>
    <row r="19" spans="1:5">
      <c r="A19" s="197" t="s">
        <v>1188</v>
      </c>
      <c r="B19" s="198"/>
      <c r="C19" s="198"/>
      <c r="D19" s="198"/>
      <c r="E19" s="198">
        <f t="shared" si="0"/>
        <v>0</v>
      </c>
    </row>
    <row r="20" spans="1:5">
      <c r="A20" s="197" t="s">
        <v>1190</v>
      </c>
      <c r="B20" s="198"/>
      <c r="C20" s="198"/>
      <c r="D20" s="198"/>
      <c r="E20" s="198">
        <f t="shared" si="0"/>
        <v>0</v>
      </c>
    </row>
    <row r="21" spans="1:5">
      <c r="A21" s="197"/>
      <c r="B21" s="198"/>
      <c r="C21" s="198"/>
      <c r="D21" s="198"/>
      <c r="E21" s="198">
        <f t="shared" si="0"/>
        <v>0</v>
      </c>
    </row>
    <row r="22" spans="1:5">
      <c r="A22" s="205"/>
      <c r="B22" s="198"/>
      <c r="C22" s="198"/>
      <c r="D22" s="198"/>
      <c r="E22" s="198">
        <f t="shared" si="0"/>
        <v>0</v>
      </c>
    </row>
    <row r="23" spans="1:5">
      <c r="A23" s="205"/>
      <c r="B23" s="198"/>
      <c r="C23" s="198"/>
      <c r="D23" s="198"/>
      <c r="E23" s="198">
        <f t="shared" si="0"/>
        <v>0</v>
      </c>
    </row>
    <row r="24" spans="1:5">
      <c r="A24" s="205"/>
      <c r="B24" s="198"/>
      <c r="C24" s="198"/>
      <c r="D24" s="198"/>
      <c r="E24" s="198">
        <f t="shared" si="0"/>
        <v>0</v>
      </c>
    </row>
    <row r="25" spans="1:5">
      <c r="A25" s="205"/>
      <c r="B25" s="198"/>
      <c r="C25" s="198"/>
      <c r="D25" s="198"/>
      <c r="E25" s="198">
        <f t="shared" si="0"/>
        <v>0</v>
      </c>
    </row>
    <row r="26" spans="1:5">
      <c r="A26" s="205"/>
      <c r="B26" s="198"/>
      <c r="C26" s="198"/>
      <c r="D26" s="198"/>
      <c r="E26" s="198"/>
    </row>
    <row r="27" spans="1:5">
      <c r="A27" s="205"/>
      <c r="B27" s="198"/>
      <c r="C27" s="198"/>
      <c r="D27" s="198"/>
      <c r="E27" s="198">
        <f t="shared" si="0"/>
        <v>0</v>
      </c>
    </row>
    <row r="28" spans="1:5">
      <c r="A28" s="205"/>
      <c r="B28" s="198"/>
      <c r="C28" s="198"/>
      <c r="D28" s="198"/>
      <c r="E28" s="198">
        <f t="shared" si="0"/>
        <v>0</v>
      </c>
    </row>
    <row r="29" spans="1:5">
      <c r="A29" s="207" t="s">
        <v>1200</v>
      </c>
      <c r="B29" s="198">
        <f>SUM(B5:B28)</f>
        <v>131000</v>
      </c>
      <c r="C29" s="198"/>
      <c r="D29" s="198"/>
      <c r="E29" s="198">
        <f t="shared" si="0"/>
        <v>131000</v>
      </c>
    </row>
    <row r="30" spans="1:5" s="213" customFormat="1" ht="20.100000000000001" customHeight="1">
      <c r="A30" s="209" t="s">
        <v>1202</v>
      </c>
      <c r="B30" s="210">
        <f>B31+B34+B35+B37+B38</f>
        <v>0</v>
      </c>
      <c r="C30" s="210">
        <f t="shared" ref="C30:D30" si="1">C31+C34+C35+C37+C38</f>
        <v>8131</v>
      </c>
      <c r="D30" s="210">
        <f t="shared" si="1"/>
        <v>102751</v>
      </c>
      <c r="E30" s="198">
        <f t="shared" si="0"/>
        <v>110882</v>
      </c>
    </row>
    <row r="31" spans="1:5" s="213" customFormat="1" ht="20.100000000000001" customHeight="1">
      <c r="A31" s="214" t="s">
        <v>1204</v>
      </c>
      <c r="B31" s="210">
        <f>B32+B33</f>
        <v>0</v>
      </c>
      <c r="C31" s="210">
        <f t="shared" ref="C31:D31" si="2">C32+C33</f>
        <v>8131</v>
      </c>
      <c r="D31" s="210">
        <f t="shared" si="2"/>
        <v>0</v>
      </c>
      <c r="E31" s="198">
        <f t="shared" si="0"/>
        <v>8131</v>
      </c>
    </row>
    <row r="32" spans="1:5" s="213" customFormat="1" ht="20.100000000000001" customHeight="1">
      <c r="A32" s="214" t="s">
        <v>1206</v>
      </c>
      <c r="B32" s="210"/>
      <c r="C32" s="210">
        <v>8131</v>
      </c>
      <c r="D32" s="210"/>
      <c r="E32" s="198">
        <f t="shared" si="0"/>
        <v>8131</v>
      </c>
    </row>
    <row r="33" spans="1:5" s="213" customFormat="1" ht="20.100000000000001" customHeight="1">
      <c r="A33" s="214" t="s">
        <v>1208</v>
      </c>
      <c r="B33" s="210"/>
      <c r="C33" s="210"/>
      <c r="D33" s="210"/>
      <c r="E33" s="198">
        <f t="shared" si="0"/>
        <v>0</v>
      </c>
    </row>
    <row r="34" spans="1:5" s="213" customFormat="1" ht="20.100000000000001" customHeight="1">
      <c r="A34" s="214" t="s">
        <v>1210</v>
      </c>
      <c r="B34" s="210"/>
      <c r="C34" s="210"/>
      <c r="D34" s="210">
        <v>102751</v>
      </c>
      <c r="E34" s="198">
        <f t="shared" si="0"/>
        <v>102751</v>
      </c>
    </row>
    <row r="35" spans="1:5" s="213" customFormat="1" ht="20.100000000000001" customHeight="1">
      <c r="A35" s="214" t="s">
        <v>1212</v>
      </c>
      <c r="B35" s="210"/>
      <c r="C35" s="210"/>
      <c r="D35" s="210"/>
      <c r="E35" s="198">
        <f t="shared" si="0"/>
        <v>0</v>
      </c>
    </row>
    <row r="36" spans="1:5" s="213" customFormat="1" ht="20.100000000000001" customHeight="1">
      <c r="A36" s="215" t="s">
        <v>1214</v>
      </c>
      <c r="B36" s="210"/>
      <c r="C36" s="210"/>
      <c r="D36" s="210"/>
      <c r="E36" s="198">
        <f t="shared" si="0"/>
        <v>0</v>
      </c>
    </row>
    <row r="37" spans="1:5" s="213" customFormat="1" ht="20.100000000000001" customHeight="1">
      <c r="A37" s="217" t="s">
        <v>1216</v>
      </c>
      <c r="B37" s="210"/>
      <c r="C37" s="210"/>
      <c r="D37" s="210"/>
      <c r="E37" s="198">
        <f t="shared" si="0"/>
        <v>0</v>
      </c>
    </row>
    <row r="38" spans="1:5" s="213" customFormat="1" ht="20.100000000000001" customHeight="1">
      <c r="A38" s="217" t="s">
        <v>1218</v>
      </c>
      <c r="B38" s="210"/>
      <c r="C38" s="210"/>
      <c r="D38" s="210"/>
      <c r="E38" s="198">
        <f t="shared" si="0"/>
        <v>0</v>
      </c>
    </row>
    <row r="39" spans="1:5" ht="22.5" customHeight="1">
      <c r="A39" s="200" t="s">
        <v>1219</v>
      </c>
      <c r="B39" s="206">
        <f>SUM(B5:B28)+B30</f>
        <v>131000</v>
      </c>
      <c r="C39" s="206">
        <f t="shared" ref="C39:D39" si="3">SUM(C5:C28)+C30</f>
        <v>8131</v>
      </c>
      <c r="D39" s="206">
        <f t="shared" si="3"/>
        <v>102751</v>
      </c>
      <c r="E39" s="198">
        <f t="shared" si="0"/>
        <v>241882</v>
      </c>
    </row>
    <row r="40" spans="1:5">
      <c r="A40" s="195"/>
      <c r="B40" s="195"/>
      <c r="C40" s="195"/>
      <c r="D40" s="195"/>
      <c r="E40" s="195"/>
    </row>
    <row r="41" spans="1:5">
      <c r="A41" s="195"/>
      <c r="B41" s="195"/>
      <c r="C41" s="195"/>
      <c r="D41" s="195"/>
      <c r="E41" s="195"/>
    </row>
    <row r="42" spans="1:5">
      <c r="A42" s="195"/>
      <c r="B42" s="195"/>
      <c r="C42" s="195"/>
      <c r="D42" s="195"/>
      <c r="E42" s="195"/>
    </row>
    <row r="43" spans="1:5">
      <c r="A43" s="195"/>
      <c r="B43" s="195"/>
      <c r="C43" s="195"/>
      <c r="D43" s="195"/>
      <c r="E43" s="195"/>
    </row>
    <row r="44" spans="1:5">
      <c r="A44" s="195"/>
      <c r="B44" s="195"/>
      <c r="C44" s="195"/>
      <c r="D44" s="195"/>
      <c r="E44" s="195"/>
    </row>
    <row r="45" spans="1:5">
      <c r="A45" s="195"/>
      <c r="B45" s="195"/>
      <c r="C45" s="195"/>
      <c r="D45" s="195"/>
      <c r="E45" s="195"/>
    </row>
    <row r="46" spans="1:5">
      <c r="A46" s="195"/>
      <c r="B46" s="195"/>
      <c r="C46" s="195"/>
      <c r="D46" s="195"/>
      <c r="E46" s="195"/>
    </row>
  </sheetData>
  <mergeCells count="2">
    <mergeCell ref="A1:E1"/>
    <mergeCell ref="A3:E3"/>
  </mergeCells>
  <phoneticPr fontId="3" type="noConversion"/>
  <pageMargins left="0.31496062992125984" right="0.31496062992125984" top="0.74803149606299213" bottom="0.74803149606299213" header="0.31496062992125984" footer="0.31496062992125984"/>
  <pageSetup paperSize="9" orientation="landscape" useFirstPageNumber="1" r:id="rId1"/>
  <headerFooter>
    <oddFooter>&amp;C第 &amp;P 页</oddFooter>
  </headerFooter>
</worksheet>
</file>

<file path=xl/worksheets/sheet14.xml><?xml version="1.0" encoding="utf-8"?>
<worksheet xmlns="http://schemas.openxmlformats.org/spreadsheetml/2006/main" xmlns:r="http://schemas.openxmlformats.org/officeDocument/2006/relationships">
  <dimension ref="A1:E47"/>
  <sheetViews>
    <sheetView showZeros="0" workbookViewId="0">
      <selection activeCell="A2" sqref="A2"/>
    </sheetView>
  </sheetViews>
  <sheetFormatPr defaultColWidth="9" defaultRowHeight="14.25"/>
  <cols>
    <col min="1" max="1" width="37.75" customWidth="1"/>
    <col min="2" max="2" width="8.625" customWidth="1"/>
    <col min="3" max="5" width="8" customWidth="1"/>
  </cols>
  <sheetData>
    <row r="1" spans="1:5" ht="22.5">
      <c r="A1" s="405" t="s">
        <v>1222</v>
      </c>
      <c r="B1" s="405"/>
      <c r="C1" s="405"/>
      <c r="D1" s="405"/>
      <c r="E1" s="405"/>
    </row>
    <row r="2" spans="1:5" ht="22.5">
      <c r="A2" s="350" t="s">
        <v>1415</v>
      </c>
      <c r="B2" s="325"/>
      <c r="C2" s="325"/>
      <c r="D2" s="325"/>
      <c r="E2" s="325"/>
    </row>
    <row r="3" spans="1:5">
      <c r="A3" s="409" t="s">
        <v>4</v>
      </c>
      <c r="B3" s="409"/>
      <c r="C3" s="409"/>
      <c r="D3" s="409"/>
      <c r="E3" s="409"/>
    </row>
    <row r="4" spans="1:5" ht="18.75">
      <c r="A4" s="406" t="s">
        <v>1156</v>
      </c>
      <c r="B4" s="407"/>
      <c r="C4" s="407"/>
      <c r="D4" s="407"/>
      <c r="E4" s="408"/>
    </row>
    <row r="5" spans="1:5">
      <c r="A5" s="196" t="s">
        <v>1157</v>
      </c>
      <c r="B5" s="196" t="s">
        <v>47</v>
      </c>
      <c r="C5" s="196" t="s">
        <v>1158</v>
      </c>
      <c r="D5" s="196" t="s">
        <v>1159</v>
      </c>
      <c r="E5" s="196" t="s">
        <v>51</v>
      </c>
    </row>
    <row r="6" spans="1:5">
      <c r="A6" s="199" t="s">
        <v>1161</v>
      </c>
      <c r="B6" s="200"/>
      <c r="C6" s="5">
        <f>C7+C8</f>
        <v>4</v>
      </c>
      <c r="D6" s="5">
        <f>D7+D8</f>
        <v>1</v>
      </c>
      <c r="E6" s="5">
        <f>SUM(B6:D6)</f>
        <v>5</v>
      </c>
    </row>
    <row r="7" spans="1:5">
      <c r="A7" s="201" t="s">
        <v>1163</v>
      </c>
      <c r="B7" s="198"/>
      <c r="C7" s="5">
        <v>4</v>
      </c>
      <c r="D7" s="5">
        <v>1</v>
      </c>
      <c r="E7" s="5">
        <f t="shared" ref="E7:E31" si="0">SUM(B7:D7)</f>
        <v>5</v>
      </c>
    </row>
    <row r="8" spans="1:5">
      <c r="A8" s="202" t="s">
        <v>1165</v>
      </c>
      <c r="B8" s="5"/>
      <c r="C8" s="5"/>
      <c r="D8" s="5"/>
      <c r="E8" s="5">
        <f t="shared" si="0"/>
        <v>0</v>
      </c>
    </row>
    <row r="9" spans="1:5">
      <c r="A9" s="199" t="s">
        <v>1167</v>
      </c>
      <c r="B9" s="198"/>
      <c r="C9" s="5">
        <f>SUM(C10:C11)</f>
        <v>7462</v>
      </c>
      <c r="D9" s="5">
        <f>SUM(D10:D11)</f>
        <v>7227</v>
      </c>
      <c r="E9" s="5">
        <f t="shared" si="0"/>
        <v>14689</v>
      </c>
    </row>
    <row r="10" spans="1:5">
      <c r="A10" s="201" t="s">
        <v>1169</v>
      </c>
      <c r="B10" s="198"/>
      <c r="C10" s="5">
        <v>7462</v>
      </c>
      <c r="D10" s="5">
        <f>1948+5279</f>
        <v>7227</v>
      </c>
      <c r="E10" s="5">
        <f t="shared" si="0"/>
        <v>14689</v>
      </c>
    </row>
    <row r="11" spans="1:5">
      <c r="A11" s="201" t="s">
        <v>1171</v>
      </c>
      <c r="B11" s="198"/>
      <c r="C11" s="5"/>
      <c r="D11" s="5"/>
      <c r="E11" s="5">
        <f t="shared" si="0"/>
        <v>0</v>
      </c>
    </row>
    <row r="12" spans="1:5">
      <c r="A12" s="199" t="s">
        <v>1173</v>
      </c>
      <c r="B12" s="198"/>
      <c r="C12" s="5"/>
      <c r="D12" s="5"/>
      <c r="E12" s="5">
        <f t="shared" si="0"/>
        <v>0</v>
      </c>
    </row>
    <row r="13" spans="1:5">
      <c r="A13" s="199" t="s">
        <v>1175</v>
      </c>
      <c r="B13" s="198">
        <f>SUM(B14:B18)</f>
        <v>53682</v>
      </c>
      <c r="C13" s="198">
        <f t="shared" ref="C13:D13" si="1">SUM(C14:C18)</f>
        <v>0</v>
      </c>
      <c r="D13" s="198">
        <f t="shared" si="1"/>
        <v>11160</v>
      </c>
      <c r="E13" s="5">
        <f t="shared" si="0"/>
        <v>64842</v>
      </c>
    </row>
    <row r="14" spans="1:5">
      <c r="A14" s="199" t="s">
        <v>1177</v>
      </c>
      <c r="B14" s="198">
        <v>52682</v>
      </c>
      <c r="C14" s="5"/>
      <c r="D14" s="5">
        <f>5422+5317</f>
        <v>10739</v>
      </c>
      <c r="E14" s="5">
        <f t="shared" si="0"/>
        <v>63421</v>
      </c>
    </row>
    <row r="15" spans="1:5">
      <c r="A15" s="199" t="s">
        <v>1179</v>
      </c>
      <c r="B15" s="198"/>
      <c r="C15" s="5"/>
      <c r="D15" s="5"/>
      <c r="E15" s="5">
        <f t="shared" si="0"/>
        <v>0</v>
      </c>
    </row>
    <row r="16" spans="1:5">
      <c r="A16" s="199" t="s">
        <v>1181</v>
      </c>
      <c r="B16" s="198"/>
      <c r="C16" s="5"/>
      <c r="D16" s="5"/>
      <c r="E16" s="5">
        <f t="shared" si="0"/>
        <v>0</v>
      </c>
    </row>
    <row r="17" spans="1:5">
      <c r="A17" s="199" t="s">
        <v>1183</v>
      </c>
      <c r="B17" s="198">
        <v>500</v>
      </c>
      <c r="C17" s="5"/>
      <c r="D17" s="5">
        <f>207+181</f>
        <v>388</v>
      </c>
      <c r="E17" s="5">
        <f t="shared" si="0"/>
        <v>888</v>
      </c>
    </row>
    <row r="18" spans="1:5">
      <c r="A18" s="199" t="s">
        <v>1185</v>
      </c>
      <c r="B18" s="198">
        <v>500</v>
      </c>
      <c r="C18" s="5"/>
      <c r="D18" s="5">
        <f>19+14</f>
        <v>33</v>
      </c>
      <c r="E18" s="5">
        <f t="shared" si="0"/>
        <v>533</v>
      </c>
    </row>
    <row r="19" spans="1:5">
      <c r="A19" s="199" t="s">
        <v>1187</v>
      </c>
      <c r="B19" s="198"/>
      <c r="C19" s="5"/>
      <c r="D19" s="5"/>
      <c r="E19" s="5">
        <f t="shared" si="0"/>
        <v>0</v>
      </c>
    </row>
    <row r="20" spans="1:5">
      <c r="A20" s="204" t="s">
        <v>1189</v>
      </c>
      <c r="B20" s="198"/>
      <c r="C20" s="5"/>
      <c r="D20" s="5"/>
      <c r="E20" s="5">
        <f t="shared" si="0"/>
        <v>0</v>
      </c>
    </row>
    <row r="21" spans="1:5">
      <c r="A21" s="204" t="s">
        <v>1191</v>
      </c>
      <c r="B21" s="198"/>
      <c r="C21" s="5"/>
      <c r="D21" s="5"/>
      <c r="E21" s="5">
        <f t="shared" si="0"/>
        <v>0</v>
      </c>
    </row>
    <row r="22" spans="1:5">
      <c r="A22" s="204" t="s">
        <v>1192</v>
      </c>
      <c r="B22" s="198"/>
      <c r="C22" s="5"/>
      <c r="D22" s="5"/>
      <c r="E22" s="5">
        <f t="shared" si="0"/>
        <v>0</v>
      </c>
    </row>
    <row r="23" spans="1:5">
      <c r="A23" s="201" t="s">
        <v>1193</v>
      </c>
      <c r="B23" s="198"/>
      <c r="C23" s="5"/>
      <c r="D23" s="5"/>
      <c r="E23" s="5">
        <f t="shared" si="0"/>
        <v>0</v>
      </c>
    </row>
    <row r="24" spans="1:5">
      <c r="A24" s="201" t="s">
        <v>1194</v>
      </c>
      <c r="B24" s="198"/>
      <c r="C24" s="5"/>
      <c r="D24" s="5"/>
      <c r="E24" s="5">
        <f t="shared" si="0"/>
        <v>0</v>
      </c>
    </row>
    <row r="25" spans="1:5">
      <c r="A25" s="201" t="s">
        <v>1195</v>
      </c>
      <c r="B25" s="198"/>
      <c r="C25" s="5"/>
      <c r="D25" s="5"/>
      <c r="E25" s="5">
        <f t="shared" si="0"/>
        <v>0</v>
      </c>
    </row>
    <row r="26" spans="1:5">
      <c r="A26" s="201" t="s">
        <v>1196</v>
      </c>
      <c r="B26" s="206"/>
      <c r="C26" s="5">
        <f>1031-366</f>
        <v>665</v>
      </c>
      <c r="D26" s="5">
        <f>1227+(5796+48-5279)+(75795+6800)-24</f>
        <v>84363</v>
      </c>
      <c r="E26" s="5">
        <f t="shared" si="0"/>
        <v>85028</v>
      </c>
    </row>
    <row r="27" spans="1:5">
      <c r="A27" s="201" t="s">
        <v>1197</v>
      </c>
      <c r="B27" s="206"/>
      <c r="C27" s="5"/>
      <c r="D27" s="5"/>
      <c r="E27" s="5">
        <f t="shared" si="0"/>
        <v>0</v>
      </c>
    </row>
    <row r="28" spans="1:5">
      <c r="A28" s="204" t="s">
        <v>1198</v>
      </c>
      <c r="B28" s="206">
        <v>12318</v>
      </c>
      <c r="C28" s="5"/>
      <c r="D28" s="5"/>
      <c r="E28" s="5">
        <f t="shared" si="0"/>
        <v>12318</v>
      </c>
    </row>
    <row r="29" spans="1:5">
      <c r="A29" s="201" t="s">
        <v>1199</v>
      </c>
      <c r="B29" s="206"/>
      <c r="C29" s="5"/>
      <c r="D29" s="5"/>
      <c r="E29" s="5">
        <f t="shared" si="0"/>
        <v>0</v>
      </c>
    </row>
    <row r="30" spans="1:5">
      <c r="A30" s="208" t="s">
        <v>1201</v>
      </c>
      <c r="B30" s="5">
        <f>B6+B9+B12+B13+B19+B23+B24+B25+B26+B28+B29</f>
        <v>66000</v>
      </c>
      <c r="C30" s="5">
        <f>C6+C9+C12+C13+C19+C23+C24+C25+C26+C28+C29</f>
        <v>8131</v>
      </c>
      <c r="D30" s="5">
        <f>D6+D9+D12+D13+D19+D23+D24+D25+D26+D28+D29+D27</f>
        <v>102751</v>
      </c>
      <c r="E30" s="5">
        <f t="shared" si="0"/>
        <v>176882</v>
      </c>
    </row>
    <row r="31" spans="1:5" s="213" customFormat="1" ht="20.100000000000001" customHeight="1">
      <c r="A31" s="211" t="s">
        <v>1203</v>
      </c>
      <c r="B31" s="210">
        <f>B32+B35+B36+B37+B38</f>
        <v>65000</v>
      </c>
      <c r="C31" s="212"/>
      <c r="D31" s="212"/>
      <c r="E31" s="212">
        <f t="shared" si="0"/>
        <v>65000</v>
      </c>
    </row>
    <row r="32" spans="1:5" s="213" customFormat="1" ht="20.100000000000001" customHeight="1">
      <c r="A32" s="210" t="s">
        <v>1205</v>
      </c>
      <c r="B32" s="210"/>
      <c r="C32" s="212"/>
      <c r="D32" s="212"/>
      <c r="E32" s="212">
        <f t="shared" ref="E32:E40" si="2">SUM(B32:D32)</f>
        <v>0</v>
      </c>
    </row>
    <row r="33" spans="1:5" s="213" customFormat="1" ht="20.100000000000001" customHeight="1">
      <c r="A33" s="210" t="s">
        <v>1207</v>
      </c>
      <c r="B33" s="210"/>
      <c r="C33" s="212"/>
      <c r="D33" s="212"/>
      <c r="E33" s="212">
        <f t="shared" si="2"/>
        <v>0</v>
      </c>
    </row>
    <row r="34" spans="1:5" s="213" customFormat="1" ht="20.100000000000001" customHeight="1">
      <c r="A34" s="210" t="s">
        <v>1209</v>
      </c>
      <c r="B34" s="210"/>
      <c r="C34" s="212"/>
      <c r="D34" s="212"/>
      <c r="E34" s="212">
        <f t="shared" si="2"/>
        <v>0</v>
      </c>
    </row>
    <row r="35" spans="1:5" s="213" customFormat="1" ht="20.100000000000001" customHeight="1">
      <c r="A35" s="210" t="s">
        <v>1211</v>
      </c>
      <c r="B35" s="210">
        <v>65000</v>
      </c>
      <c r="C35" s="212"/>
      <c r="D35" s="212"/>
      <c r="E35" s="212">
        <f t="shared" si="2"/>
        <v>65000</v>
      </c>
    </row>
    <row r="36" spans="1:5" s="213" customFormat="1" ht="20.100000000000001" customHeight="1">
      <c r="A36" s="210" t="s">
        <v>1213</v>
      </c>
      <c r="B36" s="210"/>
      <c r="C36" s="212"/>
      <c r="D36" s="212"/>
      <c r="E36" s="212">
        <f t="shared" si="2"/>
        <v>0</v>
      </c>
    </row>
    <row r="37" spans="1:5" s="213" customFormat="1" ht="20.100000000000001" customHeight="1">
      <c r="A37" s="216" t="s">
        <v>1215</v>
      </c>
      <c r="B37" s="210"/>
      <c r="C37" s="212"/>
      <c r="D37" s="212"/>
      <c r="E37" s="212">
        <f t="shared" si="2"/>
        <v>0</v>
      </c>
    </row>
    <row r="38" spans="1:5" s="213" customFormat="1" ht="20.100000000000001" customHeight="1">
      <c r="A38" s="216" t="s">
        <v>1217</v>
      </c>
      <c r="B38" s="210"/>
      <c r="C38" s="212"/>
      <c r="D38" s="212"/>
      <c r="E38" s="212">
        <f t="shared" si="2"/>
        <v>0</v>
      </c>
    </row>
    <row r="39" spans="1:5" s="213" customFormat="1" ht="20.100000000000001" customHeight="1">
      <c r="A39" s="210">
        <f>[4]表九!B184</f>
        <v>0</v>
      </c>
      <c r="B39" s="210"/>
      <c r="C39" s="212"/>
      <c r="D39" s="212"/>
      <c r="E39" s="212">
        <f t="shared" si="2"/>
        <v>0</v>
      </c>
    </row>
    <row r="40" spans="1:5" ht="22.5" customHeight="1">
      <c r="A40" s="200" t="s">
        <v>1220</v>
      </c>
      <c r="B40" s="206">
        <f>B30+B31</f>
        <v>131000</v>
      </c>
      <c r="C40" s="206">
        <f t="shared" ref="C40:D40" si="3">C30+C31</f>
        <v>8131</v>
      </c>
      <c r="D40" s="206">
        <f t="shared" si="3"/>
        <v>102751</v>
      </c>
      <c r="E40" s="212">
        <f t="shared" si="2"/>
        <v>241882</v>
      </c>
    </row>
    <row r="41" spans="1:5">
      <c r="A41" s="195"/>
      <c r="B41" s="195"/>
    </row>
    <row r="42" spans="1:5">
      <c r="A42" s="195"/>
      <c r="B42" s="195"/>
    </row>
    <row r="43" spans="1:5">
      <c r="A43" s="195"/>
      <c r="B43" s="195"/>
    </row>
    <row r="44" spans="1:5">
      <c r="A44" s="195"/>
      <c r="B44" s="195"/>
    </row>
    <row r="45" spans="1:5">
      <c r="A45" s="195"/>
      <c r="B45" s="195"/>
    </row>
    <row r="46" spans="1:5">
      <c r="A46" s="195"/>
      <c r="B46" s="195"/>
    </row>
    <row r="47" spans="1:5">
      <c r="A47" s="195"/>
      <c r="B47" s="195"/>
    </row>
  </sheetData>
  <mergeCells count="3">
    <mergeCell ref="A1:E1"/>
    <mergeCell ref="A3:E3"/>
    <mergeCell ref="A4:E4"/>
  </mergeCells>
  <phoneticPr fontId="3" type="noConversion"/>
  <pageMargins left="0.31496062992125984" right="0.31496062992125984" top="0.74803149606299213" bottom="0.74803149606299213" header="0.31496062992125984" footer="0.31496062992125984"/>
  <pageSetup paperSize="9" orientation="landscape" useFirstPageNumber="1" r:id="rId1"/>
  <headerFooter>
    <oddFooter>&amp;C第 &amp;P 页</oddFooter>
  </headerFooter>
</worksheet>
</file>

<file path=xl/worksheets/sheet15.xml><?xml version="1.0" encoding="utf-8"?>
<worksheet xmlns="http://schemas.openxmlformats.org/spreadsheetml/2006/main" xmlns:r="http://schemas.openxmlformats.org/officeDocument/2006/relationships">
  <dimension ref="A1:B47"/>
  <sheetViews>
    <sheetView showZeros="0" workbookViewId="0">
      <selection activeCell="J37" sqref="J37"/>
    </sheetView>
  </sheetViews>
  <sheetFormatPr defaultColWidth="9" defaultRowHeight="14.25"/>
  <cols>
    <col min="1" max="1" width="47" customWidth="1"/>
    <col min="2" max="2" width="20.375" customWidth="1"/>
  </cols>
  <sheetData>
    <row r="1" spans="1:2" ht="22.5">
      <c r="A1" s="405" t="s">
        <v>1224</v>
      </c>
      <c r="B1" s="405"/>
    </row>
    <row r="2" spans="1:2">
      <c r="A2" s="218"/>
      <c r="B2" s="219" t="s">
        <v>1223</v>
      </c>
    </row>
    <row r="3" spans="1:2">
      <c r="A3" s="218" t="s">
        <v>1416</v>
      </c>
      <c r="B3" s="219"/>
    </row>
    <row r="4" spans="1:2" s="218" customFormat="1" ht="18.75">
      <c r="A4" s="410" t="s">
        <v>1156</v>
      </c>
      <c r="B4" s="410"/>
    </row>
    <row r="5" spans="1:2">
      <c r="A5" s="196" t="s">
        <v>1157</v>
      </c>
      <c r="B5" s="196" t="s">
        <v>47</v>
      </c>
    </row>
    <row r="6" spans="1:2">
      <c r="A6" s="199" t="s">
        <v>1161</v>
      </c>
      <c r="B6" s="200"/>
    </row>
    <row r="7" spans="1:2">
      <c r="A7" s="201" t="s">
        <v>1163</v>
      </c>
      <c r="B7" s="198"/>
    </row>
    <row r="8" spans="1:2">
      <c r="A8" s="202" t="s">
        <v>1165</v>
      </c>
      <c r="B8" s="5"/>
    </row>
    <row r="9" spans="1:2">
      <c r="A9" s="199" t="s">
        <v>1167</v>
      </c>
      <c r="B9" s="198"/>
    </row>
    <row r="10" spans="1:2">
      <c r="A10" s="201" t="s">
        <v>1169</v>
      </c>
      <c r="B10" s="198"/>
    </row>
    <row r="11" spans="1:2">
      <c r="A11" s="201" t="s">
        <v>1171</v>
      </c>
      <c r="B11" s="198"/>
    </row>
    <row r="12" spans="1:2">
      <c r="A12" s="199" t="s">
        <v>1173</v>
      </c>
      <c r="B12" s="198"/>
    </row>
    <row r="13" spans="1:2">
      <c r="A13" s="199" t="s">
        <v>1175</v>
      </c>
      <c r="B13" s="198">
        <f>SUM(B14:B18)</f>
        <v>53682</v>
      </c>
    </row>
    <row r="14" spans="1:2">
      <c r="A14" s="199" t="s">
        <v>1177</v>
      </c>
      <c r="B14" s="198">
        <v>52682</v>
      </c>
    </row>
    <row r="15" spans="1:2">
      <c r="A15" s="199" t="s">
        <v>1179</v>
      </c>
      <c r="B15" s="198"/>
    </row>
    <row r="16" spans="1:2">
      <c r="A16" s="199" t="s">
        <v>1181</v>
      </c>
      <c r="B16" s="198"/>
    </row>
    <row r="17" spans="1:2">
      <c r="A17" s="199" t="s">
        <v>1183</v>
      </c>
      <c r="B17" s="198">
        <v>500</v>
      </c>
    </row>
    <row r="18" spans="1:2">
      <c r="A18" s="199" t="s">
        <v>1185</v>
      </c>
      <c r="B18" s="198">
        <v>500</v>
      </c>
    </row>
    <row r="19" spans="1:2">
      <c r="A19" s="199" t="s">
        <v>1187</v>
      </c>
      <c r="B19" s="198"/>
    </row>
    <row r="20" spans="1:2">
      <c r="A20" s="204" t="s">
        <v>1189</v>
      </c>
      <c r="B20" s="198"/>
    </row>
    <row r="21" spans="1:2">
      <c r="A21" s="204" t="s">
        <v>1191</v>
      </c>
      <c r="B21" s="198"/>
    </row>
    <row r="22" spans="1:2">
      <c r="A22" s="204" t="s">
        <v>1192</v>
      </c>
      <c r="B22" s="198"/>
    </row>
    <row r="23" spans="1:2">
      <c r="A23" s="201" t="s">
        <v>1193</v>
      </c>
      <c r="B23" s="198"/>
    </row>
    <row r="24" spans="1:2">
      <c r="A24" s="201" t="s">
        <v>1194</v>
      </c>
      <c r="B24" s="198"/>
    </row>
    <row r="25" spans="1:2">
      <c r="A25" s="201" t="s">
        <v>1195</v>
      </c>
      <c r="B25" s="198"/>
    </row>
    <row r="26" spans="1:2">
      <c r="A26" s="201" t="s">
        <v>1196</v>
      </c>
      <c r="B26" s="206"/>
    </row>
    <row r="27" spans="1:2">
      <c r="A27" s="201" t="s">
        <v>1197</v>
      </c>
      <c r="B27" s="206"/>
    </row>
    <row r="28" spans="1:2">
      <c r="A28" s="204" t="s">
        <v>1198</v>
      </c>
      <c r="B28" s="206">
        <v>12318</v>
      </c>
    </row>
    <row r="29" spans="1:2">
      <c r="A29" s="201" t="s">
        <v>1199</v>
      </c>
      <c r="B29" s="206"/>
    </row>
    <row r="30" spans="1:2">
      <c r="A30" s="208" t="s">
        <v>1201</v>
      </c>
      <c r="B30" s="5">
        <f>B6+B9+B12+B13+B19+B23+B24+B25+B26+B28+B29</f>
        <v>66000</v>
      </c>
    </row>
    <row r="31" spans="1:2" s="213" customFormat="1" ht="20.100000000000001" customHeight="1">
      <c r="A31" s="211" t="s">
        <v>1203</v>
      </c>
      <c r="B31" s="210">
        <f>B32+B35+B36+B37+B38</f>
        <v>65000</v>
      </c>
    </row>
    <row r="32" spans="1:2" s="213" customFormat="1" ht="20.100000000000001" customHeight="1">
      <c r="A32" s="210" t="s">
        <v>1205</v>
      </c>
      <c r="B32" s="210"/>
    </row>
    <row r="33" spans="1:2" s="213" customFormat="1" ht="20.100000000000001" customHeight="1">
      <c r="A33" s="210" t="s">
        <v>1207</v>
      </c>
      <c r="B33" s="210"/>
    </row>
    <row r="34" spans="1:2" s="213" customFormat="1" ht="20.100000000000001" customHeight="1">
      <c r="A34" s="210" t="s">
        <v>1209</v>
      </c>
      <c r="B34" s="210"/>
    </row>
    <row r="35" spans="1:2" s="213" customFormat="1" ht="20.100000000000001" customHeight="1">
      <c r="A35" s="210" t="s">
        <v>1211</v>
      </c>
      <c r="B35" s="210">
        <v>65000</v>
      </c>
    </row>
    <row r="36" spans="1:2" s="213" customFormat="1" ht="20.100000000000001" customHeight="1">
      <c r="A36" s="210" t="s">
        <v>1213</v>
      </c>
      <c r="B36" s="210"/>
    </row>
    <row r="37" spans="1:2" s="213" customFormat="1" ht="20.100000000000001" customHeight="1">
      <c r="A37" s="216" t="s">
        <v>1215</v>
      </c>
      <c r="B37" s="210"/>
    </row>
    <row r="38" spans="1:2" s="213" customFormat="1" ht="20.100000000000001" customHeight="1">
      <c r="A38" s="216" t="s">
        <v>1217</v>
      </c>
      <c r="B38" s="210"/>
    </row>
    <row r="39" spans="1:2" s="213" customFormat="1" ht="20.100000000000001" customHeight="1">
      <c r="A39" s="210">
        <f>[4]表九!B184</f>
        <v>0</v>
      </c>
      <c r="B39" s="210"/>
    </row>
    <row r="40" spans="1:2" ht="22.5" customHeight="1">
      <c r="A40" s="200" t="s">
        <v>1220</v>
      </c>
      <c r="B40" s="206">
        <f>B30+B31</f>
        <v>131000</v>
      </c>
    </row>
    <row r="41" spans="1:2">
      <c r="A41" s="195"/>
      <c r="B41" s="195"/>
    </row>
    <row r="42" spans="1:2">
      <c r="A42" s="195"/>
      <c r="B42" s="195"/>
    </row>
    <row r="43" spans="1:2">
      <c r="A43" s="195"/>
      <c r="B43" s="195"/>
    </row>
    <row r="44" spans="1:2">
      <c r="A44" s="195"/>
      <c r="B44" s="195"/>
    </row>
    <row r="45" spans="1:2">
      <c r="A45" s="195"/>
      <c r="B45" s="195"/>
    </row>
    <row r="46" spans="1:2">
      <c r="A46" s="195"/>
      <c r="B46" s="195"/>
    </row>
    <row r="47" spans="1:2">
      <c r="A47" s="195"/>
      <c r="B47" s="195"/>
    </row>
  </sheetData>
  <mergeCells count="2">
    <mergeCell ref="A1:B1"/>
    <mergeCell ref="A4:B4"/>
  </mergeCells>
  <phoneticPr fontId="3" type="noConversion"/>
  <pageMargins left="0.31496062992125984" right="0.31496062992125984" top="0.74803149606299213" bottom="0.74803149606299213" header="0.31496062992125984" footer="0.31496062992125984"/>
  <pageSetup paperSize="9" orientation="landscape" useFirstPageNumber="1" r:id="rId1"/>
  <headerFooter>
    <oddFooter>&amp;C第 &amp;P 页</oddFooter>
  </headerFooter>
</worksheet>
</file>

<file path=xl/worksheets/sheet16.xml><?xml version="1.0" encoding="utf-8"?>
<worksheet xmlns="http://schemas.openxmlformats.org/spreadsheetml/2006/main" xmlns:r="http://schemas.openxmlformats.org/officeDocument/2006/relationships">
  <dimension ref="A1:C7"/>
  <sheetViews>
    <sheetView workbookViewId="0">
      <selection activeCell="I35" sqref="I35"/>
    </sheetView>
  </sheetViews>
  <sheetFormatPr defaultColWidth="9" defaultRowHeight="13.5"/>
  <cols>
    <col min="1" max="1" width="34.625" style="220" customWidth="1"/>
    <col min="2" max="2" width="15.625" style="220" customWidth="1"/>
    <col min="3" max="3" width="16" style="220" customWidth="1"/>
    <col min="4" max="16384" width="9" style="220"/>
  </cols>
  <sheetData>
    <row r="1" spans="1:3" ht="20.25">
      <c r="A1" s="411" t="s">
        <v>1229</v>
      </c>
      <c r="B1" s="411"/>
      <c r="C1" s="411"/>
    </row>
    <row r="2" spans="1:3" ht="14.25">
      <c r="A2" s="412" t="s">
        <v>1417</v>
      </c>
      <c r="B2" s="412"/>
      <c r="C2" s="221" t="s">
        <v>1225</v>
      </c>
    </row>
    <row r="3" spans="1:3" ht="14.25">
      <c r="A3" s="222" t="s">
        <v>1157</v>
      </c>
      <c r="B3" s="222" t="s">
        <v>1226</v>
      </c>
      <c r="C3" s="223" t="s">
        <v>52</v>
      </c>
    </row>
    <row r="4" spans="1:3" ht="27.75" customHeight="1">
      <c r="A4" s="224" t="s">
        <v>1227</v>
      </c>
      <c r="B4" s="225">
        <v>4</v>
      </c>
      <c r="C4" s="225"/>
    </row>
    <row r="5" spans="1:3" ht="27.75" customHeight="1">
      <c r="A5" s="226" t="s">
        <v>1228</v>
      </c>
      <c r="B5" s="225">
        <v>7462</v>
      </c>
      <c r="C5" s="225"/>
    </row>
    <row r="6" spans="1:3" ht="27.75" customHeight="1">
      <c r="A6" s="226" t="s">
        <v>1230</v>
      </c>
      <c r="B6" s="225">
        <v>665</v>
      </c>
      <c r="C6" s="225"/>
    </row>
    <row r="7" spans="1:3" ht="27.75" customHeight="1">
      <c r="A7" s="227" t="s">
        <v>1201</v>
      </c>
      <c r="B7" s="225">
        <f>SUM(B4:B6)</f>
        <v>8131</v>
      </c>
      <c r="C7" s="225"/>
    </row>
  </sheetData>
  <mergeCells count="2">
    <mergeCell ref="A1:C1"/>
    <mergeCell ref="A2:B2"/>
  </mergeCells>
  <phoneticPr fontId="3" type="noConversion"/>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dimension ref="A1:D10"/>
  <sheetViews>
    <sheetView workbookViewId="0">
      <selection activeCell="H37" sqref="H37"/>
    </sheetView>
  </sheetViews>
  <sheetFormatPr defaultColWidth="9" defaultRowHeight="13.5"/>
  <cols>
    <col min="1" max="1" width="34.375" style="220" customWidth="1"/>
    <col min="2" max="2" width="12.75" style="220" customWidth="1"/>
    <col min="3" max="3" width="30.125" style="220" customWidth="1"/>
    <col min="4" max="16384" width="9" style="220"/>
  </cols>
  <sheetData>
    <row r="1" spans="1:4" ht="20.25">
      <c r="A1" s="411" t="s">
        <v>1234</v>
      </c>
      <c r="B1" s="411"/>
      <c r="C1" s="411"/>
    </row>
    <row r="2" spans="1:4" ht="20.25">
      <c r="A2" s="228" t="s">
        <v>1418</v>
      </c>
      <c r="B2" s="229"/>
      <c r="C2" s="229" t="s">
        <v>1139</v>
      </c>
    </row>
    <row r="4" spans="1:4" ht="40.5">
      <c r="A4" s="230" t="s">
        <v>1140</v>
      </c>
      <c r="B4" s="230" t="s">
        <v>1141</v>
      </c>
      <c r="C4" s="230" t="s">
        <v>1142</v>
      </c>
      <c r="D4" s="230" t="s">
        <v>1231</v>
      </c>
    </row>
    <row r="5" spans="1:4">
      <c r="A5" s="231" t="s">
        <v>1232</v>
      </c>
      <c r="B5" s="232"/>
      <c r="C5" s="232"/>
      <c r="D5" s="233"/>
    </row>
    <row r="6" spans="1:4">
      <c r="A6" s="231" t="s">
        <v>1232</v>
      </c>
      <c r="B6" s="232"/>
      <c r="C6" s="232"/>
      <c r="D6" s="233"/>
    </row>
    <row r="7" spans="1:4">
      <c r="A7" s="231" t="s">
        <v>1232</v>
      </c>
      <c r="B7" s="232"/>
      <c r="C7" s="232"/>
      <c r="D7" s="233"/>
    </row>
    <row r="8" spans="1:4">
      <c r="A8" s="234" t="s">
        <v>1233</v>
      </c>
      <c r="B8" s="235"/>
      <c r="C8" s="235"/>
      <c r="D8" s="235"/>
    </row>
    <row r="9" spans="1:4">
      <c r="A9" s="230" t="s">
        <v>1148</v>
      </c>
      <c r="B9" s="236"/>
      <c r="C9" s="236"/>
      <c r="D9" s="236"/>
    </row>
    <row r="10" spans="1:4" ht="14.25">
      <c r="A10" s="237" t="s">
        <v>1235</v>
      </c>
      <c r="B10" s="237"/>
      <c r="C10" s="238"/>
      <c r="D10" s="238"/>
    </row>
  </sheetData>
  <mergeCells count="1">
    <mergeCell ref="A1:C1"/>
  </mergeCells>
  <phoneticPr fontId="3" type="noConversion"/>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dimension ref="A1:J12"/>
  <sheetViews>
    <sheetView showZeros="0" workbookViewId="0">
      <selection activeCell="B13" sqref="B13"/>
    </sheetView>
  </sheetViews>
  <sheetFormatPr defaultColWidth="9" defaultRowHeight="14.25"/>
  <cols>
    <col min="1" max="1" width="44" style="239" customWidth="1"/>
    <col min="2" max="2" width="12.625" style="239" customWidth="1"/>
    <col min="3" max="3" width="10.125" style="239" customWidth="1"/>
    <col min="4" max="4" width="9.75" style="239" customWidth="1"/>
    <col min="5" max="5" width="10.625" style="239" customWidth="1"/>
    <col min="6" max="6" width="11.25" style="239" customWidth="1"/>
    <col min="7" max="7" width="10.25" style="239" customWidth="1"/>
    <col min="8" max="8" width="7.625" style="239" customWidth="1"/>
    <col min="9" max="9" width="10.25" style="239" customWidth="1"/>
    <col min="10" max="16384" width="9" style="239"/>
  </cols>
  <sheetData>
    <row r="1" spans="1:10" ht="25.5">
      <c r="A1" s="413" t="s">
        <v>1311</v>
      </c>
      <c r="B1" s="413"/>
      <c r="C1" s="413"/>
      <c r="D1" s="414"/>
      <c r="E1" s="413"/>
      <c r="F1" s="413"/>
      <c r="G1" s="413"/>
      <c r="H1" s="413"/>
      <c r="I1" s="413"/>
    </row>
    <row r="2" spans="1:10" ht="27" customHeight="1">
      <c r="A2" s="240" t="s">
        <v>1419</v>
      </c>
      <c r="B2" s="241"/>
      <c r="C2" s="242"/>
      <c r="D2" s="243"/>
      <c r="E2" s="241"/>
      <c r="F2" s="241"/>
      <c r="G2" s="241"/>
      <c r="H2" s="241"/>
      <c r="I2" s="244" t="s">
        <v>4</v>
      </c>
    </row>
    <row r="3" spans="1:10" ht="63" customHeight="1">
      <c r="A3" s="245" t="s">
        <v>1237</v>
      </c>
      <c r="B3" s="246" t="s">
        <v>51</v>
      </c>
      <c r="C3" s="247" t="s">
        <v>1238</v>
      </c>
      <c r="D3" s="247" t="s">
        <v>1239</v>
      </c>
      <c r="E3" s="248" t="s">
        <v>1240</v>
      </c>
      <c r="F3" s="249" t="s">
        <v>1241</v>
      </c>
      <c r="G3" s="249" t="s">
        <v>1242</v>
      </c>
      <c r="H3" s="249" t="s">
        <v>1243</v>
      </c>
      <c r="I3" s="246" t="s">
        <v>1244</v>
      </c>
    </row>
    <row r="4" spans="1:10" ht="21" customHeight="1">
      <c r="A4" s="250" t="s">
        <v>1312</v>
      </c>
      <c r="B4" s="251">
        <f>C4+D4+E4+F4+G4+H4+I4</f>
        <v>71504</v>
      </c>
      <c r="C4" s="252">
        <v>0</v>
      </c>
      <c r="D4" s="252">
        <v>32074</v>
      </c>
      <c r="E4" s="251">
        <v>39430</v>
      </c>
      <c r="F4" s="251">
        <v>0</v>
      </c>
      <c r="G4" s="251">
        <v>0</v>
      </c>
      <c r="H4" s="251">
        <v>0</v>
      </c>
      <c r="I4" s="253"/>
      <c r="J4" s="254"/>
    </row>
    <row r="5" spans="1:10" ht="21" customHeight="1">
      <c r="A5" s="255" t="s">
        <v>1245</v>
      </c>
      <c r="B5" s="251">
        <f>C5+D5+E5+F5+G5+H5+I5</f>
        <v>33402</v>
      </c>
      <c r="C5" s="251">
        <v>0</v>
      </c>
      <c r="D5" s="251">
        <v>9970</v>
      </c>
      <c r="E5" s="251">
        <v>23432</v>
      </c>
      <c r="F5" s="251">
        <v>0</v>
      </c>
      <c r="G5" s="251">
        <v>0</v>
      </c>
      <c r="H5" s="251">
        <v>0</v>
      </c>
      <c r="I5" s="253"/>
    </row>
    <row r="6" spans="1:10" ht="21" customHeight="1">
      <c r="A6" s="255" t="s">
        <v>1246</v>
      </c>
      <c r="B6" s="251">
        <f>C6+D6+E6+F6+G6+H6+I6</f>
        <v>36185</v>
      </c>
      <c r="C6" s="251">
        <v>0</v>
      </c>
      <c r="D6" s="251">
        <v>21137</v>
      </c>
      <c r="E6" s="251">
        <v>15048</v>
      </c>
      <c r="F6" s="251">
        <v>0</v>
      </c>
      <c r="G6" s="251">
        <v>0</v>
      </c>
      <c r="H6" s="251">
        <v>0</v>
      </c>
      <c r="I6" s="253">
        <v>0</v>
      </c>
    </row>
    <row r="7" spans="1:10" ht="21" customHeight="1">
      <c r="A7" s="256" t="s">
        <v>1247</v>
      </c>
      <c r="B7" s="251">
        <f>C7+D7+E7+F7+G7+H7+I7</f>
        <v>271</v>
      </c>
      <c r="C7" s="251">
        <v>0</v>
      </c>
      <c r="D7" s="251">
        <v>221</v>
      </c>
      <c r="E7" s="251">
        <v>50</v>
      </c>
      <c r="F7" s="251">
        <v>0</v>
      </c>
      <c r="G7" s="251">
        <v>0</v>
      </c>
      <c r="H7" s="251">
        <v>0</v>
      </c>
      <c r="I7" s="253"/>
    </row>
    <row r="8" spans="1:10" ht="21" customHeight="1">
      <c r="A8" s="256" t="s">
        <v>1248</v>
      </c>
      <c r="B8" s="251">
        <f>C8+D8</f>
        <v>0</v>
      </c>
      <c r="C8" s="251">
        <v>0</v>
      </c>
      <c r="D8" s="251">
        <v>0</v>
      </c>
      <c r="E8" s="257">
        <v>0</v>
      </c>
      <c r="F8" s="251">
        <v>0</v>
      </c>
      <c r="G8" s="251">
        <v>0</v>
      </c>
      <c r="H8" s="251">
        <v>0</v>
      </c>
      <c r="I8" s="251">
        <v>0</v>
      </c>
    </row>
    <row r="9" spans="1:10" ht="21" customHeight="1">
      <c r="A9" s="256" t="s">
        <v>1249</v>
      </c>
      <c r="B9" s="251">
        <f>C9+D9+E9+F9+I9</f>
        <v>929</v>
      </c>
      <c r="C9" s="251">
        <v>0</v>
      </c>
      <c r="D9" s="251">
        <v>29</v>
      </c>
      <c r="E9" s="251">
        <v>900</v>
      </c>
      <c r="F9" s="251">
        <v>0</v>
      </c>
      <c r="G9" s="251">
        <v>0</v>
      </c>
      <c r="H9" s="251">
        <v>0</v>
      </c>
      <c r="I9" s="251">
        <v>0</v>
      </c>
    </row>
    <row r="10" spans="1:10" ht="21" customHeight="1">
      <c r="A10" s="256" t="s">
        <v>1250</v>
      </c>
      <c r="B10" s="251">
        <f>C10+D10+E10+F10+G10+H10+I10</f>
        <v>716</v>
      </c>
      <c r="C10" s="251">
        <v>0</v>
      </c>
      <c r="D10" s="251">
        <v>716</v>
      </c>
      <c r="E10" s="251">
        <v>0</v>
      </c>
      <c r="F10" s="251">
        <v>0</v>
      </c>
      <c r="G10" s="251">
        <v>0</v>
      </c>
      <c r="H10" s="251">
        <v>0</v>
      </c>
      <c r="I10" s="251"/>
    </row>
    <row r="11" spans="1:10" ht="21" customHeight="1">
      <c r="A11" s="256" t="s">
        <v>1251</v>
      </c>
      <c r="B11" s="251">
        <f>C11</f>
        <v>0</v>
      </c>
      <c r="C11" s="251">
        <v>0</v>
      </c>
      <c r="D11" s="251">
        <v>0</v>
      </c>
      <c r="E11" s="251">
        <v>0</v>
      </c>
      <c r="F11" s="251">
        <v>0</v>
      </c>
      <c r="G11" s="251">
        <v>0</v>
      </c>
      <c r="H11" s="251">
        <v>0</v>
      </c>
      <c r="I11" s="251">
        <v>0</v>
      </c>
    </row>
    <row r="12" spans="1:10" ht="21" customHeight="1">
      <c r="A12" s="256" t="s">
        <v>1252</v>
      </c>
      <c r="B12" s="251">
        <f>C12</f>
        <v>0</v>
      </c>
      <c r="C12" s="251">
        <v>0</v>
      </c>
      <c r="D12" s="251">
        <v>0</v>
      </c>
      <c r="E12" s="251">
        <v>0</v>
      </c>
      <c r="F12" s="251">
        <v>0</v>
      </c>
      <c r="G12" s="251">
        <v>0</v>
      </c>
      <c r="H12" s="251">
        <v>0</v>
      </c>
      <c r="I12" s="251">
        <v>0</v>
      </c>
    </row>
  </sheetData>
  <mergeCells count="1">
    <mergeCell ref="A1:I1"/>
  </mergeCells>
  <phoneticPr fontId="3" type="noConversion"/>
  <printOptions horizontalCentered="1"/>
  <pageMargins left="0.511811023622047" right="0.511811023622047" top="0.74803149606299202" bottom="0.35433070866141703" header="0.31496062992126" footer="0.31496062992126"/>
  <pageSetup paperSize="9" firstPageNumber="159" orientation="landscape" useFirstPageNumber="1" r:id="rId1"/>
</worksheet>
</file>

<file path=xl/worksheets/sheet19.xml><?xml version="1.0" encoding="utf-8"?>
<worksheet xmlns="http://schemas.openxmlformats.org/spreadsheetml/2006/main" xmlns:r="http://schemas.openxmlformats.org/officeDocument/2006/relationships">
  <dimension ref="A1:I9"/>
  <sheetViews>
    <sheetView showZeros="0" workbookViewId="0">
      <selection activeCell="K12" sqref="K12"/>
    </sheetView>
  </sheetViews>
  <sheetFormatPr defaultColWidth="9" defaultRowHeight="14.25"/>
  <cols>
    <col min="1" max="1" width="44" style="239" customWidth="1"/>
    <col min="2" max="2" width="12.625" style="239" customWidth="1"/>
    <col min="3" max="3" width="10.125" style="239" customWidth="1"/>
    <col min="4" max="4" width="9.75" style="239" customWidth="1"/>
    <col min="5" max="5" width="10.625" style="239" customWidth="1"/>
    <col min="6" max="6" width="11.25" style="239" customWidth="1"/>
    <col min="7" max="7" width="10.25" style="239" customWidth="1"/>
    <col min="8" max="8" width="7.625" style="239" customWidth="1"/>
    <col min="9" max="9" width="10.25" style="239" customWidth="1"/>
    <col min="10" max="16384" width="9" style="239"/>
  </cols>
  <sheetData>
    <row r="1" spans="1:9" ht="25.5">
      <c r="A1" s="413" t="s">
        <v>1236</v>
      </c>
      <c r="B1" s="413"/>
      <c r="C1" s="413"/>
      <c r="D1" s="414"/>
      <c r="E1" s="413"/>
      <c r="F1" s="413"/>
      <c r="G1" s="413"/>
      <c r="H1" s="413"/>
      <c r="I1" s="413"/>
    </row>
    <row r="2" spans="1:9" ht="27" customHeight="1">
      <c r="A2" s="240" t="s">
        <v>1420</v>
      </c>
      <c r="B2" s="241"/>
      <c r="C2" s="242"/>
      <c r="D2" s="243"/>
      <c r="E2" s="241"/>
      <c r="F2" s="241"/>
      <c r="G2" s="241"/>
      <c r="H2" s="241"/>
      <c r="I2" s="244" t="s">
        <v>4</v>
      </c>
    </row>
    <row r="3" spans="1:9" ht="63" customHeight="1">
      <c r="A3" s="245" t="s">
        <v>1237</v>
      </c>
      <c r="B3" s="246" t="s">
        <v>51</v>
      </c>
      <c r="C3" s="247" t="s">
        <v>1238</v>
      </c>
      <c r="D3" s="247" t="s">
        <v>1239</v>
      </c>
      <c r="E3" s="248" t="s">
        <v>1240</v>
      </c>
      <c r="F3" s="249" t="s">
        <v>1241</v>
      </c>
      <c r="G3" s="249" t="s">
        <v>1242</v>
      </c>
      <c r="H3" s="249" t="s">
        <v>1243</v>
      </c>
      <c r="I3" s="246" t="s">
        <v>1244</v>
      </c>
    </row>
    <row r="4" spans="1:9" ht="21" customHeight="1">
      <c r="A4" s="255" t="s">
        <v>1421</v>
      </c>
      <c r="B4" s="251">
        <f>C4+D4+E4+F4+G4+H4+I4</f>
        <v>62109</v>
      </c>
      <c r="C4" s="251">
        <v>0</v>
      </c>
      <c r="D4" s="251">
        <v>22724</v>
      </c>
      <c r="E4" s="251">
        <v>39385</v>
      </c>
      <c r="F4" s="251">
        <v>0</v>
      </c>
      <c r="G4" s="251">
        <v>0</v>
      </c>
      <c r="H4" s="251">
        <v>0</v>
      </c>
      <c r="I4" s="251"/>
    </row>
    <row r="5" spans="1:9" ht="21" customHeight="1">
      <c r="A5" s="255" t="s">
        <v>1253</v>
      </c>
      <c r="B5" s="251">
        <f>C5+D5+E5+F5+G5+H5+I5</f>
        <v>61893</v>
      </c>
      <c r="C5" s="251">
        <v>0</v>
      </c>
      <c r="D5" s="251">
        <v>22708</v>
      </c>
      <c r="E5" s="251">
        <v>39185</v>
      </c>
      <c r="F5" s="251">
        <v>0</v>
      </c>
      <c r="G5" s="251">
        <v>0</v>
      </c>
      <c r="H5" s="251">
        <v>0</v>
      </c>
      <c r="I5" s="251"/>
    </row>
    <row r="6" spans="1:9" ht="21" customHeight="1">
      <c r="A6" s="255" t="s">
        <v>1254</v>
      </c>
      <c r="B6" s="251">
        <f>C6+D6+E6+F6+I6</f>
        <v>214</v>
      </c>
      <c r="C6" s="251">
        <v>0</v>
      </c>
      <c r="D6" s="251">
        <v>14</v>
      </c>
      <c r="E6" s="251">
        <v>200</v>
      </c>
      <c r="F6" s="251">
        <v>0</v>
      </c>
      <c r="G6" s="251">
        <v>0</v>
      </c>
      <c r="H6" s="251">
        <v>0</v>
      </c>
      <c r="I6" s="251">
        <v>0</v>
      </c>
    </row>
    <row r="7" spans="1:9" ht="21" customHeight="1">
      <c r="A7" s="256" t="s">
        <v>1255</v>
      </c>
      <c r="B7" s="251">
        <f>C7+D7+E7+F7+G7+H7+I7</f>
        <v>2</v>
      </c>
      <c r="C7" s="251">
        <v>0</v>
      </c>
      <c r="D7" s="251">
        <v>2</v>
      </c>
      <c r="E7" s="251">
        <v>0</v>
      </c>
      <c r="F7" s="251">
        <v>0</v>
      </c>
      <c r="G7" s="251">
        <v>0</v>
      </c>
      <c r="H7" s="251">
        <v>0</v>
      </c>
      <c r="I7" s="251"/>
    </row>
    <row r="8" spans="1:9" ht="21" customHeight="1">
      <c r="A8" s="256" t="s">
        <v>1256</v>
      </c>
      <c r="B8" s="251">
        <f>C8</f>
        <v>0</v>
      </c>
      <c r="C8" s="251">
        <v>0</v>
      </c>
      <c r="D8" s="251">
        <v>0</v>
      </c>
      <c r="E8" s="251">
        <v>0</v>
      </c>
      <c r="F8" s="251">
        <v>0</v>
      </c>
      <c r="G8" s="251">
        <v>0</v>
      </c>
      <c r="H8" s="251">
        <v>0</v>
      </c>
      <c r="I8" s="251">
        <v>0</v>
      </c>
    </row>
    <row r="9" spans="1:9" ht="21" customHeight="1">
      <c r="A9" s="256" t="s">
        <v>1257</v>
      </c>
      <c r="B9" s="251">
        <f>C9</f>
        <v>0</v>
      </c>
      <c r="C9" s="251">
        <v>0</v>
      </c>
      <c r="D9" s="251">
        <v>0</v>
      </c>
      <c r="E9" s="251">
        <v>0</v>
      </c>
      <c r="F9" s="251">
        <v>0</v>
      </c>
      <c r="G9" s="251">
        <v>0</v>
      </c>
      <c r="H9" s="251">
        <v>0</v>
      </c>
      <c r="I9" s="251">
        <v>0</v>
      </c>
    </row>
  </sheetData>
  <mergeCells count="1">
    <mergeCell ref="A1:I1"/>
  </mergeCells>
  <phoneticPr fontId="3" type="noConversion"/>
  <printOptions horizontalCentered="1"/>
  <pageMargins left="0.511811023622047" right="0.511811023622047" top="0.74803149606299202" bottom="0.35433070866141703" header="0.31496062992126" footer="0.31496062992126"/>
  <pageSetup paperSize="9" firstPageNumber="159" orientation="landscape" useFirstPageNumber="1" r:id="rId1"/>
</worksheet>
</file>

<file path=xl/worksheets/sheet2.xml><?xml version="1.0" encoding="utf-8"?>
<worksheet xmlns="http://schemas.openxmlformats.org/spreadsheetml/2006/main" xmlns:r="http://schemas.openxmlformats.org/officeDocument/2006/relationships">
  <dimension ref="A1:J23"/>
  <sheetViews>
    <sheetView workbookViewId="0">
      <selection activeCell="N16" sqref="N16"/>
    </sheetView>
  </sheetViews>
  <sheetFormatPr defaultColWidth="9" defaultRowHeight="14.25"/>
  <cols>
    <col min="1" max="1" width="19.375" customWidth="1"/>
    <col min="6" max="6" width="21.75" customWidth="1"/>
  </cols>
  <sheetData>
    <row r="1" spans="1:10" ht="27">
      <c r="A1" s="354" t="s">
        <v>2</v>
      </c>
      <c r="B1" s="354"/>
      <c r="C1" s="354"/>
      <c r="D1" s="354"/>
      <c r="E1" s="354"/>
      <c r="F1" s="354"/>
      <c r="G1" s="354"/>
      <c r="H1" s="354"/>
      <c r="I1" s="354"/>
      <c r="J1" s="354"/>
    </row>
    <row r="2" spans="1:10" ht="22.5" customHeight="1">
      <c r="A2" s="6" t="s">
        <v>3</v>
      </c>
      <c r="B2" s="6"/>
      <c r="C2" s="6"/>
      <c r="D2" s="355"/>
      <c r="E2" s="355"/>
      <c r="F2" s="355"/>
      <c r="G2" s="6"/>
      <c r="H2" s="6"/>
      <c r="I2" s="356" t="s">
        <v>4</v>
      </c>
      <c r="J2" s="356"/>
    </row>
    <row r="3" spans="1:10" ht="36" customHeight="1">
      <c r="A3" s="7" t="s">
        <v>5</v>
      </c>
      <c r="B3" s="7" t="s">
        <v>6</v>
      </c>
      <c r="C3" s="7" t="s">
        <v>7</v>
      </c>
      <c r="D3" s="7" t="s">
        <v>8</v>
      </c>
      <c r="E3" s="7" t="s">
        <v>9</v>
      </c>
      <c r="F3" s="7" t="s">
        <v>5</v>
      </c>
      <c r="G3" s="7" t="s">
        <v>6</v>
      </c>
      <c r="H3" s="7" t="s">
        <v>7</v>
      </c>
      <c r="I3" s="7" t="s">
        <v>8</v>
      </c>
      <c r="J3" s="7" t="s">
        <v>10</v>
      </c>
    </row>
    <row r="4" spans="1:10" ht="21.75" customHeight="1">
      <c r="A4" s="8" t="s">
        <v>11</v>
      </c>
      <c r="B4" s="9">
        <f>SUM(B5:B14)</f>
        <v>46809</v>
      </c>
      <c r="C4" s="9">
        <f>SUM(C5:C14)</f>
        <v>49862</v>
      </c>
      <c r="D4" s="10">
        <f t="shared" ref="D4:D14" si="0">ROUND((C4-B4)/B4,4)</f>
        <v>6.5199999999999994E-2</v>
      </c>
      <c r="E4" s="11"/>
      <c r="F4" s="12" t="s">
        <v>12</v>
      </c>
      <c r="G4" s="9">
        <v>3689</v>
      </c>
      <c r="H4" s="9">
        <v>4010</v>
      </c>
      <c r="I4" s="10">
        <f t="shared" ref="I4:I10" si="1">ROUND((H4-G4)/G4,4)</f>
        <v>8.6999999999999994E-2</v>
      </c>
      <c r="J4" s="13"/>
    </row>
    <row r="5" spans="1:10" ht="21.75" customHeight="1">
      <c r="A5" s="14" t="s">
        <v>13</v>
      </c>
      <c r="B5" s="9">
        <v>17876</v>
      </c>
      <c r="C5" s="9">
        <v>18991</v>
      </c>
      <c r="D5" s="10">
        <f t="shared" si="0"/>
        <v>6.2399999999999997E-2</v>
      </c>
      <c r="E5" s="11"/>
      <c r="F5" s="15" t="s">
        <v>14</v>
      </c>
      <c r="G5" s="16">
        <v>350</v>
      </c>
      <c r="H5" s="16">
        <v>330</v>
      </c>
      <c r="I5" s="10">
        <f t="shared" si="1"/>
        <v>-5.7099999999999998E-2</v>
      </c>
      <c r="J5" s="11"/>
    </row>
    <row r="6" spans="1:10" ht="21.75" customHeight="1">
      <c r="A6" s="14" t="s">
        <v>15</v>
      </c>
      <c r="B6" s="9">
        <v>2222</v>
      </c>
      <c r="C6" s="9">
        <v>2550</v>
      </c>
      <c r="D6" s="10">
        <f t="shared" si="0"/>
        <v>0.14760000000000001</v>
      </c>
      <c r="E6" s="11"/>
      <c r="F6" s="15" t="s">
        <v>16</v>
      </c>
      <c r="G6" s="16">
        <v>892</v>
      </c>
      <c r="H6" s="16">
        <v>1020</v>
      </c>
      <c r="I6" s="10">
        <f t="shared" si="1"/>
        <v>0.14349999999999999</v>
      </c>
      <c r="J6" s="11"/>
    </row>
    <row r="7" spans="1:10" ht="21.75" customHeight="1">
      <c r="A7" s="14" t="s">
        <v>17</v>
      </c>
      <c r="B7" s="9">
        <f>1051-9</f>
        <v>1042</v>
      </c>
      <c r="C7" s="9">
        <v>1008</v>
      </c>
      <c r="D7" s="10">
        <f t="shared" si="0"/>
        <v>-3.2599999999999997E-2</v>
      </c>
      <c r="E7" s="11"/>
      <c r="F7" s="17" t="s">
        <v>18</v>
      </c>
      <c r="G7" s="16">
        <v>1303</v>
      </c>
      <c r="H7" s="16">
        <v>1530</v>
      </c>
      <c r="I7" s="10">
        <f t="shared" si="1"/>
        <v>0.17419999999999999</v>
      </c>
      <c r="J7" s="11"/>
    </row>
    <row r="8" spans="1:10" ht="21.75" customHeight="1">
      <c r="A8" s="14" t="s">
        <v>19</v>
      </c>
      <c r="B8" s="9">
        <v>3377</v>
      </c>
      <c r="C8" s="9">
        <v>3584</v>
      </c>
      <c r="D8" s="10">
        <f t="shared" si="0"/>
        <v>6.13E-2</v>
      </c>
      <c r="E8" s="11"/>
      <c r="F8" s="14" t="s">
        <v>20</v>
      </c>
      <c r="G8" s="9">
        <v>72</v>
      </c>
      <c r="H8" s="9">
        <v>30</v>
      </c>
      <c r="I8" s="10">
        <f t="shared" si="1"/>
        <v>-0.58330000000000004</v>
      </c>
      <c r="J8" s="11"/>
    </row>
    <row r="9" spans="1:10" ht="21.75" customHeight="1">
      <c r="A9" s="14" t="s">
        <v>21</v>
      </c>
      <c r="B9" s="9">
        <v>872</v>
      </c>
      <c r="C9" s="9">
        <v>2285</v>
      </c>
      <c r="D9" s="10">
        <f t="shared" si="0"/>
        <v>1.6204000000000001</v>
      </c>
      <c r="E9" s="11"/>
      <c r="F9" s="12"/>
      <c r="G9" s="9"/>
      <c r="H9" s="9"/>
      <c r="I9" s="10"/>
      <c r="J9" s="13"/>
    </row>
    <row r="10" spans="1:10" ht="21.75" customHeight="1">
      <c r="A10" s="14" t="s">
        <v>22</v>
      </c>
      <c r="B10" s="9">
        <v>11713</v>
      </c>
      <c r="C10" s="9">
        <v>11100</v>
      </c>
      <c r="D10" s="10">
        <f t="shared" si="0"/>
        <v>-5.2299999999999999E-2</v>
      </c>
      <c r="E10" s="11"/>
      <c r="F10" s="18" t="s">
        <v>23</v>
      </c>
      <c r="G10" s="9">
        <f>B4+B17</f>
        <v>74392</v>
      </c>
      <c r="H10" s="9">
        <f>C4+C17</f>
        <v>79242</v>
      </c>
      <c r="I10" s="10">
        <f t="shared" si="1"/>
        <v>6.5199999999999994E-2</v>
      </c>
      <c r="J10" s="13"/>
    </row>
    <row r="11" spans="1:10" ht="21.75" customHeight="1">
      <c r="A11" s="14" t="s">
        <v>24</v>
      </c>
      <c r="B11" s="9">
        <v>752</v>
      </c>
      <c r="C11" s="9">
        <v>825</v>
      </c>
      <c r="D11" s="10">
        <f t="shared" si="0"/>
        <v>9.7100000000000006E-2</v>
      </c>
      <c r="E11" s="11"/>
      <c r="F11" s="18"/>
      <c r="G11" s="9"/>
      <c r="H11" s="9"/>
      <c r="I11" s="10"/>
      <c r="J11" s="13"/>
    </row>
    <row r="12" spans="1:10" ht="21.75" customHeight="1">
      <c r="A12" s="14" t="s">
        <v>25</v>
      </c>
      <c r="B12" s="9">
        <v>1386</v>
      </c>
      <c r="C12" s="9">
        <v>1400</v>
      </c>
      <c r="D12" s="10">
        <f t="shared" si="0"/>
        <v>1.01E-2</v>
      </c>
      <c r="E12" s="11"/>
      <c r="F12" s="19" t="s">
        <v>26</v>
      </c>
      <c r="G12" s="9">
        <v>31060</v>
      </c>
      <c r="H12" s="9">
        <v>31653</v>
      </c>
      <c r="I12" s="10">
        <f t="shared" ref="I12:I17" si="2">ROUND((H12-G12)/G12,4)</f>
        <v>1.9099999999999999E-2</v>
      </c>
      <c r="J12" s="11"/>
    </row>
    <row r="13" spans="1:10" ht="21.75" customHeight="1">
      <c r="A13" s="14" t="s">
        <v>27</v>
      </c>
      <c r="B13" s="9">
        <v>44</v>
      </c>
      <c r="C13" s="9">
        <v>49</v>
      </c>
      <c r="D13" s="10">
        <f t="shared" si="0"/>
        <v>0.11360000000000001</v>
      </c>
      <c r="E13" s="11"/>
      <c r="F13" s="20" t="s">
        <v>28</v>
      </c>
      <c r="G13" s="9">
        <v>11385</v>
      </c>
      <c r="H13" s="9">
        <v>11808</v>
      </c>
      <c r="I13" s="10">
        <f t="shared" si="2"/>
        <v>3.7199999999999997E-2</v>
      </c>
      <c r="J13" s="11"/>
    </row>
    <row r="14" spans="1:10" ht="21.75" customHeight="1">
      <c r="A14" s="14" t="s">
        <v>29</v>
      </c>
      <c r="B14" s="9">
        <v>7525</v>
      </c>
      <c r="C14" s="9">
        <v>8070</v>
      </c>
      <c r="D14" s="10">
        <f t="shared" si="0"/>
        <v>7.2400000000000006E-2</v>
      </c>
      <c r="E14" s="11"/>
      <c r="F14" s="19" t="s">
        <v>30</v>
      </c>
      <c r="G14" s="9">
        <v>10</v>
      </c>
      <c r="H14" s="9">
        <v>11</v>
      </c>
      <c r="I14" s="10">
        <f t="shared" si="2"/>
        <v>0.1</v>
      </c>
      <c r="J14" s="11"/>
    </row>
    <row r="15" spans="1:10" ht="21.75" customHeight="1">
      <c r="A15" s="14"/>
      <c r="B15" s="21"/>
      <c r="C15" s="21"/>
      <c r="D15" s="22"/>
      <c r="E15" s="11"/>
      <c r="F15" s="19" t="s">
        <v>31</v>
      </c>
      <c r="G15" s="9">
        <v>19</v>
      </c>
      <c r="H15" s="9">
        <v>21</v>
      </c>
      <c r="I15" s="10">
        <f t="shared" si="2"/>
        <v>0.1053</v>
      </c>
      <c r="J15" s="11"/>
    </row>
    <row r="16" spans="1:10" ht="21.75" customHeight="1">
      <c r="A16" s="14"/>
      <c r="B16" s="21"/>
      <c r="C16" s="23"/>
      <c r="D16" s="22"/>
      <c r="E16" s="11"/>
      <c r="F16" s="24" t="s">
        <v>32</v>
      </c>
      <c r="G16" s="9">
        <v>593</v>
      </c>
      <c r="H16" s="9">
        <v>600</v>
      </c>
      <c r="I16" s="10">
        <f t="shared" si="2"/>
        <v>1.18E-2</v>
      </c>
      <c r="J16" s="11"/>
    </row>
    <row r="17" spans="1:10" ht="21.75" customHeight="1">
      <c r="A17" s="8" t="s">
        <v>33</v>
      </c>
      <c r="B17" s="9">
        <f>B18+B19+B20+B21+G4+G8</f>
        <v>27583</v>
      </c>
      <c r="C17" s="9">
        <f>C18+C19+C20+C21+H4+H8</f>
        <v>29380</v>
      </c>
      <c r="D17" s="22">
        <f t="shared" ref="D17:D21" si="3">ROUND((C17-B17)/B17,4)</f>
        <v>6.5100000000000005E-2</v>
      </c>
      <c r="E17" s="11"/>
      <c r="F17" s="19" t="s">
        <v>34</v>
      </c>
      <c r="G17" s="9">
        <v>251</v>
      </c>
      <c r="H17" s="9">
        <v>275</v>
      </c>
      <c r="I17" s="10">
        <f t="shared" si="2"/>
        <v>9.5600000000000004E-2</v>
      </c>
      <c r="J17" s="11"/>
    </row>
    <row r="18" spans="1:10" ht="21.75" customHeight="1">
      <c r="A18" s="14" t="s">
        <v>35</v>
      </c>
      <c r="B18" s="9">
        <v>16425</v>
      </c>
      <c r="C18" s="9">
        <v>11460</v>
      </c>
      <c r="D18" s="22">
        <f t="shared" si="3"/>
        <v>-0.30230000000000001</v>
      </c>
      <c r="E18" s="11"/>
      <c r="F18" s="8"/>
      <c r="G18" s="9"/>
      <c r="H18" s="9"/>
      <c r="I18" s="10"/>
      <c r="J18" s="11"/>
    </row>
    <row r="19" spans="1:10" ht="21.75" customHeight="1">
      <c r="A19" s="14" t="s">
        <v>36</v>
      </c>
      <c r="B19" s="9">
        <v>2139</v>
      </c>
      <c r="C19" s="9">
        <v>2500</v>
      </c>
      <c r="D19" s="22">
        <f t="shared" si="3"/>
        <v>0.16880000000000001</v>
      </c>
      <c r="E19" s="11"/>
      <c r="F19" s="25" t="s">
        <v>37</v>
      </c>
      <c r="G19" s="9">
        <f>G20+G21</f>
        <v>117710</v>
      </c>
      <c r="H19" s="9">
        <f>H20+H21</f>
        <v>123610</v>
      </c>
      <c r="I19" s="10">
        <f>ROUND((H19-G19)/G19,4)</f>
        <v>5.0099999999999999E-2</v>
      </c>
      <c r="J19" s="11"/>
    </row>
    <row r="20" spans="1:10" ht="21.75" customHeight="1">
      <c r="A20" s="14" t="s">
        <v>38</v>
      </c>
      <c r="B20" s="9">
        <v>5106</v>
      </c>
      <c r="C20" s="9">
        <v>11000</v>
      </c>
      <c r="D20" s="22">
        <f t="shared" si="3"/>
        <v>1.1543000000000001</v>
      </c>
      <c r="E20" s="11"/>
      <c r="F20" s="26" t="s">
        <v>39</v>
      </c>
      <c r="G20" s="9">
        <f>G17+G16+G15+G14+G13+G12+B4</f>
        <v>90127</v>
      </c>
      <c r="H20" s="9">
        <f>H17+H16+H15+H14+H13+H12+C4</f>
        <v>94230</v>
      </c>
      <c r="I20" s="10">
        <f>ROUND((H20-G20)/G20,4)</f>
        <v>4.5499999999999999E-2</v>
      </c>
      <c r="J20" s="11"/>
    </row>
    <row r="21" spans="1:10" ht="21.75" customHeight="1">
      <c r="A21" s="14" t="s">
        <v>40</v>
      </c>
      <c r="B21" s="9">
        <v>152</v>
      </c>
      <c r="C21" s="9">
        <v>380</v>
      </c>
      <c r="D21" s="22">
        <f t="shared" si="3"/>
        <v>1.5</v>
      </c>
      <c r="E21" s="11"/>
      <c r="F21" s="15" t="s">
        <v>41</v>
      </c>
      <c r="G21" s="9">
        <f>B17</f>
        <v>27583</v>
      </c>
      <c r="H21" s="9">
        <f>C17</f>
        <v>29380</v>
      </c>
      <c r="I21" s="10">
        <f>ROUND((H21-G21)/G21,4)</f>
        <v>6.5100000000000005E-2</v>
      </c>
      <c r="J21" s="11"/>
    </row>
    <row r="23" spans="1:10">
      <c r="A23" s="27"/>
      <c r="B23" s="27"/>
      <c r="C23" s="27"/>
      <c r="D23" s="27"/>
      <c r="E23" s="27"/>
      <c r="F23" s="27"/>
      <c r="G23" s="27"/>
      <c r="H23" s="28"/>
      <c r="I23" s="27"/>
      <c r="J23" s="27"/>
    </row>
  </sheetData>
  <mergeCells count="3">
    <mergeCell ref="A1:J1"/>
    <mergeCell ref="D2:F2"/>
    <mergeCell ref="I2:J2"/>
  </mergeCells>
  <phoneticPr fontId="3" type="noConversion"/>
  <printOptions horizontalCentered="1"/>
  <pageMargins left="0.74803149606299213" right="0.74803149606299213" top="0.59055118110236227" bottom="0.19685039370078741"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F20"/>
  <sheetViews>
    <sheetView workbookViewId="0">
      <selection activeCell="B7" sqref="B7"/>
    </sheetView>
  </sheetViews>
  <sheetFormatPr defaultColWidth="8" defaultRowHeight="14.25"/>
  <cols>
    <col min="1" max="1" width="31.375" style="294" customWidth="1"/>
    <col min="2" max="2" width="18" style="294" customWidth="1"/>
    <col min="3" max="3" width="16.875" style="294" customWidth="1"/>
    <col min="4" max="4" width="21.375" style="294" customWidth="1"/>
    <col min="5" max="5" width="17.25" style="294" customWidth="1"/>
    <col min="6" max="6" width="16.75" style="294" customWidth="1"/>
    <col min="7" max="16384" width="8" style="258"/>
  </cols>
  <sheetData>
    <row r="1" spans="1:6" ht="37.5" customHeight="1">
      <c r="A1" s="415" t="s">
        <v>1258</v>
      </c>
      <c r="B1" s="416"/>
      <c r="C1" s="416"/>
      <c r="D1" s="416"/>
      <c r="E1" s="416"/>
      <c r="F1" s="416"/>
    </row>
    <row r="2" spans="1:6" ht="22.5" customHeight="1">
      <c r="A2" s="259" t="s">
        <v>1423</v>
      </c>
      <c r="B2" s="259"/>
      <c r="C2" s="259"/>
      <c r="D2" s="259"/>
      <c r="E2" s="260"/>
      <c r="F2" s="260" t="s">
        <v>416</v>
      </c>
    </row>
    <row r="3" spans="1:6" ht="22.5" customHeight="1">
      <c r="A3" s="261" t="s">
        <v>1237</v>
      </c>
      <c r="B3" s="262" t="s">
        <v>1259</v>
      </c>
      <c r="C3" s="262" t="s">
        <v>1260</v>
      </c>
      <c r="D3" s="262" t="s">
        <v>1237</v>
      </c>
      <c r="E3" s="262" t="s">
        <v>1259</v>
      </c>
      <c r="F3" s="262" t="s">
        <v>1260</v>
      </c>
    </row>
    <row r="4" spans="1:6" ht="22.5" customHeight="1">
      <c r="A4" s="263" t="s">
        <v>1261</v>
      </c>
      <c r="B4" s="264">
        <v>8424</v>
      </c>
      <c r="C4" s="264">
        <v>9970</v>
      </c>
      <c r="D4" s="265" t="s">
        <v>1262</v>
      </c>
      <c r="E4" s="266">
        <v>18599</v>
      </c>
      <c r="F4" s="267">
        <v>19388</v>
      </c>
    </row>
    <row r="5" spans="1:6" ht="22.5" customHeight="1">
      <c r="A5" s="268" t="s">
        <v>1263</v>
      </c>
      <c r="B5" s="269">
        <v>140</v>
      </c>
      <c r="C5" s="269">
        <v>158</v>
      </c>
      <c r="D5" s="265" t="s">
        <v>1264</v>
      </c>
      <c r="E5" s="266">
        <v>3116</v>
      </c>
      <c r="F5" s="270">
        <v>3320</v>
      </c>
    </row>
    <row r="6" spans="1:6" ht="22.5" customHeight="1">
      <c r="A6" s="271" t="s">
        <v>1265</v>
      </c>
      <c r="B6" s="272">
        <v>17595</v>
      </c>
      <c r="C6" s="272">
        <v>21137</v>
      </c>
      <c r="D6" s="265" t="s">
        <v>1266</v>
      </c>
      <c r="E6" s="266"/>
      <c r="F6" s="273"/>
    </row>
    <row r="7" spans="1:6" ht="22.5" customHeight="1">
      <c r="A7" s="274" t="s">
        <v>1267</v>
      </c>
      <c r="B7" s="275">
        <v>16780</v>
      </c>
      <c r="C7" s="275">
        <v>20344</v>
      </c>
      <c r="D7" s="265" t="s">
        <v>1268</v>
      </c>
      <c r="E7" s="266">
        <v>14</v>
      </c>
      <c r="F7" s="273">
        <v>14</v>
      </c>
    </row>
    <row r="8" spans="1:6" ht="22.5" customHeight="1">
      <c r="A8" s="276" t="s">
        <v>1269</v>
      </c>
      <c r="B8" s="275">
        <v>815</v>
      </c>
      <c r="C8" s="275">
        <v>793</v>
      </c>
      <c r="D8" s="277" t="s">
        <v>1270</v>
      </c>
      <c r="E8" s="278">
        <v>1</v>
      </c>
      <c r="F8" s="279">
        <v>2</v>
      </c>
    </row>
    <row r="9" spans="1:6" ht="22.5" customHeight="1">
      <c r="A9" s="268" t="s">
        <v>1271</v>
      </c>
      <c r="B9" s="275"/>
      <c r="C9" s="280"/>
      <c r="D9" s="281" t="s">
        <v>1272</v>
      </c>
      <c r="E9" s="281" t="s">
        <v>1272</v>
      </c>
      <c r="F9" s="281" t="s">
        <v>1272</v>
      </c>
    </row>
    <row r="10" spans="1:6" ht="22.5" customHeight="1">
      <c r="A10" s="274" t="s">
        <v>1273</v>
      </c>
      <c r="B10" s="275">
        <v>198</v>
      </c>
      <c r="C10" s="280">
        <v>221</v>
      </c>
      <c r="D10" s="281" t="s">
        <v>1272</v>
      </c>
      <c r="E10" s="281" t="s">
        <v>1272</v>
      </c>
      <c r="F10" s="281" t="s">
        <v>1272</v>
      </c>
    </row>
    <row r="11" spans="1:6" ht="22.5" customHeight="1">
      <c r="A11" s="274" t="s">
        <v>1274</v>
      </c>
      <c r="B11" s="275"/>
      <c r="C11" s="280"/>
      <c r="D11" s="281" t="s">
        <v>1272</v>
      </c>
      <c r="E11" s="281" t="s">
        <v>1272</v>
      </c>
      <c r="F11" s="281" t="s">
        <v>1272</v>
      </c>
    </row>
    <row r="12" spans="1:6" ht="22.5" customHeight="1">
      <c r="A12" s="274" t="s">
        <v>1275</v>
      </c>
      <c r="B12" s="275">
        <v>27</v>
      </c>
      <c r="C12" s="280">
        <v>29</v>
      </c>
      <c r="D12" s="281" t="s">
        <v>1272</v>
      </c>
      <c r="E12" s="281" t="s">
        <v>1272</v>
      </c>
      <c r="F12" s="281" t="s">
        <v>1272</v>
      </c>
    </row>
    <row r="13" spans="1:6" ht="22.5" customHeight="1">
      <c r="A13" s="274" t="s">
        <v>1276</v>
      </c>
      <c r="B13" s="275">
        <v>15</v>
      </c>
      <c r="C13" s="280">
        <v>716</v>
      </c>
      <c r="D13" s="281" t="s">
        <v>1272</v>
      </c>
      <c r="E13" s="282" t="s">
        <v>1272</v>
      </c>
      <c r="F13" s="282" t="s">
        <v>1272</v>
      </c>
    </row>
    <row r="14" spans="1:6" ht="22.5" customHeight="1">
      <c r="A14" s="274" t="s">
        <v>1277</v>
      </c>
      <c r="B14" s="283">
        <v>26259</v>
      </c>
      <c r="C14" s="283">
        <v>32074</v>
      </c>
      <c r="D14" s="284" t="s">
        <v>1278</v>
      </c>
      <c r="E14" s="283">
        <v>21730</v>
      </c>
      <c r="F14" s="283">
        <v>22724</v>
      </c>
    </row>
    <row r="15" spans="1:6" ht="22.5" customHeight="1">
      <c r="A15" s="274" t="s">
        <v>1279</v>
      </c>
      <c r="B15" s="275"/>
      <c r="C15" s="275"/>
      <c r="D15" s="285" t="s">
        <v>1280</v>
      </c>
      <c r="E15" s="275"/>
      <c r="F15" s="275"/>
    </row>
    <row r="16" spans="1:6" ht="22.5" customHeight="1">
      <c r="A16" s="274" t="s">
        <v>1281</v>
      </c>
      <c r="B16" s="275"/>
      <c r="C16" s="275"/>
      <c r="D16" s="284" t="s">
        <v>1282</v>
      </c>
      <c r="E16" s="275"/>
      <c r="F16" s="275"/>
    </row>
    <row r="17" spans="1:6" ht="22.5" customHeight="1">
      <c r="A17" s="276" t="s">
        <v>1283</v>
      </c>
      <c r="B17" s="286">
        <v>26259</v>
      </c>
      <c r="C17" s="286">
        <v>32074</v>
      </c>
      <c r="D17" s="277" t="s">
        <v>1284</v>
      </c>
      <c r="E17" s="283">
        <v>21730</v>
      </c>
      <c r="F17" s="283">
        <v>22724</v>
      </c>
    </row>
    <row r="18" spans="1:6" ht="22.5" customHeight="1">
      <c r="A18" s="287" t="s">
        <v>1272</v>
      </c>
      <c r="B18" s="281" t="s">
        <v>1272</v>
      </c>
      <c r="C18" s="288" t="s">
        <v>1272</v>
      </c>
      <c r="D18" s="285" t="s">
        <v>1285</v>
      </c>
      <c r="E18" s="283">
        <v>4529</v>
      </c>
      <c r="F18" s="283">
        <v>9350</v>
      </c>
    </row>
    <row r="19" spans="1:6" ht="22.5" customHeight="1">
      <c r="A19" s="289" t="s">
        <v>1286</v>
      </c>
      <c r="B19" s="266">
        <v>74286</v>
      </c>
      <c r="C19" s="266">
        <v>78814</v>
      </c>
      <c r="D19" s="290" t="s">
        <v>1287</v>
      </c>
      <c r="E19" s="283">
        <v>78814</v>
      </c>
      <c r="F19" s="283">
        <v>88165</v>
      </c>
    </row>
    <row r="20" spans="1:6" ht="22.5" customHeight="1">
      <c r="A20" s="291" t="s">
        <v>1288</v>
      </c>
      <c r="B20" s="292">
        <v>100544</v>
      </c>
      <c r="C20" s="292">
        <v>110888</v>
      </c>
      <c r="D20" s="293" t="s">
        <v>1288</v>
      </c>
      <c r="E20" s="286">
        <v>100544</v>
      </c>
      <c r="F20" s="286">
        <v>110888</v>
      </c>
    </row>
  </sheetData>
  <mergeCells count="1">
    <mergeCell ref="A1:F1"/>
  </mergeCells>
  <phoneticPr fontId="3" type="noConversion"/>
  <pageMargins left="0.70866141732283505" right="0.70866141732283505" top="0.74803149606299202" bottom="0.74803149606299202" header="0.31496062992126" footer="0.31496062992126"/>
  <pageSetup paperSize="9" orientation="landscape" r:id="rId1"/>
</worksheet>
</file>

<file path=xl/worksheets/sheet21.xml><?xml version="1.0" encoding="utf-8"?>
<worksheet xmlns="http://schemas.openxmlformats.org/spreadsheetml/2006/main" xmlns:r="http://schemas.openxmlformats.org/officeDocument/2006/relationships">
  <dimension ref="A1:C16"/>
  <sheetViews>
    <sheetView workbookViewId="0">
      <selection activeCell="H28" sqref="H28"/>
    </sheetView>
  </sheetViews>
  <sheetFormatPr defaultColWidth="9" defaultRowHeight="14.25"/>
  <cols>
    <col min="1" max="1" width="32" customWidth="1"/>
    <col min="2" max="2" width="14" customWidth="1"/>
    <col min="3" max="3" width="18.25" customWidth="1"/>
  </cols>
  <sheetData>
    <row r="1" spans="1:3" ht="20.25">
      <c r="A1" s="417" t="s">
        <v>1313</v>
      </c>
      <c r="B1" s="417"/>
      <c r="C1" s="417"/>
    </row>
    <row r="2" spans="1:3" ht="25.5" customHeight="1">
      <c r="A2" s="295" t="s">
        <v>1424</v>
      </c>
      <c r="B2" s="296"/>
      <c r="C2" s="297" t="s">
        <v>4</v>
      </c>
    </row>
    <row r="3" spans="1:3" ht="25.5" customHeight="1">
      <c r="A3" s="418" t="s">
        <v>1289</v>
      </c>
      <c r="B3" s="419"/>
      <c r="C3" s="419"/>
    </row>
    <row r="4" spans="1:3" ht="25.5" customHeight="1">
      <c r="A4" s="420" t="s">
        <v>1291</v>
      </c>
      <c r="B4" s="420" t="s">
        <v>1292</v>
      </c>
      <c r="C4" s="420" t="s">
        <v>1226</v>
      </c>
    </row>
    <row r="5" spans="1:3" ht="25.5" customHeight="1">
      <c r="A5" s="421"/>
      <c r="B5" s="421"/>
      <c r="C5" s="421"/>
    </row>
    <row r="6" spans="1:3" ht="25.5" customHeight="1">
      <c r="A6" s="300" t="s">
        <v>1293</v>
      </c>
      <c r="B6" s="301">
        <v>1</v>
      </c>
      <c r="C6" s="300"/>
    </row>
    <row r="7" spans="1:3" ht="25.5" customHeight="1">
      <c r="A7" s="300" t="s">
        <v>1295</v>
      </c>
      <c r="B7" s="301">
        <v>2</v>
      </c>
      <c r="C7" s="303">
        <v>200</v>
      </c>
    </row>
    <row r="8" spans="1:3" ht="25.5" customHeight="1">
      <c r="A8" s="300" t="s">
        <v>1297</v>
      </c>
      <c r="B8" s="301">
        <v>3</v>
      </c>
      <c r="C8" s="303"/>
    </row>
    <row r="9" spans="1:3" ht="25.5" customHeight="1">
      <c r="A9" s="300" t="s">
        <v>1299</v>
      </c>
      <c r="B9" s="301">
        <v>4</v>
      </c>
      <c r="C9" s="303"/>
    </row>
    <row r="10" spans="1:3" ht="25.5" customHeight="1">
      <c r="A10" s="304" t="s">
        <v>1301</v>
      </c>
      <c r="B10" s="301">
        <v>5</v>
      </c>
      <c r="C10" s="303"/>
    </row>
    <row r="11" spans="1:3" ht="25.5" customHeight="1">
      <c r="A11" s="304" t="s">
        <v>1303</v>
      </c>
      <c r="B11" s="301">
        <v>6</v>
      </c>
      <c r="C11" s="303">
        <f>14+14929</f>
        <v>14943</v>
      </c>
    </row>
    <row r="12" spans="1:3" ht="25.5" customHeight="1">
      <c r="A12" s="305"/>
      <c r="B12" s="301">
        <v>7</v>
      </c>
      <c r="C12" s="306"/>
    </row>
    <row r="13" spans="1:3" ht="25.5" customHeight="1">
      <c r="A13" s="301"/>
      <c r="B13" s="301">
        <v>8</v>
      </c>
      <c r="C13" s="303"/>
    </row>
    <row r="14" spans="1:3" ht="25.5" customHeight="1">
      <c r="A14" s="301" t="s">
        <v>1306</v>
      </c>
      <c r="B14" s="301">
        <v>9</v>
      </c>
      <c r="C14" s="303">
        <f>SUM(C7:C13)</f>
        <v>15143</v>
      </c>
    </row>
    <row r="15" spans="1:3" ht="25.5" customHeight="1">
      <c r="A15" s="304" t="s">
        <v>1307</v>
      </c>
      <c r="B15" s="301">
        <v>10</v>
      </c>
      <c r="C15" s="303">
        <v>14</v>
      </c>
    </row>
    <row r="16" spans="1:3" ht="25.5" customHeight="1">
      <c r="A16" s="301" t="s">
        <v>1309</v>
      </c>
      <c r="B16" s="301">
        <v>11</v>
      </c>
      <c r="C16" s="303">
        <f>C15+C14</f>
        <v>15157</v>
      </c>
    </row>
  </sheetData>
  <mergeCells count="5">
    <mergeCell ref="A1:C1"/>
    <mergeCell ref="A3:C3"/>
    <mergeCell ref="A4:A5"/>
    <mergeCell ref="B4:B5"/>
    <mergeCell ref="C4:C5"/>
  </mergeCells>
  <phoneticPr fontId="3" type="noConversion"/>
  <printOptions horizontalCentered="1"/>
  <pageMargins left="0.70866141732283505" right="0.70866141732283505" top="0.74803149606299202" bottom="0.55118110236220497" header="0.31496062992126" footer="0.31496062992126"/>
  <pageSetup paperSize="9" firstPageNumber="160" orientation="landscape" useFirstPageNumber="1" r:id="rId1"/>
</worksheet>
</file>

<file path=xl/worksheets/sheet22.xml><?xml version="1.0" encoding="utf-8"?>
<worksheet xmlns="http://schemas.openxmlformats.org/spreadsheetml/2006/main" xmlns:r="http://schemas.openxmlformats.org/officeDocument/2006/relationships">
  <dimension ref="A1:C17"/>
  <sheetViews>
    <sheetView workbookViewId="0">
      <selection activeCell="I21" sqref="I21"/>
    </sheetView>
  </sheetViews>
  <sheetFormatPr defaultColWidth="9" defaultRowHeight="14.25"/>
  <cols>
    <col min="1" max="1" width="32.625" customWidth="1"/>
    <col min="3" max="3" width="11.25" customWidth="1"/>
  </cols>
  <sheetData>
    <row r="1" spans="1:3" ht="45" customHeight="1">
      <c r="A1" s="422" t="s">
        <v>1314</v>
      </c>
      <c r="B1" s="422"/>
      <c r="C1" s="422"/>
    </row>
    <row r="2" spans="1:3" ht="34.5" customHeight="1">
      <c r="A2" s="351" t="s">
        <v>1425</v>
      </c>
      <c r="B2" s="326"/>
      <c r="C2" s="326"/>
    </row>
    <row r="3" spans="1:3" ht="25.5" customHeight="1">
      <c r="A3" s="298"/>
      <c r="B3" s="296"/>
      <c r="C3" s="299" t="s">
        <v>4</v>
      </c>
    </row>
    <row r="4" spans="1:3" ht="29.25" customHeight="1">
      <c r="A4" s="418" t="s">
        <v>1290</v>
      </c>
      <c r="B4" s="419"/>
      <c r="C4" s="423"/>
    </row>
    <row r="5" spans="1:3" ht="25.5" customHeight="1">
      <c r="A5" s="420" t="s">
        <v>1291</v>
      </c>
      <c r="B5" s="420" t="s">
        <v>1292</v>
      </c>
      <c r="C5" s="420" t="s">
        <v>1226</v>
      </c>
    </row>
    <row r="6" spans="1:3" ht="15" customHeight="1">
      <c r="A6" s="421"/>
      <c r="B6" s="421"/>
      <c r="C6" s="421"/>
    </row>
    <row r="7" spans="1:3" ht="25.5" customHeight="1">
      <c r="A7" s="302" t="s">
        <v>1294</v>
      </c>
      <c r="B7" s="301">
        <v>12</v>
      </c>
      <c r="C7" s="300"/>
    </row>
    <row r="8" spans="1:3" ht="25.5" customHeight="1">
      <c r="A8" s="300" t="s">
        <v>1296</v>
      </c>
      <c r="B8" s="301">
        <v>13</v>
      </c>
      <c r="C8" s="300"/>
    </row>
    <row r="9" spans="1:3" ht="25.5" customHeight="1">
      <c r="A9" s="300" t="s">
        <v>1298</v>
      </c>
      <c r="B9" s="301">
        <v>14</v>
      </c>
      <c r="C9" s="300"/>
    </row>
    <row r="10" spans="1:3" ht="25.5" customHeight="1">
      <c r="A10" s="300" t="s">
        <v>1300</v>
      </c>
      <c r="B10" s="301">
        <v>15</v>
      </c>
      <c r="C10" s="300"/>
    </row>
    <row r="11" spans="1:3" ht="25.5" customHeight="1">
      <c r="A11" s="300" t="s">
        <v>1302</v>
      </c>
      <c r="B11" s="301">
        <v>16</v>
      </c>
      <c r="C11" s="300">
        <f>22789+200-7860</f>
        <v>15129</v>
      </c>
    </row>
    <row r="12" spans="1:3" ht="25.5" customHeight="1">
      <c r="A12" s="304" t="s">
        <v>1304</v>
      </c>
      <c r="B12" s="301">
        <v>17</v>
      </c>
      <c r="C12" s="301"/>
    </row>
    <row r="13" spans="1:3" ht="25.5" customHeight="1">
      <c r="A13" s="300" t="s">
        <v>1305</v>
      </c>
      <c r="B13" s="301">
        <v>18</v>
      </c>
      <c r="C13" s="300">
        <f>14+14</f>
        <v>28</v>
      </c>
    </row>
    <row r="14" spans="1:3" ht="25.5" customHeight="1">
      <c r="A14" s="300"/>
      <c r="B14" s="301">
        <v>19</v>
      </c>
      <c r="C14" s="300"/>
    </row>
    <row r="15" spans="1:3" ht="25.5" customHeight="1">
      <c r="A15" s="301" t="s">
        <v>176</v>
      </c>
      <c r="B15" s="301">
        <v>20</v>
      </c>
      <c r="C15" s="300">
        <f>SUM(C7:C14)</f>
        <v>15157</v>
      </c>
    </row>
    <row r="16" spans="1:3" ht="25.5" customHeight="1">
      <c r="A16" s="300" t="s">
        <v>1308</v>
      </c>
      <c r="B16" s="301">
        <v>21</v>
      </c>
      <c r="C16" s="301"/>
    </row>
    <row r="17" spans="1:3" ht="25.5" customHeight="1">
      <c r="A17" s="301" t="s">
        <v>1310</v>
      </c>
      <c r="B17" s="301">
        <v>22</v>
      </c>
      <c r="C17" s="300">
        <f>C15+C16</f>
        <v>15157</v>
      </c>
    </row>
  </sheetData>
  <mergeCells count="5">
    <mergeCell ref="A1:C1"/>
    <mergeCell ref="A4:C4"/>
    <mergeCell ref="A5:A6"/>
    <mergeCell ref="B5:B6"/>
    <mergeCell ref="C5:C6"/>
  </mergeCells>
  <phoneticPr fontId="3" type="noConversion"/>
  <printOptions horizontalCentered="1"/>
  <pageMargins left="0.70866141732283505" right="0.70866141732283505" top="0.74803149606299202" bottom="0.55118110236220497" header="0.31496062992126" footer="0.31496062992126"/>
  <pageSetup paperSize="9" firstPageNumber="160" orientation="landscape" useFirstPageNumber="1" r:id="rId1"/>
</worksheet>
</file>

<file path=xl/worksheets/sheet23.xml><?xml version="1.0" encoding="utf-8"?>
<worksheet xmlns="http://schemas.openxmlformats.org/spreadsheetml/2006/main" xmlns:r="http://schemas.openxmlformats.org/officeDocument/2006/relationships">
  <dimension ref="A1:C17"/>
  <sheetViews>
    <sheetView workbookViewId="0">
      <selection activeCell="K20" sqref="K20"/>
    </sheetView>
  </sheetViews>
  <sheetFormatPr defaultColWidth="9" defaultRowHeight="14.25"/>
  <cols>
    <col min="1" max="1" width="32.625" customWidth="1"/>
    <col min="3" max="3" width="11.25" customWidth="1"/>
  </cols>
  <sheetData>
    <row r="1" spans="1:3" ht="45" customHeight="1">
      <c r="A1" s="422" t="s">
        <v>1315</v>
      </c>
      <c r="B1" s="422"/>
      <c r="C1" s="422"/>
    </row>
    <row r="2" spans="1:3" ht="35.25" customHeight="1">
      <c r="A2" s="351" t="s">
        <v>1426</v>
      </c>
      <c r="B2" s="326"/>
      <c r="C2" s="326"/>
    </row>
    <row r="3" spans="1:3" ht="25.5" customHeight="1">
      <c r="A3" s="298"/>
      <c r="B3" s="296"/>
      <c r="C3" s="299" t="s">
        <v>4</v>
      </c>
    </row>
    <row r="4" spans="1:3" ht="25.5" customHeight="1">
      <c r="A4" s="418" t="s">
        <v>1290</v>
      </c>
      <c r="B4" s="419"/>
      <c r="C4" s="423"/>
    </row>
    <row r="5" spans="1:3" ht="25.5" customHeight="1">
      <c r="A5" s="420" t="s">
        <v>1291</v>
      </c>
      <c r="B5" s="420" t="s">
        <v>1292</v>
      </c>
      <c r="C5" s="420" t="s">
        <v>1226</v>
      </c>
    </row>
    <row r="6" spans="1:3" ht="25.5" customHeight="1">
      <c r="A6" s="421"/>
      <c r="B6" s="421"/>
      <c r="C6" s="421"/>
    </row>
    <row r="7" spans="1:3" ht="25.5" customHeight="1">
      <c r="A7" s="302" t="s">
        <v>1294</v>
      </c>
      <c r="B7" s="301">
        <v>12</v>
      </c>
      <c r="C7" s="300"/>
    </row>
    <row r="8" spans="1:3" ht="25.5" customHeight="1">
      <c r="A8" s="300" t="s">
        <v>1296</v>
      </c>
      <c r="B8" s="301">
        <v>13</v>
      </c>
      <c r="C8" s="300"/>
    </row>
    <row r="9" spans="1:3" ht="25.5" customHeight="1">
      <c r="A9" s="300" t="s">
        <v>1298</v>
      </c>
      <c r="B9" s="301">
        <v>14</v>
      </c>
      <c r="C9" s="300"/>
    </row>
    <row r="10" spans="1:3" ht="25.5" customHeight="1">
      <c r="A10" s="300" t="s">
        <v>1300</v>
      </c>
      <c r="B10" s="301">
        <v>15</v>
      </c>
      <c r="C10" s="300"/>
    </row>
    <row r="11" spans="1:3" ht="25.5" customHeight="1">
      <c r="A11" s="300" t="s">
        <v>1302</v>
      </c>
      <c r="B11" s="301">
        <v>16</v>
      </c>
      <c r="C11" s="300">
        <f>22789+200-7860</f>
        <v>15129</v>
      </c>
    </row>
    <row r="12" spans="1:3" ht="25.5" customHeight="1">
      <c r="A12" s="304" t="s">
        <v>1304</v>
      </c>
      <c r="B12" s="301">
        <v>17</v>
      </c>
      <c r="C12" s="301"/>
    </row>
    <row r="13" spans="1:3" ht="25.5" customHeight="1">
      <c r="A13" s="300" t="s">
        <v>1305</v>
      </c>
      <c r="B13" s="301">
        <v>18</v>
      </c>
      <c r="C13" s="300">
        <f>14+14</f>
        <v>28</v>
      </c>
    </row>
    <row r="14" spans="1:3" ht="25.5" customHeight="1">
      <c r="A14" s="300"/>
      <c r="B14" s="301">
        <v>19</v>
      </c>
      <c r="C14" s="300"/>
    </row>
    <row r="15" spans="1:3" ht="25.5" customHeight="1">
      <c r="A15" s="301" t="s">
        <v>176</v>
      </c>
      <c r="B15" s="301">
        <v>20</v>
      </c>
      <c r="C15" s="300">
        <f>SUM(C7:C14)</f>
        <v>15157</v>
      </c>
    </row>
    <row r="16" spans="1:3" ht="25.5" customHeight="1">
      <c r="A16" s="300" t="s">
        <v>1308</v>
      </c>
      <c r="B16" s="301">
        <v>21</v>
      </c>
      <c r="C16" s="301"/>
    </row>
    <row r="17" spans="1:3" ht="25.5" customHeight="1">
      <c r="A17" s="301" t="s">
        <v>1310</v>
      </c>
      <c r="B17" s="301">
        <v>22</v>
      </c>
      <c r="C17" s="300">
        <f>C15+C16</f>
        <v>15157</v>
      </c>
    </row>
  </sheetData>
  <mergeCells count="5">
    <mergeCell ref="A1:C1"/>
    <mergeCell ref="A4:C4"/>
    <mergeCell ref="A5:A6"/>
    <mergeCell ref="B5:B6"/>
    <mergeCell ref="C5:C6"/>
  </mergeCells>
  <phoneticPr fontId="3" type="noConversion"/>
  <printOptions horizontalCentered="1"/>
  <pageMargins left="0.70866141732283505" right="0.70866141732283505" top="0.74803149606299202" bottom="0.55118110236220497" header="0.31496062992126" footer="0.31496062992126"/>
  <pageSetup paperSize="9" firstPageNumber="160" orientation="landscape" useFirstPageNumber="1" r:id="rId1"/>
</worksheet>
</file>

<file path=xl/worksheets/sheet24.xml><?xml version="1.0" encoding="utf-8"?>
<worksheet xmlns="http://schemas.openxmlformats.org/spreadsheetml/2006/main" xmlns:r="http://schemas.openxmlformats.org/officeDocument/2006/relationships">
  <dimension ref="A1:D15"/>
  <sheetViews>
    <sheetView workbookViewId="0">
      <selection activeCell="E22" sqref="E22"/>
    </sheetView>
  </sheetViews>
  <sheetFormatPr defaultColWidth="8.75" defaultRowHeight="13.5"/>
  <cols>
    <col min="1" max="1" width="42.75" style="181" customWidth="1"/>
    <col min="2" max="2" width="50" style="181" customWidth="1"/>
    <col min="3" max="16384" width="8.75" style="181"/>
  </cols>
  <sheetData>
    <row r="1" spans="1:4" ht="30" customHeight="1">
      <c r="A1" s="424" t="s">
        <v>1326</v>
      </c>
      <c r="B1" s="424"/>
    </row>
    <row r="2" spans="1:4" ht="30" customHeight="1">
      <c r="A2" s="307" t="s">
        <v>1427</v>
      </c>
      <c r="B2" s="308" t="s">
        <v>1316</v>
      </c>
    </row>
    <row r="3" spans="1:4" ht="30" customHeight="1">
      <c r="A3" s="309" t="s">
        <v>1317</v>
      </c>
      <c r="B3" s="309" t="s">
        <v>1318</v>
      </c>
    </row>
    <row r="4" spans="1:4" ht="30" customHeight="1">
      <c r="A4" s="310" t="s">
        <v>1294</v>
      </c>
      <c r="B4" s="309"/>
    </row>
    <row r="5" spans="1:4" ht="30" customHeight="1">
      <c r="A5" s="310" t="s">
        <v>1296</v>
      </c>
      <c r="B5" s="311"/>
    </row>
    <row r="6" spans="1:4" ht="30" customHeight="1">
      <c r="A6" s="310" t="s">
        <v>1319</v>
      </c>
      <c r="B6" s="311"/>
    </row>
    <row r="7" spans="1:4" ht="30" customHeight="1">
      <c r="A7" s="310" t="s">
        <v>1320</v>
      </c>
      <c r="B7" s="311"/>
    </row>
    <row r="8" spans="1:4" ht="30" customHeight="1">
      <c r="A8" s="310" t="s">
        <v>1298</v>
      </c>
      <c r="B8" s="311"/>
    </row>
    <row r="9" spans="1:4" ht="30" customHeight="1">
      <c r="A9" s="310" t="s">
        <v>1300</v>
      </c>
      <c r="B9" s="311"/>
    </row>
    <row r="10" spans="1:4" ht="30" customHeight="1">
      <c r="A10" s="310" t="s">
        <v>1321</v>
      </c>
      <c r="B10" s="312"/>
    </row>
    <row r="11" spans="1:4" ht="30" customHeight="1">
      <c r="A11" s="313"/>
      <c r="B11" s="312"/>
    </row>
    <row r="12" spans="1:4" ht="30" customHeight="1">
      <c r="A12" s="314" t="s">
        <v>1322</v>
      </c>
      <c r="B12" s="312"/>
    </row>
    <row r="13" spans="1:4" ht="30" customHeight="1">
      <c r="A13" s="314" t="s">
        <v>1323</v>
      </c>
      <c r="B13" s="312"/>
    </row>
    <row r="14" spans="1:4" ht="30" customHeight="1">
      <c r="A14" s="315" t="s">
        <v>1324</v>
      </c>
      <c r="B14" s="316"/>
    </row>
    <row r="15" spans="1:4" ht="18.75">
      <c r="A15" s="425" t="s">
        <v>1325</v>
      </c>
      <c r="B15" s="425"/>
      <c r="C15" s="425"/>
      <c r="D15" s="425"/>
    </row>
  </sheetData>
  <mergeCells count="2">
    <mergeCell ref="A1:B1"/>
    <mergeCell ref="A15:D15"/>
  </mergeCells>
  <phoneticPr fontId="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XEW6"/>
  <sheetViews>
    <sheetView showZeros="0" workbookViewId="0">
      <pane ySplit="5" topLeftCell="A6" activePane="bottomLeft" state="frozen"/>
      <selection pane="bottomLeft" activeCell="E12" sqref="E12:E13"/>
    </sheetView>
  </sheetViews>
  <sheetFormatPr defaultColWidth="9" defaultRowHeight="13.5"/>
  <cols>
    <col min="1" max="1" width="21.5" style="318" customWidth="1"/>
    <col min="2" max="6" width="10.625" style="318" customWidth="1"/>
    <col min="7" max="16377" width="9" style="318"/>
    <col min="16378" max="16384" width="9" style="323"/>
  </cols>
  <sheetData>
    <row r="1" spans="1:6" ht="15.75" customHeight="1">
      <c r="A1" s="317" t="s">
        <v>1428</v>
      </c>
    </row>
    <row r="2" spans="1:6" ht="29.25" customHeight="1">
      <c r="A2" s="426" t="s">
        <v>1333</v>
      </c>
      <c r="B2" s="426"/>
      <c r="C2" s="426"/>
      <c r="D2" s="426"/>
      <c r="E2" s="426"/>
      <c r="F2" s="426"/>
    </row>
    <row r="3" spans="1:6" ht="16.5" customHeight="1">
      <c r="A3" s="427"/>
      <c r="B3" s="427"/>
    </row>
    <row r="4" spans="1:6" ht="20.100000000000001" customHeight="1">
      <c r="A4" s="428" t="s">
        <v>1140</v>
      </c>
      <c r="B4" s="429" t="s">
        <v>1334</v>
      </c>
      <c r="C4" s="429"/>
      <c r="D4" s="429"/>
      <c r="E4" s="429"/>
      <c r="F4" s="429"/>
    </row>
    <row r="5" spans="1:6" ht="39" customHeight="1">
      <c r="A5" s="428"/>
      <c r="B5" s="319" t="s">
        <v>1327</v>
      </c>
      <c r="C5" s="319" t="s">
        <v>1328</v>
      </c>
      <c r="D5" s="320" t="s">
        <v>1329</v>
      </c>
      <c r="E5" s="320" t="s">
        <v>1330</v>
      </c>
      <c r="F5" s="320" t="s">
        <v>1331</v>
      </c>
    </row>
    <row r="6" spans="1:6" ht="35.1" customHeight="1">
      <c r="A6" s="321" t="s">
        <v>1332</v>
      </c>
      <c r="B6" s="322">
        <f>SUM(C6:F6)</f>
        <v>1402</v>
      </c>
      <c r="C6" s="322">
        <v>0</v>
      </c>
      <c r="D6" s="322">
        <v>178</v>
      </c>
      <c r="E6" s="322">
        <v>953</v>
      </c>
      <c r="F6" s="322">
        <v>271</v>
      </c>
    </row>
  </sheetData>
  <mergeCells count="4">
    <mergeCell ref="A2:F2"/>
    <mergeCell ref="A3:B3"/>
    <mergeCell ref="A4:A5"/>
    <mergeCell ref="B4:F4"/>
  </mergeCells>
  <phoneticPr fontId="3" type="noConversion"/>
  <printOptions horizontalCentered="1"/>
  <pageMargins left="0.196527777777778" right="0.196527777777778" top="0.39305555555555599" bottom="0.39305555555555599" header="0.196527777777778" footer="0.196527777777778"/>
  <pageSetup paperSize="9" scale="80" orientation="landscape"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D36"/>
  <sheetViews>
    <sheetView topLeftCell="A34" workbookViewId="0">
      <selection activeCell="A36" sqref="A36:D36"/>
    </sheetView>
  </sheetViews>
  <sheetFormatPr defaultColWidth="17.25" defaultRowHeight="40.5" customHeight="1"/>
  <cols>
    <col min="1" max="1" width="7.125" style="324" customWidth="1"/>
    <col min="2" max="2" width="43.875" style="340" customWidth="1"/>
    <col min="3" max="3" width="20.875" style="324" customWidth="1"/>
    <col min="4" max="4" width="12.5" customWidth="1"/>
  </cols>
  <sheetData>
    <row r="1" spans="1:4" ht="40.5" customHeight="1">
      <c r="A1" s="430" t="s">
        <v>1438</v>
      </c>
      <c r="B1" s="430"/>
      <c r="C1" s="430"/>
      <c r="D1" s="430"/>
    </row>
    <row r="2" spans="1:4" ht="40.5" customHeight="1">
      <c r="A2" s="338" t="s">
        <v>1429</v>
      </c>
      <c r="B2" s="327"/>
      <c r="C2" s="327"/>
      <c r="D2" s="327"/>
    </row>
    <row r="3" spans="1:4" ht="40.5" customHeight="1">
      <c r="A3" s="328" t="s">
        <v>1335</v>
      </c>
      <c r="B3" s="339" t="s">
        <v>1336</v>
      </c>
      <c r="C3" s="328" t="s">
        <v>1337</v>
      </c>
      <c r="D3" s="328" t="s">
        <v>1338</v>
      </c>
    </row>
    <row r="4" spans="1:4" ht="40.5" customHeight="1">
      <c r="A4" s="328">
        <v>1</v>
      </c>
      <c r="B4" s="337" t="s">
        <v>1344</v>
      </c>
      <c r="C4" s="336">
        <v>100</v>
      </c>
      <c r="D4" s="329"/>
    </row>
    <row r="5" spans="1:4" ht="40.5" customHeight="1">
      <c r="A5" s="328">
        <v>2</v>
      </c>
      <c r="B5" s="337" t="s">
        <v>1345</v>
      </c>
      <c r="C5" s="336">
        <v>50</v>
      </c>
      <c r="D5" s="329"/>
    </row>
    <row r="6" spans="1:4" ht="40.5" customHeight="1">
      <c r="A6" s="328">
        <v>3</v>
      </c>
      <c r="B6" s="339" t="s">
        <v>1346</v>
      </c>
      <c r="C6" s="336">
        <v>30</v>
      </c>
      <c r="D6" s="329"/>
    </row>
    <row r="7" spans="1:4" ht="40.5" customHeight="1">
      <c r="A7" s="328">
        <v>4</v>
      </c>
      <c r="B7" s="337" t="s">
        <v>1347</v>
      </c>
      <c r="C7" s="336">
        <v>230</v>
      </c>
      <c r="D7" s="329"/>
    </row>
    <row r="8" spans="1:4" ht="40.5" customHeight="1">
      <c r="A8" s="328">
        <v>5</v>
      </c>
      <c r="B8" s="337" t="s">
        <v>1348</v>
      </c>
      <c r="C8" s="337">
        <v>200</v>
      </c>
      <c r="D8" s="330"/>
    </row>
    <row r="9" spans="1:4" ht="40.5" customHeight="1">
      <c r="A9" s="328">
        <v>6</v>
      </c>
      <c r="B9" s="337" t="s">
        <v>1349</v>
      </c>
      <c r="C9" s="336">
        <v>700.00000000000011</v>
      </c>
      <c r="D9" s="330"/>
    </row>
    <row r="10" spans="1:4" ht="40.5" customHeight="1">
      <c r="A10" s="328">
        <v>7</v>
      </c>
      <c r="B10" s="337" t="s">
        <v>1350</v>
      </c>
      <c r="C10" s="336">
        <v>200</v>
      </c>
      <c r="D10" s="330"/>
    </row>
    <row r="11" spans="1:4" ht="40.5" customHeight="1">
      <c r="A11" s="328">
        <v>8</v>
      </c>
      <c r="B11" s="337" t="s">
        <v>1351</v>
      </c>
      <c r="C11" s="336">
        <v>2000</v>
      </c>
      <c r="D11" s="330"/>
    </row>
    <row r="12" spans="1:4" ht="40.5" customHeight="1">
      <c r="A12" s="328">
        <v>9</v>
      </c>
      <c r="B12" s="337" t="s">
        <v>1352</v>
      </c>
      <c r="C12" s="336">
        <v>500</v>
      </c>
      <c r="D12" s="330"/>
    </row>
    <row r="13" spans="1:4" ht="40.5" customHeight="1">
      <c r="A13" s="328">
        <v>10</v>
      </c>
      <c r="B13" s="337" t="s">
        <v>1353</v>
      </c>
      <c r="C13" s="336">
        <v>500</v>
      </c>
      <c r="D13" s="330"/>
    </row>
    <row r="14" spans="1:4" ht="40.5" customHeight="1">
      <c r="A14" s="328">
        <v>11</v>
      </c>
      <c r="B14" s="337" t="s">
        <v>1354</v>
      </c>
      <c r="C14" s="336">
        <v>200</v>
      </c>
      <c r="D14" s="330"/>
    </row>
    <row r="15" spans="1:4" ht="40.5" customHeight="1">
      <c r="A15" s="328">
        <v>12</v>
      </c>
      <c r="B15" s="337" t="s">
        <v>1355</v>
      </c>
      <c r="C15" s="336">
        <v>160</v>
      </c>
      <c r="D15" s="330"/>
    </row>
    <row r="16" spans="1:4" ht="40.5" customHeight="1">
      <c r="A16" s="328">
        <v>13</v>
      </c>
      <c r="B16" s="337" t="s">
        <v>1356</v>
      </c>
      <c r="C16" s="336">
        <v>500</v>
      </c>
      <c r="D16" s="330"/>
    </row>
    <row r="17" spans="1:4" ht="40.5" customHeight="1">
      <c r="A17" s="337">
        <v>14</v>
      </c>
      <c r="B17" s="337" t="s">
        <v>1357</v>
      </c>
      <c r="C17" s="337">
        <v>840</v>
      </c>
      <c r="D17" s="330"/>
    </row>
    <row r="18" spans="1:4" ht="40.5" customHeight="1">
      <c r="A18" s="337">
        <v>15</v>
      </c>
      <c r="B18" s="337" t="s">
        <v>1358</v>
      </c>
      <c r="C18" s="337">
        <v>222</v>
      </c>
      <c r="D18" s="330"/>
    </row>
    <row r="19" spans="1:4" ht="40.5" customHeight="1">
      <c r="A19" s="337">
        <v>16</v>
      </c>
      <c r="B19" s="337" t="s">
        <v>1359</v>
      </c>
      <c r="C19" s="337">
        <v>300</v>
      </c>
      <c r="D19" s="330"/>
    </row>
    <row r="20" spans="1:4" ht="40.5" customHeight="1">
      <c r="A20" s="337">
        <v>17</v>
      </c>
      <c r="B20" s="337" t="s">
        <v>1360</v>
      </c>
      <c r="C20" s="337">
        <v>300</v>
      </c>
      <c r="D20" s="330"/>
    </row>
    <row r="21" spans="1:4" ht="40.5" customHeight="1">
      <c r="A21" s="337">
        <v>18</v>
      </c>
      <c r="B21" s="337" t="s">
        <v>1361</v>
      </c>
      <c r="C21" s="337">
        <v>150</v>
      </c>
      <c r="D21" s="330"/>
    </row>
    <row r="22" spans="1:4" ht="40.5" customHeight="1">
      <c r="A22" s="337">
        <v>19</v>
      </c>
      <c r="B22" s="337" t="s">
        <v>1362</v>
      </c>
      <c r="C22" s="337">
        <v>400</v>
      </c>
      <c r="D22" s="330"/>
    </row>
    <row r="23" spans="1:4" ht="40.5" customHeight="1">
      <c r="A23" s="337">
        <v>20</v>
      </c>
      <c r="B23" s="337" t="s">
        <v>1363</v>
      </c>
      <c r="C23" s="337">
        <v>400</v>
      </c>
      <c r="D23" s="330"/>
    </row>
    <row r="24" spans="1:4" ht="40.5" customHeight="1">
      <c r="A24" s="337">
        <v>21</v>
      </c>
      <c r="B24" s="337" t="s">
        <v>1364</v>
      </c>
      <c r="C24" s="337">
        <v>118</v>
      </c>
      <c r="D24" s="330"/>
    </row>
    <row r="25" spans="1:4" ht="40.5" customHeight="1">
      <c r="A25" s="337">
        <v>22</v>
      </c>
      <c r="B25" s="337" t="s">
        <v>1365</v>
      </c>
      <c r="C25" s="337">
        <v>760</v>
      </c>
      <c r="D25" s="330"/>
    </row>
    <row r="26" spans="1:4" ht="40.5" customHeight="1">
      <c r="A26" s="337">
        <v>23</v>
      </c>
      <c r="B26" s="337" t="s">
        <v>1352</v>
      </c>
      <c r="C26" s="337">
        <v>300</v>
      </c>
      <c r="D26" s="330"/>
    </row>
    <row r="27" spans="1:4" ht="40.5" customHeight="1">
      <c r="A27" s="337">
        <v>24</v>
      </c>
      <c r="B27" s="337" t="s">
        <v>1366</v>
      </c>
      <c r="C27" s="337">
        <v>230</v>
      </c>
      <c r="D27" s="330"/>
    </row>
    <row r="28" spans="1:4" ht="40.5" customHeight="1">
      <c r="A28" s="337">
        <v>25</v>
      </c>
      <c r="B28" s="337" t="s">
        <v>1367</v>
      </c>
      <c r="C28" s="337">
        <v>250</v>
      </c>
      <c r="D28" s="330"/>
    </row>
    <row r="29" spans="1:4" ht="40.5" customHeight="1">
      <c r="A29" s="337">
        <v>26</v>
      </c>
      <c r="B29" s="337" t="s">
        <v>1368</v>
      </c>
      <c r="C29" s="337">
        <v>400</v>
      </c>
      <c r="D29" s="330"/>
    </row>
    <row r="30" spans="1:4" ht="40.5" customHeight="1">
      <c r="A30" s="337">
        <v>27</v>
      </c>
      <c r="B30" s="337" t="s">
        <v>1353</v>
      </c>
      <c r="C30" s="337">
        <v>200</v>
      </c>
      <c r="D30" s="330"/>
    </row>
    <row r="31" spans="1:4" ht="40.5" customHeight="1">
      <c r="A31" s="337">
        <v>28</v>
      </c>
      <c r="B31" s="337" t="s">
        <v>1369</v>
      </c>
      <c r="C31" s="337">
        <v>200</v>
      </c>
      <c r="D31" s="330"/>
    </row>
    <row r="32" spans="1:4" ht="40.5" customHeight="1">
      <c r="A32" s="337">
        <v>29</v>
      </c>
      <c r="B32" s="337" t="s">
        <v>1370</v>
      </c>
      <c r="C32" s="337">
        <v>200</v>
      </c>
      <c r="D32" s="330"/>
    </row>
    <row r="33" spans="1:4" ht="40.5" customHeight="1">
      <c r="A33" s="337">
        <v>30</v>
      </c>
      <c r="B33" s="337" t="s">
        <v>1357</v>
      </c>
      <c r="C33" s="337">
        <v>1000</v>
      </c>
      <c r="D33" s="330"/>
    </row>
    <row r="34" spans="1:4" ht="40.5" customHeight="1">
      <c r="A34" s="337">
        <v>31</v>
      </c>
      <c r="B34" s="337" t="s">
        <v>1371</v>
      </c>
      <c r="C34" s="337">
        <v>1370</v>
      </c>
      <c r="D34" s="330"/>
    </row>
    <row r="36" spans="1:4" ht="40.5" customHeight="1">
      <c r="A36" s="432" t="s">
        <v>1440</v>
      </c>
      <c r="B36" s="432"/>
      <c r="C36" s="432"/>
      <c r="D36" s="432"/>
    </row>
  </sheetData>
  <mergeCells count="2">
    <mergeCell ref="A1:D1"/>
    <mergeCell ref="A36:D36"/>
  </mergeCells>
  <phoneticPr fontId="3" type="noConversion"/>
  <pageMargins left="0.75" right="0.75" top="1" bottom="1" header="0.5" footer="0.5"/>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sheetPr>
    <pageSetUpPr fitToPage="1"/>
  </sheetPr>
  <dimension ref="A1:D28"/>
  <sheetViews>
    <sheetView tabSelected="1" topLeftCell="A19" workbookViewId="0">
      <selection activeCell="C29" sqref="C29"/>
    </sheetView>
  </sheetViews>
  <sheetFormatPr defaultColWidth="8" defaultRowHeight="39" customHeight="1"/>
  <cols>
    <col min="1" max="1" width="7.875" style="331" customWidth="1"/>
    <col min="2" max="2" width="44.75" style="347" customWidth="1"/>
    <col min="3" max="3" width="24" style="332" customWidth="1"/>
    <col min="4" max="16384" width="8" style="331"/>
  </cols>
  <sheetData>
    <row r="1" spans="1:3" ht="39" customHeight="1">
      <c r="A1" s="431" t="s">
        <v>1439</v>
      </c>
      <c r="B1" s="431"/>
      <c r="C1" s="431"/>
    </row>
    <row r="2" spans="1:3" ht="39" customHeight="1">
      <c r="A2" s="317" t="s">
        <v>1430</v>
      </c>
      <c r="B2" s="333"/>
      <c r="C2" s="333"/>
    </row>
    <row r="3" spans="1:3" ht="39" customHeight="1">
      <c r="B3" s="348"/>
      <c r="C3" s="334" t="s">
        <v>1139</v>
      </c>
    </row>
    <row r="4" spans="1:3" ht="39" customHeight="1">
      <c r="A4" s="341" t="s">
        <v>1</v>
      </c>
      <c r="B4" s="342" t="s">
        <v>1339</v>
      </c>
      <c r="C4" s="343" t="s">
        <v>1340</v>
      </c>
    </row>
    <row r="5" spans="1:3" s="335" customFormat="1" ht="39" customHeight="1">
      <c r="A5" s="344">
        <v>1</v>
      </c>
      <c r="B5" s="349" t="s">
        <v>1372</v>
      </c>
      <c r="C5" s="345">
        <v>11000</v>
      </c>
    </row>
    <row r="6" spans="1:3" s="335" customFormat="1" ht="39" customHeight="1">
      <c r="A6" s="346">
        <v>2</v>
      </c>
      <c r="B6" s="349" t="s">
        <v>1373</v>
      </c>
      <c r="C6" s="345">
        <v>7000</v>
      </c>
    </row>
    <row r="7" spans="1:3" s="335" customFormat="1" ht="39" customHeight="1">
      <c r="A7" s="346">
        <v>3</v>
      </c>
      <c r="B7" s="349" t="s">
        <v>1374</v>
      </c>
      <c r="C7" s="345">
        <v>14300</v>
      </c>
    </row>
    <row r="8" spans="1:3" s="335" customFormat="1" ht="39" customHeight="1">
      <c r="A8" s="346">
        <v>4</v>
      </c>
      <c r="B8" s="349" t="s">
        <v>1375</v>
      </c>
      <c r="C8" s="345">
        <v>1700.0000000000002</v>
      </c>
    </row>
    <row r="9" spans="1:3" s="335" customFormat="1" ht="39" customHeight="1">
      <c r="A9" s="346">
        <v>5</v>
      </c>
      <c r="B9" s="349" t="s">
        <v>1375</v>
      </c>
      <c r="C9" s="345">
        <v>18300</v>
      </c>
    </row>
    <row r="10" spans="1:3" s="335" customFormat="1" ht="39" customHeight="1">
      <c r="A10" s="346">
        <v>6</v>
      </c>
      <c r="B10" s="349" t="s">
        <v>1341</v>
      </c>
      <c r="C10" s="345">
        <v>10000</v>
      </c>
    </row>
    <row r="11" spans="1:3" ht="39" customHeight="1">
      <c r="A11" s="346">
        <v>7</v>
      </c>
      <c r="B11" s="349" t="s">
        <v>1376</v>
      </c>
      <c r="C11" s="345">
        <v>12660.06</v>
      </c>
    </row>
    <row r="12" spans="1:3" ht="39" customHeight="1">
      <c r="A12" s="346">
        <v>8</v>
      </c>
      <c r="B12" s="349" t="s">
        <v>1377</v>
      </c>
      <c r="C12" s="345">
        <v>15200</v>
      </c>
    </row>
    <row r="13" spans="1:3" ht="39" customHeight="1">
      <c r="A13" s="346">
        <v>9</v>
      </c>
      <c r="B13" s="349" t="s">
        <v>1378</v>
      </c>
      <c r="C13" s="345">
        <v>550</v>
      </c>
    </row>
    <row r="14" spans="1:3" ht="39" customHeight="1">
      <c r="A14" s="346">
        <v>10</v>
      </c>
      <c r="B14" s="349" t="s">
        <v>1379</v>
      </c>
      <c r="C14" s="345">
        <v>6870.0000000000009</v>
      </c>
    </row>
    <row r="15" spans="1:3" ht="39" customHeight="1">
      <c r="A15" s="346">
        <v>11</v>
      </c>
      <c r="B15" s="349" t="s">
        <v>1380</v>
      </c>
      <c r="C15" s="345">
        <v>800</v>
      </c>
    </row>
    <row r="16" spans="1:3" ht="39" customHeight="1">
      <c r="A16" s="346">
        <v>12</v>
      </c>
      <c r="B16" s="349" t="s">
        <v>1381</v>
      </c>
      <c r="C16" s="345">
        <v>5000</v>
      </c>
    </row>
    <row r="17" spans="1:4" ht="39" customHeight="1">
      <c r="A17" s="346">
        <v>13</v>
      </c>
      <c r="B17" s="349" t="s">
        <v>1382</v>
      </c>
      <c r="C17" s="345">
        <v>4269.9399999999996</v>
      </c>
    </row>
    <row r="18" spans="1:4" ht="39" customHeight="1">
      <c r="A18" s="346">
        <v>14</v>
      </c>
      <c r="B18" s="349" t="s">
        <v>1383</v>
      </c>
      <c r="C18" s="345">
        <v>19800</v>
      </c>
    </row>
    <row r="19" spans="1:4" ht="39" customHeight="1">
      <c r="A19" s="346">
        <v>15</v>
      </c>
      <c r="B19" s="349" t="s">
        <v>1384</v>
      </c>
      <c r="C19" s="345">
        <v>1450</v>
      </c>
    </row>
    <row r="20" spans="1:4" ht="39" customHeight="1">
      <c r="A20" s="346">
        <v>16</v>
      </c>
      <c r="B20" s="349" t="s">
        <v>1379</v>
      </c>
      <c r="C20" s="345">
        <v>2819.9999999999995</v>
      </c>
    </row>
    <row r="21" spans="1:4" ht="39" customHeight="1">
      <c r="A21" s="346">
        <v>17</v>
      </c>
      <c r="B21" s="349" t="s">
        <v>1385</v>
      </c>
      <c r="C21" s="345">
        <v>2480</v>
      </c>
    </row>
    <row r="22" spans="1:4" ht="39" customHeight="1">
      <c r="A22" s="346">
        <v>18</v>
      </c>
      <c r="B22" s="349" t="s">
        <v>1386</v>
      </c>
      <c r="C22" s="345">
        <v>2500</v>
      </c>
    </row>
    <row r="23" spans="1:4" ht="39" customHeight="1">
      <c r="A23" s="346">
        <v>19</v>
      </c>
      <c r="B23" s="349" t="s">
        <v>1390</v>
      </c>
      <c r="C23" s="345">
        <v>5900</v>
      </c>
    </row>
    <row r="24" spans="1:4" ht="39" customHeight="1">
      <c r="A24" s="346">
        <v>20</v>
      </c>
      <c r="B24" s="349" t="s">
        <v>1387</v>
      </c>
      <c r="C24" s="345">
        <v>6500</v>
      </c>
    </row>
    <row r="25" spans="1:4" ht="39" customHeight="1">
      <c r="A25" s="346">
        <v>21</v>
      </c>
      <c r="B25" s="349" t="s">
        <v>1388</v>
      </c>
      <c r="C25" s="345">
        <v>7000</v>
      </c>
    </row>
    <row r="26" spans="1:4" ht="39" customHeight="1">
      <c r="A26" s="346">
        <v>22</v>
      </c>
      <c r="B26" s="349" t="s">
        <v>1389</v>
      </c>
      <c r="C26" s="345">
        <v>7200</v>
      </c>
    </row>
    <row r="28" spans="1:4" ht="39" customHeight="1">
      <c r="A28" s="432" t="s">
        <v>1440</v>
      </c>
      <c r="B28" s="432"/>
      <c r="C28" s="432"/>
      <c r="D28" s="432"/>
    </row>
  </sheetData>
  <mergeCells count="2">
    <mergeCell ref="A1:C1"/>
    <mergeCell ref="A28:D28"/>
  </mergeCells>
  <phoneticPr fontId="3" type="noConversion"/>
  <pageMargins left="0.39370078740157483" right="0.39370078740157483" top="0.39370078740157483" bottom="0.39370078740157483" header="0.51181102362204722" footer="0.51181102362204722"/>
  <pageSetup paperSize="9" fitToHeight="0" orientation="portrait" horizontalDpi="300" verticalDpi="30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94"/>
  <sheetViews>
    <sheetView showZeros="0" workbookViewId="0">
      <selection activeCell="A4" sqref="A4"/>
    </sheetView>
  </sheetViews>
  <sheetFormatPr defaultColWidth="9" defaultRowHeight="14.25"/>
  <cols>
    <col min="1" max="1" width="29.125" style="85" customWidth="1"/>
    <col min="2" max="2" width="6.75" style="86" customWidth="1"/>
    <col min="3" max="3" width="8" style="87" hidden="1" customWidth="1"/>
    <col min="4" max="4" width="5.875" style="87" hidden="1" customWidth="1"/>
    <col min="5" max="5" width="6.375" style="87" customWidth="1"/>
    <col min="6" max="6" width="8.5" style="87" customWidth="1"/>
    <col min="7" max="7" width="15.25" style="87" customWidth="1"/>
    <col min="8" max="8" width="18.25" style="85" customWidth="1"/>
    <col min="9" max="9" width="7.5" style="87" customWidth="1"/>
    <col min="10" max="10" width="7" style="87" customWidth="1"/>
    <col min="11" max="11" width="6.875" style="87" customWidth="1"/>
    <col min="12" max="12" width="11.5" style="85" customWidth="1"/>
    <col min="13" max="16384" width="9" style="85"/>
  </cols>
  <sheetData>
    <row r="1" spans="1:12" s="29" customFormat="1" ht="27.75" customHeight="1">
      <c r="A1" s="357" t="s">
        <v>42</v>
      </c>
      <c r="B1" s="357"/>
      <c r="C1" s="357"/>
      <c r="D1" s="357"/>
      <c r="E1" s="357"/>
      <c r="F1" s="357"/>
      <c r="G1" s="357"/>
      <c r="H1" s="357"/>
      <c r="I1" s="357"/>
      <c r="J1" s="357"/>
      <c r="K1" s="357"/>
      <c r="L1" s="357"/>
    </row>
    <row r="2" spans="1:12" s="29" customFormat="1" ht="16.5" customHeight="1">
      <c r="A2" s="29" t="s">
        <v>43</v>
      </c>
      <c r="B2" s="30"/>
      <c r="C2" s="31"/>
      <c r="D2" s="31"/>
      <c r="E2" s="31"/>
      <c r="F2" s="31"/>
      <c r="G2" s="31"/>
      <c r="H2" s="32"/>
      <c r="I2" s="31"/>
      <c r="J2" s="31"/>
      <c r="K2" s="31"/>
      <c r="L2" s="33" t="s">
        <v>4</v>
      </c>
    </row>
    <row r="3" spans="1:12" s="29" customFormat="1" ht="16.5" customHeight="1">
      <c r="A3" s="358" t="s">
        <v>44</v>
      </c>
      <c r="B3" s="359"/>
      <c r="C3" s="359"/>
      <c r="D3" s="359"/>
      <c r="E3" s="359"/>
      <c r="F3" s="359"/>
      <c r="G3" s="360"/>
      <c r="H3" s="361" t="s">
        <v>45</v>
      </c>
      <c r="I3" s="361"/>
      <c r="J3" s="361"/>
      <c r="K3" s="361"/>
      <c r="L3" s="361"/>
    </row>
    <row r="4" spans="1:12" s="29" customFormat="1" ht="16.5" customHeight="1">
      <c r="A4" s="34" t="s">
        <v>46</v>
      </c>
      <c r="B4" s="35" t="s">
        <v>47</v>
      </c>
      <c r="C4" s="36" t="s">
        <v>48</v>
      </c>
      <c r="D4" s="36" t="s">
        <v>49</v>
      </c>
      <c r="E4" s="37" t="s">
        <v>50</v>
      </c>
      <c r="F4" s="36" t="s">
        <v>51</v>
      </c>
      <c r="G4" s="38" t="s">
        <v>52</v>
      </c>
      <c r="H4" s="34" t="s">
        <v>46</v>
      </c>
      <c r="I4" s="39" t="s">
        <v>47</v>
      </c>
      <c r="J4" s="39" t="s">
        <v>53</v>
      </c>
      <c r="K4" s="39" t="s">
        <v>51</v>
      </c>
      <c r="L4" s="34" t="s">
        <v>52</v>
      </c>
    </row>
    <row r="5" spans="1:12" s="29" customFormat="1" ht="16.5" customHeight="1">
      <c r="A5" s="362" t="s">
        <v>54</v>
      </c>
      <c r="B5" s="365">
        <f>'[3]收入表（表一）'!H10</f>
        <v>79242</v>
      </c>
      <c r="C5" s="368"/>
      <c r="D5" s="368"/>
      <c r="E5" s="368">
        <f>C11+D11</f>
        <v>0</v>
      </c>
      <c r="F5" s="368">
        <f>B5+E5</f>
        <v>79242</v>
      </c>
      <c r="G5" s="371" t="s">
        <v>55</v>
      </c>
      <c r="H5" s="40" t="s">
        <v>56</v>
      </c>
      <c r="I5" s="41">
        <v>54851</v>
      </c>
      <c r="J5" s="39"/>
      <c r="K5" s="42">
        <f t="shared" ref="K5:K12" si="0">SUM(I5:J5)</f>
        <v>54851</v>
      </c>
      <c r="L5" s="34"/>
    </row>
    <row r="6" spans="1:12" s="29" customFormat="1" ht="16.5" customHeight="1">
      <c r="A6" s="363"/>
      <c r="B6" s="366"/>
      <c r="C6" s="369"/>
      <c r="D6" s="369"/>
      <c r="E6" s="369"/>
      <c r="F6" s="369"/>
      <c r="G6" s="372"/>
      <c r="H6" s="40" t="s">
        <v>57</v>
      </c>
      <c r="I6" s="41">
        <v>6194</v>
      </c>
      <c r="J6" s="39"/>
      <c r="K6" s="42">
        <f t="shared" si="0"/>
        <v>6194</v>
      </c>
      <c r="L6" s="34"/>
    </row>
    <row r="7" spans="1:12" s="29" customFormat="1" ht="16.5" customHeight="1">
      <c r="A7" s="363"/>
      <c r="B7" s="366"/>
      <c r="C7" s="369"/>
      <c r="D7" s="369"/>
      <c r="E7" s="369"/>
      <c r="F7" s="369"/>
      <c r="G7" s="372"/>
      <c r="H7" s="43" t="s">
        <v>58</v>
      </c>
      <c r="I7" s="41">
        <f>I11-I5-I6-I8-I9-I10</f>
        <v>4663</v>
      </c>
      <c r="J7" s="39"/>
      <c r="K7" s="42">
        <f t="shared" si="0"/>
        <v>4663</v>
      </c>
      <c r="L7" s="34"/>
    </row>
    <row r="8" spans="1:12" s="29" customFormat="1" ht="16.5" customHeight="1">
      <c r="A8" s="363"/>
      <c r="B8" s="366"/>
      <c r="C8" s="369"/>
      <c r="D8" s="369"/>
      <c r="E8" s="369"/>
      <c r="F8" s="369"/>
      <c r="G8" s="372"/>
      <c r="H8" s="43" t="s">
        <v>59</v>
      </c>
      <c r="I8" s="41">
        <f>10304+900</f>
        <v>11204</v>
      </c>
      <c r="J8" s="39"/>
      <c r="K8" s="42">
        <f t="shared" ref="K8:K10" si="1">SUM(I8:J8)</f>
        <v>11204</v>
      </c>
      <c r="L8" s="34"/>
    </row>
    <row r="9" spans="1:12" s="29" customFormat="1" ht="16.5" customHeight="1">
      <c r="A9" s="363"/>
      <c r="B9" s="366"/>
      <c r="C9" s="369"/>
      <c r="D9" s="369"/>
      <c r="E9" s="369"/>
      <c r="F9" s="369"/>
      <c r="G9" s="372"/>
      <c r="H9" s="43" t="s">
        <v>60</v>
      </c>
      <c r="I9" s="41">
        <v>880</v>
      </c>
      <c r="J9" s="39"/>
      <c r="K9" s="42">
        <f t="shared" si="1"/>
        <v>880</v>
      </c>
      <c r="L9" s="34"/>
    </row>
    <row r="10" spans="1:12" s="29" customFormat="1" ht="16.5" customHeight="1">
      <c r="A10" s="363"/>
      <c r="B10" s="366"/>
      <c r="C10" s="369"/>
      <c r="D10" s="369"/>
      <c r="E10" s="369"/>
      <c r="F10" s="369"/>
      <c r="G10" s="372"/>
      <c r="H10" s="43" t="s">
        <v>61</v>
      </c>
      <c r="I10" s="41">
        <v>1450</v>
      </c>
      <c r="J10" s="39"/>
      <c r="K10" s="42">
        <f t="shared" si="1"/>
        <v>1450</v>
      </c>
      <c r="L10" s="34"/>
    </row>
    <row r="11" spans="1:12" s="29" customFormat="1" ht="16.5" customHeight="1">
      <c r="A11" s="364"/>
      <c r="B11" s="367"/>
      <c r="C11" s="370"/>
      <c r="D11" s="370"/>
      <c r="E11" s="370"/>
      <c r="F11" s="370"/>
      <c r="G11" s="373"/>
      <c r="H11" s="44" t="s">
        <v>62</v>
      </c>
      <c r="I11" s="45">
        <f>B5</f>
        <v>79242</v>
      </c>
      <c r="J11" s="46"/>
      <c r="K11" s="47">
        <f t="shared" si="0"/>
        <v>79242</v>
      </c>
      <c r="L11" s="44"/>
    </row>
    <row r="12" spans="1:12" s="29" customFormat="1" ht="16.5" customHeight="1">
      <c r="A12" s="48" t="s">
        <v>63</v>
      </c>
      <c r="B12" s="49">
        <f>B13+B14+B53</f>
        <v>211972</v>
      </c>
      <c r="C12" s="50">
        <f>C13+C14+C53</f>
        <v>0</v>
      </c>
      <c r="D12" s="50">
        <f>D13+D14+D53</f>
        <v>151953</v>
      </c>
      <c r="E12" s="50">
        <f t="shared" ref="E12:E48" si="2">C12+D12</f>
        <v>151953</v>
      </c>
      <c r="F12" s="50">
        <f t="shared" ref="F12:F48" si="3">B12+E12</f>
        <v>363925</v>
      </c>
      <c r="G12" s="41"/>
      <c r="H12" s="51" t="s">
        <v>64</v>
      </c>
      <c r="I12" s="41">
        <f>SUM(I13:I20)</f>
        <v>112264</v>
      </c>
      <c r="J12" s="51"/>
      <c r="K12" s="42">
        <f t="shared" si="0"/>
        <v>112264</v>
      </c>
      <c r="L12" s="51"/>
    </row>
    <row r="13" spans="1:12" s="29" customFormat="1" ht="16.5" customHeight="1">
      <c r="A13" s="51" t="s">
        <v>65</v>
      </c>
      <c r="B13" s="52">
        <f>420+1271+1951+1146+5</f>
        <v>4793</v>
      </c>
      <c r="C13" s="41"/>
      <c r="D13" s="41">
        <v>925</v>
      </c>
      <c r="E13" s="41">
        <f t="shared" si="2"/>
        <v>925</v>
      </c>
      <c r="F13" s="41">
        <f t="shared" si="3"/>
        <v>5718</v>
      </c>
      <c r="G13" s="41"/>
      <c r="H13" s="53" t="s">
        <v>66</v>
      </c>
      <c r="I13" s="34">
        <v>7716</v>
      </c>
      <c r="J13" s="51"/>
      <c r="K13" s="42">
        <f t="shared" ref="K13:K48" si="4">SUM(I13:J13)</f>
        <v>7716</v>
      </c>
      <c r="L13" s="51"/>
    </row>
    <row r="14" spans="1:12" s="29" customFormat="1" ht="16.5" customHeight="1">
      <c r="A14" s="51" t="s">
        <v>67</v>
      </c>
      <c r="B14" s="52">
        <f>SUM(B15:B52)</f>
        <v>207179</v>
      </c>
      <c r="C14" s="41"/>
      <c r="D14" s="41">
        <f>SUM(D15:D52)</f>
        <v>123630</v>
      </c>
      <c r="E14" s="41">
        <f t="shared" si="2"/>
        <v>123630</v>
      </c>
      <c r="F14" s="41">
        <f t="shared" si="3"/>
        <v>330809</v>
      </c>
      <c r="G14" s="41"/>
      <c r="H14" s="51" t="s">
        <v>68</v>
      </c>
      <c r="I14" s="34">
        <v>2326</v>
      </c>
      <c r="J14" s="51"/>
      <c r="K14" s="42">
        <f t="shared" si="4"/>
        <v>2326</v>
      </c>
      <c r="L14" s="51"/>
    </row>
    <row r="15" spans="1:12" s="29" customFormat="1" ht="16.5" customHeight="1">
      <c r="A15" s="54" t="s">
        <v>69</v>
      </c>
      <c r="B15" s="52">
        <v>1618</v>
      </c>
      <c r="C15" s="41"/>
      <c r="D15" s="41"/>
      <c r="E15" s="41">
        <f t="shared" si="2"/>
        <v>0</v>
      </c>
      <c r="F15" s="41">
        <f t="shared" si="3"/>
        <v>1618</v>
      </c>
      <c r="G15" s="41"/>
      <c r="H15" s="51" t="s">
        <v>70</v>
      </c>
      <c r="I15" s="34">
        <v>1000</v>
      </c>
      <c r="J15" s="51"/>
      <c r="K15" s="42">
        <f t="shared" si="4"/>
        <v>1000</v>
      </c>
      <c r="L15" s="51"/>
    </row>
    <row r="16" spans="1:12" s="29" customFormat="1" ht="15.75" customHeight="1">
      <c r="A16" s="54" t="s">
        <v>71</v>
      </c>
      <c r="B16" s="52">
        <f>48+307+2581+16402+82115+5459+7000</f>
        <v>113912</v>
      </c>
      <c r="C16" s="55"/>
      <c r="D16" s="55">
        <f>6685+1363</f>
        <v>8048</v>
      </c>
      <c r="E16" s="41">
        <f t="shared" si="2"/>
        <v>8048</v>
      </c>
      <c r="F16" s="41">
        <f t="shared" si="3"/>
        <v>121960</v>
      </c>
      <c r="G16" s="56"/>
      <c r="H16" s="51" t="s">
        <v>72</v>
      </c>
      <c r="I16" s="41">
        <v>1247</v>
      </c>
      <c r="J16" s="41"/>
      <c r="K16" s="42">
        <f t="shared" si="4"/>
        <v>1247</v>
      </c>
      <c r="L16" s="34"/>
    </row>
    <row r="17" spans="1:12" s="29" customFormat="1" ht="16.5" customHeight="1">
      <c r="A17" s="54" t="s">
        <v>73</v>
      </c>
      <c r="B17" s="52">
        <f>37735+3000+5262</f>
        <v>45997</v>
      </c>
      <c r="C17" s="41"/>
      <c r="D17" s="41">
        <v>600</v>
      </c>
      <c r="E17" s="41">
        <f t="shared" si="2"/>
        <v>600</v>
      </c>
      <c r="F17" s="41">
        <f t="shared" si="3"/>
        <v>46597</v>
      </c>
      <c r="G17" s="57"/>
      <c r="H17" s="51" t="s">
        <v>74</v>
      </c>
      <c r="I17" s="41">
        <v>20051</v>
      </c>
      <c r="J17" s="41"/>
      <c r="K17" s="42">
        <f t="shared" si="4"/>
        <v>20051</v>
      </c>
      <c r="L17" s="58"/>
    </row>
    <row r="18" spans="1:12" s="29" customFormat="1" ht="16.5" customHeight="1">
      <c r="A18" s="54" t="s">
        <v>75</v>
      </c>
      <c r="B18" s="52">
        <v>2188</v>
      </c>
      <c r="C18" s="41"/>
      <c r="D18" s="41">
        <v>49</v>
      </c>
      <c r="E18" s="41">
        <f t="shared" si="2"/>
        <v>49</v>
      </c>
      <c r="F18" s="41">
        <f t="shared" si="3"/>
        <v>2237</v>
      </c>
      <c r="G18" s="41"/>
      <c r="H18" s="51" t="s">
        <v>76</v>
      </c>
      <c r="I18" s="41">
        <f>27244-I7</f>
        <v>22581</v>
      </c>
      <c r="J18" s="41"/>
      <c r="K18" s="42">
        <f t="shared" si="4"/>
        <v>22581</v>
      </c>
      <c r="L18" s="34"/>
    </row>
    <row r="19" spans="1:12" s="29" customFormat="1" ht="16.5" customHeight="1">
      <c r="A19" s="54" t="s">
        <v>77</v>
      </c>
      <c r="B19" s="52">
        <f>133+422</f>
        <v>555</v>
      </c>
      <c r="C19" s="41"/>
      <c r="D19" s="41"/>
      <c r="E19" s="41">
        <f t="shared" si="2"/>
        <v>0</v>
      </c>
      <c r="F19" s="41">
        <f t="shared" si="3"/>
        <v>555</v>
      </c>
      <c r="G19" s="41"/>
      <c r="H19" s="51" t="s">
        <v>78</v>
      </c>
      <c r="I19" s="41">
        <v>42292</v>
      </c>
      <c r="J19" s="41"/>
      <c r="K19" s="42">
        <f t="shared" si="4"/>
        <v>42292</v>
      </c>
      <c r="L19" s="34"/>
    </row>
    <row r="20" spans="1:12" s="29" customFormat="1" ht="16.5" customHeight="1">
      <c r="A20" s="54" t="s">
        <v>79</v>
      </c>
      <c r="B20" s="52">
        <v>215</v>
      </c>
      <c r="C20" s="41"/>
      <c r="D20" s="41"/>
      <c r="E20" s="41">
        <f t="shared" si="2"/>
        <v>0</v>
      </c>
      <c r="F20" s="41">
        <f t="shared" si="3"/>
        <v>215</v>
      </c>
      <c r="G20" s="41"/>
      <c r="H20" s="51" t="s">
        <v>80</v>
      </c>
      <c r="I20" s="41">
        <v>15051</v>
      </c>
      <c r="J20" s="41"/>
      <c r="K20" s="42">
        <f t="shared" si="4"/>
        <v>15051</v>
      </c>
      <c r="L20" s="34"/>
    </row>
    <row r="21" spans="1:12" s="29" customFormat="1" ht="16.5" customHeight="1">
      <c r="A21" s="54" t="s">
        <v>81</v>
      </c>
      <c r="B21" s="52"/>
      <c r="C21" s="41"/>
      <c r="D21" s="41">
        <v>2889</v>
      </c>
      <c r="E21" s="41">
        <f t="shared" si="2"/>
        <v>2889</v>
      </c>
      <c r="F21" s="41">
        <f t="shared" si="3"/>
        <v>2889</v>
      </c>
      <c r="G21" s="41"/>
      <c r="H21" s="51" t="s">
        <v>82</v>
      </c>
      <c r="I21" s="41">
        <f>SUM(I22:I30)</f>
        <v>34306</v>
      </c>
      <c r="J21" s="41"/>
      <c r="K21" s="42">
        <f t="shared" si="4"/>
        <v>34306</v>
      </c>
      <c r="L21" s="34"/>
    </row>
    <row r="22" spans="1:12" s="29" customFormat="1" ht="16.5" customHeight="1">
      <c r="A22" s="54" t="s">
        <v>83</v>
      </c>
      <c r="B22" s="52">
        <f>1133+6677</f>
        <v>7810</v>
      </c>
      <c r="C22" s="41"/>
      <c r="D22" s="41"/>
      <c r="E22" s="41">
        <f t="shared" si="2"/>
        <v>0</v>
      </c>
      <c r="F22" s="41">
        <f t="shared" si="3"/>
        <v>7810</v>
      </c>
      <c r="G22" s="59"/>
      <c r="H22" s="51" t="s">
        <v>84</v>
      </c>
      <c r="I22" s="41">
        <v>11369</v>
      </c>
      <c r="J22" s="41"/>
      <c r="K22" s="42">
        <f t="shared" si="4"/>
        <v>11369</v>
      </c>
      <c r="L22" s="34"/>
    </row>
    <row r="23" spans="1:12" s="29" customFormat="1" ht="16.5" customHeight="1">
      <c r="A23" s="60" t="s">
        <v>85</v>
      </c>
      <c r="B23" s="52"/>
      <c r="C23" s="61"/>
      <c r="D23" s="61">
        <v>180</v>
      </c>
      <c r="E23" s="41">
        <f t="shared" si="2"/>
        <v>180</v>
      </c>
      <c r="F23" s="41">
        <f t="shared" si="3"/>
        <v>180</v>
      </c>
      <c r="G23" s="41"/>
      <c r="H23" s="51" t="s">
        <v>86</v>
      </c>
      <c r="I23" s="41">
        <v>20</v>
      </c>
      <c r="J23" s="41"/>
      <c r="K23" s="42">
        <f t="shared" si="4"/>
        <v>20</v>
      </c>
      <c r="L23" s="34"/>
    </row>
    <row r="24" spans="1:12" s="29" customFormat="1" ht="16.5" customHeight="1">
      <c r="A24" s="60" t="s">
        <v>87</v>
      </c>
      <c r="B24" s="52"/>
      <c r="C24" s="41"/>
      <c r="D24" s="41"/>
      <c r="E24" s="41">
        <f t="shared" si="2"/>
        <v>0</v>
      </c>
      <c r="F24" s="41">
        <f t="shared" si="3"/>
        <v>0</v>
      </c>
      <c r="G24" s="41"/>
      <c r="H24" s="51" t="s">
        <v>88</v>
      </c>
      <c r="I24" s="41">
        <f>1500+950</f>
        <v>2450</v>
      </c>
      <c r="J24" s="41"/>
      <c r="K24" s="42">
        <f t="shared" si="4"/>
        <v>2450</v>
      </c>
      <c r="L24" s="34"/>
    </row>
    <row r="25" spans="1:12" s="29" customFormat="1" ht="16.5" customHeight="1">
      <c r="A25" s="54" t="s">
        <v>89</v>
      </c>
      <c r="B25" s="52"/>
      <c r="C25" s="41"/>
      <c r="D25" s="41"/>
      <c r="E25" s="41">
        <f t="shared" si="2"/>
        <v>0</v>
      </c>
      <c r="F25" s="41">
        <f t="shared" si="3"/>
        <v>0</v>
      </c>
      <c r="G25" s="41"/>
      <c r="H25" s="51" t="s">
        <v>90</v>
      </c>
      <c r="I25" s="41">
        <f>986+20</f>
        <v>1006</v>
      </c>
      <c r="J25" s="41"/>
      <c r="K25" s="42">
        <f t="shared" si="4"/>
        <v>1006</v>
      </c>
      <c r="L25" s="34"/>
    </row>
    <row r="26" spans="1:12" s="29" customFormat="1" ht="16.5" customHeight="1">
      <c r="A26" s="62" t="s">
        <v>91</v>
      </c>
      <c r="B26" s="52"/>
      <c r="C26" s="41"/>
      <c r="D26" s="55">
        <v>11406</v>
      </c>
      <c r="E26" s="41">
        <f t="shared" si="2"/>
        <v>11406</v>
      </c>
      <c r="F26" s="41">
        <f t="shared" si="3"/>
        <v>11406</v>
      </c>
      <c r="G26" s="41"/>
      <c r="H26" s="51" t="s">
        <v>92</v>
      </c>
      <c r="I26" s="41">
        <v>2305</v>
      </c>
      <c r="J26" s="41"/>
      <c r="K26" s="42">
        <f t="shared" si="4"/>
        <v>2305</v>
      </c>
      <c r="L26" s="34"/>
    </row>
    <row r="27" spans="1:12" s="29" customFormat="1" ht="16.5" customHeight="1">
      <c r="A27" s="60" t="s">
        <v>93</v>
      </c>
      <c r="B27" s="52">
        <v>14433</v>
      </c>
      <c r="C27" s="41"/>
      <c r="D27" s="41"/>
      <c r="E27" s="41">
        <f t="shared" si="2"/>
        <v>0</v>
      </c>
      <c r="F27" s="41">
        <f t="shared" si="3"/>
        <v>14433</v>
      </c>
      <c r="G27" s="41"/>
      <c r="H27" s="51" t="s">
        <v>94</v>
      </c>
      <c r="I27" s="41">
        <v>2184</v>
      </c>
      <c r="J27" s="41"/>
      <c r="K27" s="42">
        <f t="shared" si="4"/>
        <v>2184</v>
      </c>
      <c r="L27" s="34"/>
    </row>
    <row r="28" spans="1:12" s="29" customFormat="1" ht="16.5" customHeight="1">
      <c r="A28" s="63" t="s">
        <v>95</v>
      </c>
      <c r="B28" s="52"/>
      <c r="C28" s="41"/>
      <c r="D28" s="41"/>
      <c r="E28" s="41">
        <f t="shared" si="2"/>
        <v>0</v>
      </c>
      <c r="F28" s="41">
        <f t="shared" si="3"/>
        <v>0</v>
      </c>
      <c r="G28" s="41"/>
      <c r="H28" s="51" t="s">
        <v>96</v>
      </c>
      <c r="I28" s="41">
        <v>676</v>
      </c>
      <c r="J28" s="41"/>
      <c r="K28" s="42">
        <f t="shared" si="4"/>
        <v>676</v>
      </c>
      <c r="L28" s="34"/>
    </row>
    <row r="29" spans="1:12" s="29" customFormat="1" ht="16.5" customHeight="1">
      <c r="A29" s="63" t="s">
        <v>97</v>
      </c>
      <c r="B29" s="52"/>
      <c r="C29" s="41"/>
      <c r="D29" s="41"/>
      <c r="E29" s="41">
        <f t="shared" si="2"/>
        <v>0</v>
      </c>
      <c r="F29" s="41">
        <f t="shared" si="3"/>
        <v>0</v>
      </c>
      <c r="G29" s="41"/>
      <c r="H29" s="51" t="s">
        <v>98</v>
      </c>
      <c r="I29" s="41"/>
      <c r="J29" s="41"/>
      <c r="K29" s="42">
        <f t="shared" si="4"/>
        <v>0</v>
      </c>
      <c r="L29" s="34"/>
    </row>
    <row r="30" spans="1:12" s="29" customFormat="1" ht="16.5" customHeight="1">
      <c r="A30" s="63" t="s">
        <v>99</v>
      </c>
      <c r="B30" s="52"/>
      <c r="C30" s="41"/>
      <c r="D30" s="41"/>
      <c r="E30" s="41">
        <f t="shared" si="2"/>
        <v>0</v>
      </c>
      <c r="F30" s="41">
        <f t="shared" si="3"/>
        <v>0</v>
      </c>
      <c r="G30" s="41"/>
      <c r="H30" s="51" t="s">
        <v>100</v>
      </c>
      <c r="I30" s="41">
        <f>14316-20</f>
        <v>14296</v>
      </c>
      <c r="J30" s="41"/>
      <c r="K30" s="42">
        <f t="shared" si="4"/>
        <v>14296</v>
      </c>
      <c r="L30" s="34"/>
    </row>
    <row r="31" spans="1:12" s="29" customFormat="1" ht="16.5" customHeight="1">
      <c r="A31" s="63" t="s">
        <v>101</v>
      </c>
      <c r="B31" s="52"/>
      <c r="C31" s="41"/>
      <c r="D31" s="41">
        <f>1621+158</f>
        <v>1779</v>
      </c>
      <c r="E31" s="41">
        <f t="shared" si="2"/>
        <v>1779</v>
      </c>
      <c r="F31" s="41">
        <f t="shared" si="3"/>
        <v>1779</v>
      </c>
      <c r="G31" s="41"/>
      <c r="H31" s="51" t="s">
        <v>102</v>
      </c>
      <c r="I31" s="41">
        <f>SUM(I32:I35)</f>
        <v>26066</v>
      </c>
      <c r="J31" s="41"/>
      <c r="K31" s="42">
        <f t="shared" si="4"/>
        <v>26066</v>
      </c>
      <c r="L31" s="34"/>
    </row>
    <row r="32" spans="1:12" s="29" customFormat="1" ht="184.5" customHeight="1">
      <c r="A32" s="63" t="s">
        <v>103</v>
      </c>
      <c r="B32" s="64">
        <f>1844+16630</f>
        <v>18474</v>
      </c>
      <c r="C32" s="41"/>
      <c r="D32" s="41">
        <v>10476</v>
      </c>
      <c r="E32" s="41">
        <f t="shared" si="2"/>
        <v>10476</v>
      </c>
      <c r="F32" s="41">
        <f t="shared" si="3"/>
        <v>28950</v>
      </c>
      <c r="G32" s="65" t="s">
        <v>104</v>
      </c>
      <c r="H32" s="51" t="s">
        <v>105</v>
      </c>
      <c r="I32" s="41">
        <v>6840</v>
      </c>
      <c r="J32" s="41"/>
      <c r="K32" s="42">
        <f t="shared" si="4"/>
        <v>6840</v>
      </c>
      <c r="L32" s="66"/>
    </row>
    <row r="33" spans="1:12" s="29" customFormat="1" ht="15.75" customHeight="1">
      <c r="A33" s="63" t="s">
        <v>106</v>
      </c>
      <c r="B33" s="52"/>
      <c r="C33" s="41"/>
      <c r="D33" s="41">
        <v>80</v>
      </c>
      <c r="E33" s="41">
        <f t="shared" si="2"/>
        <v>80</v>
      </c>
      <c r="F33" s="41">
        <f t="shared" si="3"/>
        <v>80</v>
      </c>
      <c r="G33" s="41"/>
      <c r="H33" s="51" t="s">
        <v>107</v>
      </c>
      <c r="I33" s="55">
        <v>9635</v>
      </c>
      <c r="J33" s="41"/>
      <c r="K33" s="42">
        <f t="shared" si="4"/>
        <v>9635</v>
      </c>
      <c r="L33" s="34"/>
    </row>
    <row r="34" spans="1:12" s="29" customFormat="1" ht="15.75" customHeight="1">
      <c r="A34" s="63" t="s">
        <v>108</v>
      </c>
      <c r="B34" s="52"/>
      <c r="C34" s="41"/>
      <c r="D34" s="41">
        <v>651</v>
      </c>
      <c r="E34" s="41">
        <f t="shared" si="2"/>
        <v>651</v>
      </c>
      <c r="F34" s="41">
        <f t="shared" si="3"/>
        <v>651</v>
      </c>
      <c r="G34" s="41"/>
      <c r="H34" s="51" t="s">
        <v>109</v>
      </c>
      <c r="I34" s="55">
        <v>1957</v>
      </c>
      <c r="J34" s="41"/>
      <c r="K34" s="42">
        <f t="shared" si="4"/>
        <v>1957</v>
      </c>
      <c r="L34" s="34"/>
    </row>
    <row r="35" spans="1:12" s="29" customFormat="1" ht="15.75" customHeight="1">
      <c r="A35" s="63" t="s">
        <v>110</v>
      </c>
      <c r="B35" s="52">
        <v>2</v>
      </c>
      <c r="C35" s="41"/>
      <c r="D35" s="41">
        <f>41074+1949-20</f>
        <v>43003</v>
      </c>
      <c r="E35" s="41">
        <f t="shared" si="2"/>
        <v>43003</v>
      </c>
      <c r="F35" s="41">
        <f t="shared" si="3"/>
        <v>43005</v>
      </c>
      <c r="G35" s="41"/>
      <c r="H35" s="51" t="s">
        <v>111</v>
      </c>
      <c r="I35" s="55">
        <f>22822-I33-I77</f>
        <v>7634</v>
      </c>
      <c r="J35" s="41"/>
      <c r="K35" s="42">
        <f t="shared" si="4"/>
        <v>7634</v>
      </c>
      <c r="L35" s="58"/>
    </row>
    <row r="36" spans="1:12" s="29" customFormat="1" ht="15.75" customHeight="1">
      <c r="A36" s="63" t="s">
        <v>112</v>
      </c>
      <c r="B36" s="52">
        <v>128</v>
      </c>
      <c r="C36" s="41"/>
      <c r="D36" s="41">
        <f>10019+84</f>
        <v>10103</v>
      </c>
      <c r="E36" s="41">
        <f t="shared" si="2"/>
        <v>10103</v>
      </c>
      <c r="F36" s="41">
        <f t="shared" si="3"/>
        <v>10231</v>
      </c>
      <c r="G36" s="41"/>
      <c r="H36" s="51" t="s">
        <v>113</v>
      </c>
      <c r="I36" s="55">
        <f>SUM(I37:I47)</f>
        <v>30715</v>
      </c>
      <c r="J36" s="41"/>
      <c r="K36" s="42">
        <f t="shared" si="4"/>
        <v>30715</v>
      </c>
      <c r="L36" s="34"/>
    </row>
    <row r="37" spans="1:12" s="29" customFormat="1" ht="15.75" customHeight="1">
      <c r="A37" s="63" t="s">
        <v>114</v>
      </c>
      <c r="B37" s="52"/>
      <c r="C37" s="41"/>
      <c r="D37" s="41">
        <v>1437</v>
      </c>
      <c r="E37" s="41">
        <f t="shared" si="2"/>
        <v>1437</v>
      </c>
      <c r="F37" s="41">
        <f t="shared" si="3"/>
        <v>1437</v>
      </c>
      <c r="G37" s="41"/>
      <c r="H37" s="51" t="s">
        <v>115</v>
      </c>
      <c r="I37" s="55">
        <f>12205+5450+7860</f>
        <v>25515</v>
      </c>
      <c r="J37" s="41"/>
      <c r="K37" s="42">
        <f t="shared" si="4"/>
        <v>25515</v>
      </c>
      <c r="L37" s="58" t="s">
        <v>116</v>
      </c>
    </row>
    <row r="38" spans="1:12" s="29" customFormat="1" ht="15.75" customHeight="1">
      <c r="A38" s="63" t="s">
        <v>117</v>
      </c>
      <c r="B38" s="52"/>
      <c r="C38" s="41"/>
      <c r="D38" s="41"/>
      <c r="E38" s="41">
        <f t="shared" si="2"/>
        <v>0</v>
      </c>
      <c r="F38" s="41">
        <f t="shared" si="3"/>
        <v>0</v>
      </c>
      <c r="G38" s="41"/>
      <c r="H38" s="53" t="s">
        <v>118</v>
      </c>
      <c r="I38" s="67">
        <v>5200</v>
      </c>
      <c r="J38" s="41"/>
      <c r="K38" s="42">
        <f t="shared" ref="K38" si="5">SUM(I38:J38)</f>
        <v>5200</v>
      </c>
      <c r="L38" s="34"/>
    </row>
    <row r="39" spans="1:12" s="29" customFormat="1" ht="15.75" customHeight="1">
      <c r="A39" s="63" t="s">
        <v>119</v>
      </c>
      <c r="B39" s="52">
        <v>1751</v>
      </c>
      <c r="C39" s="41"/>
      <c r="D39" s="41">
        <f>22229-1238</f>
        <v>20991</v>
      </c>
      <c r="E39" s="41">
        <f t="shared" si="2"/>
        <v>20991</v>
      </c>
      <c r="F39" s="41">
        <f t="shared" si="3"/>
        <v>22742</v>
      </c>
      <c r="G39" s="41"/>
      <c r="H39" s="53"/>
      <c r="I39" s="67"/>
      <c r="J39" s="41"/>
      <c r="K39" s="42">
        <f t="shared" si="4"/>
        <v>0</v>
      </c>
      <c r="L39" s="34"/>
    </row>
    <row r="40" spans="1:12" s="29" customFormat="1" ht="15.75" customHeight="1">
      <c r="A40" s="63" t="s">
        <v>120</v>
      </c>
      <c r="B40" s="52"/>
      <c r="C40" s="41"/>
      <c r="D40" s="41">
        <v>6157</v>
      </c>
      <c r="E40" s="41">
        <f t="shared" si="2"/>
        <v>6157</v>
      </c>
      <c r="F40" s="41">
        <f t="shared" si="3"/>
        <v>6157</v>
      </c>
      <c r="G40" s="41"/>
      <c r="H40" s="53"/>
      <c r="I40" s="67"/>
      <c r="J40" s="34"/>
      <c r="K40" s="34"/>
      <c r="L40" s="34"/>
    </row>
    <row r="41" spans="1:12" s="29" customFormat="1" ht="15.75" customHeight="1">
      <c r="A41" s="63" t="s">
        <v>121</v>
      </c>
      <c r="B41" s="52"/>
      <c r="C41" s="41"/>
      <c r="D41" s="41"/>
      <c r="E41" s="41">
        <f t="shared" si="2"/>
        <v>0</v>
      </c>
      <c r="F41" s="41">
        <f t="shared" si="3"/>
        <v>0</v>
      </c>
      <c r="G41" s="41"/>
      <c r="H41" s="51"/>
      <c r="I41" s="67"/>
      <c r="J41" s="34"/>
      <c r="K41" s="34"/>
      <c r="L41" s="34"/>
    </row>
    <row r="42" spans="1:12" s="29" customFormat="1" ht="15.75" customHeight="1">
      <c r="A42" s="63" t="s">
        <v>122</v>
      </c>
      <c r="B42" s="52"/>
      <c r="C42" s="41"/>
      <c r="D42" s="41"/>
      <c r="E42" s="41">
        <f t="shared" si="2"/>
        <v>0</v>
      </c>
      <c r="F42" s="41">
        <f t="shared" si="3"/>
        <v>0</v>
      </c>
      <c r="G42" s="41"/>
      <c r="H42" s="51"/>
      <c r="I42" s="67"/>
      <c r="J42" s="34"/>
      <c r="K42" s="34"/>
      <c r="L42" s="34"/>
    </row>
    <row r="43" spans="1:12" s="29" customFormat="1" ht="15.75" customHeight="1">
      <c r="A43" s="63" t="s">
        <v>123</v>
      </c>
      <c r="B43" s="52"/>
      <c r="C43" s="41"/>
      <c r="D43" s="41"/>
      <c r="E43" s="41">
        <f t="shared" si="2"/>
        <v>0</v>
      </c>
      <c r="F43" s="41">
        <f t="shared" si="3"/>
        <v>0</v>
      </c>
      <c r="G43" s="41"/>
      <c r="H43" s="51"/>
      <c r="I43" s="67"/>
      <c r="J43" s="34"/>
      <c r="K43" s="34"/>
      <c r="L43" s="34"/>
    </row>
    <row r="44" spans="1:12" s="29" customFormat="1" ht="15.75" customHeight="1">
      <c r="A44" s="63" t="s">
        <v>124</v>
      </c>
      <c r="B44" s="52"/>
      <c r="C44" s="41"/>
      <c r="D44" s="41"/>
      <c r="E44" s="41">
        <f t="shared" si="2"/>
        <v>0</v>
      </c>
      <c r="F44" s="41">
        <f t="shared" si="3"/>
        <v>0</v>
      </c>
      <c r="G44" s="41"/>
      <c r="H44" s="51"/>
      <c r="I44" s="55"/>
      <c r="J44" s="34"/>
      <c r="K44" s="34"/>
      <c r="L44" s="34"/>
    </row>
    <row r="45" spans="1:12" s="29" customFormat="1" ht="15.75" customHeight="1">
      <c r="A45" s="63" t="s">
        <v>125</v>
      </c>
      <c r="B45" s="52"/>
      <c r="C45" s="41"/>
      <c r="D45" s="41">
        <v>3540</v>
      </c>
      <c r="E45" s="41">
        <f t="shared" si="2"/>
        <v>3540</v>
      </c>
      <c r="F45" s="41">
        <f t="shared" si="3"/>
        <v>3540</v>
      </c>
      <c r="G45" s="41"/>
      <c r="H45" s="51"/>
      <c r="I45" s="67"/>
      <c r="J45" s="39"/>
      <c r="K45" s="39"/>
      <c r="L45" s="34"/>
    </row>
    <row r="46" spans="1:12" s="29" customFormat="1" ht="15.75" customHeight="1">
      <c r="A46" s="63" t="s">
        <v>126</v>
      </c>
      <c r="B46" s="52"/>
      <c r="C46" s="41"/>
      <c r="D46" s="41">
        <v>274</v>
      </c>
      <c r="E46" s="41">
        <f t="shared" si="2"/>
        <v>274</v>
      </c>
      <c r="F46" s="41">
        <f t="shared" si="3"/>
        <v>274</v>
      </c>
      <c r="G46" s="41"/>
      <c r="H46" s="51"/>
      <c r="I46" s="67"/>
      <c r="J46" s="34"/>
      <c r="K46" s="34"/>
      <c r="L46" s="34"/>
    </row>
    <row r="47" spans="1:12" s="29" customFormat="1" ht="15.75" customHeight="1">
      <c r="A47" s="63" t="s">
        <v>127</v>
      </c>
      <c r="B47" s="52"/>
      <c r="C47" s="41"/>
      <c r="D47" s="41">
        <v>327</v>
      </c>
      <c r="E47" s="41">
        <f t="shared" si="2"/>
        <v>327</v>
      </c>
      <c r="F47" s="41">
        <f t="shared" si="3"/>
        <v>327</v>
      </c>
      <c r="G47" s="41"/>
      <c r="H47" s="40"/>
      <c r="I47" s="55"/>
      <c r="J47" s="34"/>
      <c r="K47" s="34"/>
      <c r="L47" s="34"/>
    </row>
    <row r="48" spans="1:12" s="29" customFormat="1" ht="15.75" customHeight="1">
      <c r="A48" s="63" t="s">
        <v>128</v>
      </c>
      <c r="B48" s="52"/>
      <c r="C48" s="41"/>
      <c r="D48" s="41">
        <v>1640</v>
      </c>
      <c r="E48" s="41">
        <f t="shared" si="2"/>
        <v>1640</v>
      </c>
      <c r="F48" s="41">
        <f t="shared" si="3"/>
        <v>1640</v>
      </c>
      <c r="G48" s="41"/>
      <c r="H48" s="40" t="s">
        <v>129</v>
      </c>
      <c r="I48" s="55">
        <v>8621</v>
      </c>
      <c r="J48" s="39"/>
      <c r="K48" s="39">
        <f t="shared" si="4"/>
        <v>8621</v>
      </c>
      <c r="L48" s="68"/>
    </row>
    <row r="49" spans="1:12" s="29" customFormat="1" ht="15.75" customHeight="1">
      <c r="A49" s="63" t="s">
        <v>130</v>
      </c>
      <c r="B49" s="52"/>
      <c r="C49" s="41"/>
      <c r="D49" s="41"/>
      <c r="E49" s="41"/>
      <c r="F49" s="41"/>
      <c r="G49" s="41"/>
      <c r="H49" s="40"/>
      <c r="I49" s="55"/>
      <c r="J49" s="39"/>
      <c r="K49" s="39"/>
      <c r="L49" s="68"/>
    </row>
    <row r="50" spans="1:12" s="29" customFormat="1" ht="15.75" customHeight="1">
      <c r="A50" s="69" t="s">
        <v>131</v>
      </c>
      <c r="B50" s="52"/>
      <c r="C50" s="41"/>
      <c r="D50" s="41"/>
      <c r="E50" s="41"/>
      <c r="F50" s="41"/>
      <c r="G50" s="41"/>
      <c r="H50" s="40"/>
      <c r="I50" s="55"/>
      <c r="J50" s="39"/>
      <c r="K50" s="39"/>
      <c r="L50" s="68"/>
    </row>
    <row r="51" spans="1:12" s="29" customFormat="1" ht="15.75" customHeight="1">
      <c r="A51" s="69" t="s">
        <v>132</v>
      </c>
      <c r="B51" s="52"/>
      <c r="C51" s="41"/>
      <c r="D51" s="41"/>
      <c r="E51" s="41"/>
      <c r="F51" s="41"/>
      <c r="G51" s="41"/>
      <c r="H51" s="40"/>
      <c r="I51" s="55"/>
      <c r="J51" s="39"/>
      <c r="K51" s="39"/>
      <c r="L51" s="68"/>
    </row>
    <row r="52" spans="1:12" s="29" customFormat="1" ht="15.75" customHeight="1">
      <c r="A52" s="60" t="s">
        <v>133</v>
      </c>
      <c r="B52" s="52">
        <v>96</v>
      </c>
      <c r="C52" s="41"/>
      <c r="D52" s="41"/>
      <c r="E52" s="41">
        <f t="shared" ref="E52:E74" si="6">C52+D52</f>
        <v>0</v>
      </c>
      <c r="F52" s="41">
        <f t="shared" ref="F52:F74" si="7">B52+E52</f>
        <v>96</v>
      </c>
      <c r="G52" s="41"/>
      <c r="H52" s="70" t="s">
        <v>134</v>
      </c>
      <c r="I52" s="46">
        <f>I48+I36+I31+I21+I12</f>
        <v>211972</v>
      </c>
      <c r="J52" s="46">
        <f>E14+E13</f>
        <v>124555</v>
      </c>
      <c r="K52" s="46">
        <f t="shared" ref="K52" si="8">SUM(I52:J52)</f>
        <v>336527</v>
      </c>
      <c r="L52" s="44"/>
    </row>
    <row r="53" spans="1:12" s="29" customFormat="1" ht="15.75" customHeight="1">
      <c r="A53" s="51" t="s">
        <v>135</v>
      </c>
      <c r="B53" s="52"/>
      <c r="C53" s="41">
        <f>SUM(C54:C74)</f>
        <v>0</v>
      </c>
      <c r="D53" s="41">
        <f>SUM(D54:D74)</f>
        <v>27398</v>
      </c>
      <c r="E53" s="41">
        <f t="shared" si="6"/>
        <v>27398</v>
      </c>
      <c r="F53" s="41">
        <f t="shared" si="7"/>
        <v>27398</v>
      </c>
      <c r="G53" s="41"/>
      <c r="H53" s="51"/>
      <c r="I53" s="51"/>
      <c r="J53" s="51"/>
      <c r="K53" s="51"/>
      <c r="L53" s="34"/>
    </row>
    <row r="54" spans="1:12" s="29" customFormat="1" ht="15.75" customHeight="1">
      <c r="A54" s="71" t="s">
        <v>136</v>
      </c>
      <c r="B54" s="52"/>
      <c r="C54" s="41"/>
      <c r="D54" s="41">
        <f>411-50</f>
        <v>361</v>
      </c>
      <c r="E54" s="41">
        <f t="shared" si="6"/>
        <v>361</v>
      </c>
      <c r="F54" s="41">
        <f t="shared" si="7"/>
        <v>361</v>
      </c>
      <c r="G54" s="41"/>
      <c r="H54" s="72" t="s">
        <v>136</v>
      </c>
      <c r="I54" s="51"/>
      <c r="J54" s="41">
        <f>F54</f>
        <v>361</v>
      </c>
      <c r="K54" s="42">
        <f t="shared" ref="K54:K73" si="9">SUM(I54:J54)</f>
        <v>361</v>
      </c>
      <c r="L54" s="34"/>
    </row>
    <row r="55" spans="1:12" s="29" customFormat="1" ht="15.75" customHeight="1">
      <c r="A55" s="71" t="s">
        <v>137</v>
      </c>
      <c r="B55" s="52"/>
      <c r="C55" s="41"/>
      <c r="D55" s="41"/>
      <c r="E55" s="41">
        <f t="shared" si="6"/>
        <v>0</v>
      </c>
      <c r="F55" s="41">
        <f t="shared" si="7"/>
        <v>0</v>
      </c>
      <c r="G55" s="41"/>
      <c r="H55" s="72" t="s">
        <v>137</v>
      </c>
      <c r="I55" s="51"/>
      <c r="J55" s="41">
        <f t="shared" ref="J55:J74" si="10">F55</f>
        <v>0</v>
      </c>
      <c r="K55" s="42">
        <f t="shared" si="9"/>
        <v>0</v>
      </c>
      <c r="L55" s="34"/>
    </row>
    <row r="56" spans="1:12" s="29" customFormat="1" ht="15.75" customHeight="1">
      <c r="A56" s="71" t="s">
        <v>138</v>
      </c>
      <c r="B56" s="52"/>
      <c r="C56" s="41"/>
      <c r="D56" s="41"/>
      <c r="E56" s="41">
        <f t="shared" si="6"/>
        <v>0</v>
      </c>
      <c r="F56" s="41">
        <f t="shared" si="7"/>
        <v>0</v>
      </c>
      <c r="G56" s="41"/>
      <c r="H56" s="72" t="s">
        <v>138</v>
      </c>
      <c r="I56" s="51"/>
      <c r="J56" s="41">
        <f t="shared" si="10"/>
        <v>0</v>
      </c>
      <c r="K56" s="42">
        <f t="shared" si="9"/>
        <v>0</v>
      </c>
      <c r="L56" s="34"/>
    </row>
    <row r="57" spans="1:12" s="29" customFormat="1" ht="15.75" customHeight="1">
      <c r="A57" s="71" t="s">
        <v>139</v>
      </c>
      <c r="B57" s="52"/>
      <c r="C57" s="41"/>
      <c r="D57" s="41">
        <v>86</v>
      </c>
      <c r="E57" s="41">
        <f t="shared" si="6"/>
        <v>86</v>
      </c>
      <c r="F57" s="41">
        <f t="shared" si="7"/>
        <v>86</v>
      </c>
      <c r="G57" s="41"/>
      <c r="H57" s="72" t="s">
        <v>139</v>
      </c>
      <c r="I57" s="51"/>
      <c r="J57" s="41">
        <f t="shared" si="10"/>
        <v>86</v>
      </c>
      <c r="K57" s="42">
        <f t="shared" si="9"/>
        <v>86</v>
      </c>
      <c r="L57" s="34"/>
    </row>
    <row r="58" spans="1:12" s="29" customFormat="1" ht="15.75" customHeight="1">
      <c r="A58" s="71" t="s">
        <v>140</v>
      </c>
      <c r="B58" s="52"/>
      <c r="C58" s="41"/>
      <c r="D58" s="41">
        <v>1407</v>
      </c>
      <c r="E58" s="41">
        <f t="shared" si="6"/>
        <v>1407</v>
      </c>
      <c r="F58" s="41">
        <f t="shared" si="7"/>
        <v>1407</v>
      </c>
      <c r="G58" s="41"/>
      <c r="H58" s="72" t="s">
        <v>140</v>
      </c>
      <c r="I58" s="51"/>
      <c r="J58" s="41">
        <f t="shared" si="10"/>
        <v>1407</v>
      </c>
      <c r="K58" s="42">
        <f t="shared" si="9"/>
        <v>1407</v>
      </c>
      <c r="L58" s="34"/>
    </row>
    <row r="59" spans="1:12" s="29" customFormat="1" ht="15.75" customHeight="1">
      <c r="A59" s="71" t="s">
        <v>141</v>
      </c>
      <c r="B59" s="52"/>
      <c r="C59" s="41"/>
      <c r="D59" s="41">
        <f>1134-552</f>
        <v>582</v>
      </c>
      <c r="E59" s="41">
        <f t="shared" si="6"/>
        <v>582</v>
      </c>
      <c r="F59" s="41">
        <f t="shared" si="7"/>
        <v>582</v>
      </c>
      <c r="G59" s="41"/>
      <c r="H59" s="72" t="s">
        <v>141</v>
      </c>
      <c r="I59" s="51"/>
      <c r="J59" s="41">
        <f t="shared" si="10"/>
        <v>582</v>
      </c>
      <c r="K59" s="42">
        <f t="shared" si="9"/>
        <v>582</v>
      </c>
      <c r="L59" s="34"/>
    </row>
    <row r="60" spans="1:12" s="29" customFormat="1" ht="15.75" customHeight="1">
      <c r="A60" s="71" t="s">
        <v>142</v>
      </c>
      <c r="B60" s="52"/>
      <c r="C60" s="41"/>
      <c r="D60" s="41">
        <f>261+130</f>
        <v>391</v>
      </c>
      <c r="E60" s="41">
        <f t="shared" si="6"/>
        <v>391</v>
      </c>
      <c r="F60" s="41">
        <f t="shared" si="7"/>
        <v>391</v>
      </c>
      <c r="G60" s="41"/>
      <c r="H60" s="72" t="s">
        <v>142</v>
      </c>
      <c r="I60" s="51"/>
      <c r="J60" s="41">
        <f t="shared" si="10"/>
        <v>391</v>
      </c>
      <c r="K60" s="42">
        <f t="shared" si="9"/>
        <v>391</v>
      </c>
      <c r="L60" s="34"/>
    </row>
    <row r="61" spans="1:12" s="29" customFormat="1" ht="15.75" customHeight="1">
      <c r="A61" s="71" t="s">
        <v>143</v>
      </c>
      <c r="B61" s="52"/>
      <c r="C61" s="41"/>
      <c r="D61" s="41">
        <v>2349</v>
      </c>
      <c r="E61" s="41">
        <f t="shared" si="6"/>
        <v>2349</v>
      </c>
      <c r="F61" s="41">
        <f t="shared" si="7"/>
        <v>2349</v>
      </c>
      <c r="G61" s="41"/>
      <c r="H61" s="72" t="s">
        <v>143</v>
      </c>
      <c r="I61" s="51"/>
      <c r="J61" s="41">
        <f t="shared" si="10"/>
        <v>2349</v>
      </c>
      <c r="K61" s="42">
        <f t="shared" si="9"/>
        <v>2349</v>
      </c>
      <c r="L61" s="34"/>
    </row>
    <row r="62" spans="1:12" s="29" customFormat="1" ht="15.75" customHeight="1">
      <c r="A62" s="71" t="s">
        <v>144</v>
      </c>
      <c r="B62" s="52"/>
      <c r="C62" s="41"/>
      <c r="D62" s="41">
        <v>876</v>
      </c>
      <c r="E62" s="41">
        <f t="shared" si="6"/>
        <v>876</v>
      </c>
      <c r="F62" s="41">
        <f t="shared" si="7"/>
        <v>876</v>
      </c>
      <c r="G62" s="41"/>
      <c r="H62" s="72" t="s">
        <v>144</v>
      </c>
      <c r="I62" s="51"/>
      <c r="J62" s="41">
        <f t="shared" si="10"/>
        <v>876</v>
      </c>
      <c r="K62" s="42">
        <f t="shared" si="9"/>
        <v>876</v>
      </c>
      <c r="L62" s="34"/>
    </row>
    <row r="63" spans="1:12" s="29" customFormat="1" ht="15.75" customHeight="1">
      <c r="A63" s="71" t="s">
        <v>145</v>
      </c>
      <c r="B63" s="52"/>
      <c r="C63" s="41"/>
      <c r="D63" s="41">
        <v>7467</v>
      </c>
      <c r="E63" s="41">
        <f t="shared" si="6"/>
        <v>7467</v>
      </c>
      <c r="F63" s="41">
        <f t="shared" si="7"/>
        <v>7467</v>
      </c>
      <c r="G63" s="41"/>
      <c r="H63" s="72" t="s">
        <v>145</v>
      </c>
      <c r="I63" s="51"/>
      <c r="J63" s="41">
        <f t="shared" si="10"/>
        <v>7467</v>
      </c>
      <c r="K63" s="42">
        <f t="shared" si="9"/>
        <v>7467</v>
      </c>
      <c r="L63" s="34"/>
    </row>
    <row r="64" spans="1:12" s="29" customFormat="1" ht="15.75" customHeight="1">
      <c r="A64" s="71" t="s">
        <v>146</v>
      </c>
      <c r="B64" s="52"/>
      <c r="C64" s="41"/>
      <c r="D64" s="41"/>
      <c r="E64" s="41">
        <f t="shared" si="6"/>
        <v>0</v>
      </c>
      <c r="F64" s="41">
        <f t="shared" si="7"/>
        <v>0</v>
      </c>
      <c r="G64" s="41"/>
      <c r="H64" s="72" t="s">
        <v>146</v>
      </c>
      <c r="I64" s="51"/>
      <c r="J64" s="41">
        <f t="shared" si="10"/>
        <v>0</v>
      </c>
      <c r="K64" s="42">
        <f t="shared" si="9"/>
        <v>0</v>
      </c>
      <c r="L64" s="34"/>
    </row>
    <row r="65" spans="1:12" s="29" customFormat="1" ht="15.75" customHeight="1">
      <c r="A65" s="71" t="s">
        <v>147</v>
      </c>
      <c r="B65" s="52"/>
      <c r="C65" s="41"/>
      <c r="D65" s="41">
        <f>6545+883-20-300-30</f>
        <v>7078</v>
      </c>
      <c r="E65" s="41">
        <f t="shared" si="6"/>
        <v>7078</v>
      </c>
      <c r="F65" s="41">
        <f t="shared" si="7"/>
        <v>7078</v>
      </c>
      <c r="G65" s="41"/>
      <c r="H65" s="72" t="s">
        <v>147</v>
      </c>
      <c r="I65" s="51"/>
      <c r="J65" s="41">
        <f t="shared" si="10"/>
        <v>7078</v>
      </c>
      <c r="K65" s="42">
        <f t="shared" si="9"/>
        <v>7078</v>
      </c>
      <c r="L65" s="34"/>
    </row>
    <row r="66" spans="1:12" s="29" customFormat="1" ht="15.75" customHeight="1">
      <c r="A66" s="71" t="s">
        <v>148</v>
      </c>
      <c r="B66" s="52"/>
      <c r="C66" s="41"/>
      <c r="D66" s="41">
        <f>279+3145</f>
        <v>3424</v>
      </c>
      <c r="E66" s="41">
        <f t="shared" si="6"/>
        <v>3424</v>
      </c>
      <c r="F66" s="41">
        <f t="shared" si="7"/>
        <v>3424</v>
      </c>
      <c r="G66" s="41"/>
      <c r="H66" s="72" t="s">
        <v>148</v>
      </c>
      <c r="I66" s="51"/>
      <c r="J66" s="41">
        <f t="shared" si="10"/>
        <v>3424</v>
      </c>
      <c r="K66" s="42">
        <f t="shared" si="9"/>
        <v>3424</v>
      </c>
      <c r="L66" s="34"/>
    </row>
    <row r="67" spans="1:12" s="29" customFormat="1" ht="15.75" customHeight="1">
      <c r="A67" s="71" t="s">
        <v>149</v>
      </c>
      <c r="B67" s="52"/>
      <c r="C67" s="41"/>
      <c r="D67" s="41">
        <v>855</v>
      </c>
      <c r="E67" s="41">
        <f t="shared" si="6"/>
        <v>855</v>
      </c>
      <c r="F67" s="41">
        <f t="shared" si="7"/>
        <v>855</v>
      </c>
      <c r="G67" s="41"/>
      <c r="H67" s="72" t="s">
        <v>149</v>
      </c>
      <c r="I67" s="51"/>
      <c r="J67" s="41">
        <f t="shared" si="10"/>
        <v>855</v>
      </c>
      <c r="K67" s="42">
        <f t="shared" si="9"/>
        <v>855</v>
      </c>
      <c r="L67" s="34"/>
    </row>
    <row r="68" spans="1:12" s="29" customFormat="1" ht="15.75" customHeight="1">
      <c r="A68" s="71" t="s">
        <v>150</v>
      </c>
      <c r="B68" s="52"/>
      <c r="C68" s="41"/>
      <c r="D68" s="41">
        <v>381</v>
      </c>
      <c r="E68" s="41">
        <f t="shared" si="6"/>
        <v>381</v>
      </c>
      <c r="F68" s="41">
        <f t="shared" si="7"/>
        <v>381</v>
      </c>
      <c r="G68" s="41"/>
      <c r="H68" s="72" t="s">
        <v>150</v>
      </c>
      <c r="I68" s="51"/>
      <c r="J68" s="41">
        <f t="shared" si="10"/>
        <v>381</v>
      </c>
      <c r="K68" s="42">
        <f t="shared" si="9"/>
        <v>381</v>
      </c>
      <c r="L68" s="34"/>
    </row>
    <row r="69" spans="1:12" s="29" customFormat="1" ht="15.75" customHeight="1">
      <c r="A69" s="71" t="s">
        <v>151</v>
      </c>
      <c r="B69" s="52"/>
      <c r="C69" s="41"/>
      <c r="D69" s="41">
        <v>30</v>
      </c>
      <c r="E69" s="41">
        <f t="shared" si="6"/>
        <v>30</v>
      </c>
      <c r="F69" s="41">
        <f t="shared" si="7"/>
        <v>30</v>
      </c>
      <c r="G69" s="41"/>
      <c r="H69" s="72" t="s">
        <v>151</v>
      </c>
      <c r="I69" s="51"/>
      <c r="J69" s="41">
        <f t="shared" si="10"/>
        <v>30</v>
      </c>
      <c r="K69" s="42">
        <f t="shared" si="9"/>
        <v>30</v>
      </c>
      <c r="L69" s="34"/>
    </row>
    <row r="70" spans="1:12" s="29" customFormat="1" ht="15.75" customHeight="1">
      <c r="A70" s="71" t="s">
        <v>152</v>
      </c>
      <c r="B70" s="52"/>
      <c r="C70" s="41"/>
      <c r="D70" s="41"/>
      <c r="E70" s="41">
        <f t="shared" si="6"/>
        <v>0</v>
      </c>
      <c r="F70" s="41">
        <f t="shared" si="7"/>
        <v>0</v>
      </c>
      <c r="G70" s="41"/>
      <c r="H70" s="72" t="s">
        <v>152</v>
      </c>
      <c r="I70" s="51"/>
      <c r="J70" s="41">
        <f t="shared" si="10"/>
        <v>0</v>
      </c>
      <c r="K70" s="42">
        <f t="shared" si="9"/>
        <v>0</v>
      </c>
      <c r="L70" s="34"/>
    </row>
    <row r="71" spans="1:12" s="29" customFormat="1" ht="15.75" customHeight="1">
      <c r="A71" s="71" t="s">
        <v>153</v>
      </c>
      <c r="B71" s="52"/>
      <c r="C71" s="41"/>
      <c r="D71" s="41">
        <v>1247</v>
      </c>
      <c r="E71" s="41">
        <f t="shared" si="6"/>
        <v>1247</v>
      </c>
      <c r="F71" s="41">
        <f t="shared" si="7"/>
        <v>1247</v>
      </c>
      <c r="G71" s="41"/>
      <c r="H71" s="72" t="s">
        <v>153</v>
      </c>
      <c r="I71" s="51"/>
      <c r="J71" s="41">
        <f t="shared" si="10"/>
        <v>1247</v>
      </c>
      <c r="K71" s="42">
        <f t="shared" si="9"/>
        <v>1247</v>
      </c>
      <c r="L71" s="34"/>
    </row>
    <row r="72" spans="1:12" s="29" customFormat="1" ht="15.75" customHeight="1">
      <c r="A72" s="71" t="s">
        <v>154</v>
      </c>
      <c r="B72" s="52"/>
      <c r="C72" s="41"/>
      <c r="D72" s="41">
        <v>25</v>
      </c>
      <c r="E72" s="41">
        <f t="shared" si="6"/>
        <v>25</v>
      </c>
      <c r="F72" s="41">
        <f t="shared" si="7"/>
        <v>25</v>
      </c>
      <c r="G72" s="41"/>
      <c r="H72" s="72" t="s">
        <v>154</v>
      </c>
      <c r="I72" s="55"/>
      <c r="J72" s="41">
        <f t="shared" si="10"/>
        <v>25</v>
      </c>
      <c r="K72" s="42">
        <f t="shared" ref="K72:K90" si="11">SUM(I72:J72)</f>
        <v>25</v>
      </c>
      <c r="L72" s="34"/>
    </row>
    <row r="73" spans="1:12" s="29" customFormat="1" ht="15.75" customHeight="1">
      <c r="A73" s="71" t="s">
        <v>155</v>
      </c>
      <c r="B73" s="52"/>
      <c r="C73" s="41"/>
      <c r="D73" s="41">
        <f>869-30</f>
        <v>839</v>
      </c>
      <c r="E73" s="41">
        <f t="shared" si="6"/>
        <v>839</v>
      </c>
      <c r="F73" s="41">
        <f t="shared" si="7"/>
        <v>839</v>
      </c>
      <c r="G73" s="41"/>
      <c r="H73" s="72" t="s">
        <v>155</v>
      </c>
      <c r="I73" s="51"/>
      <c r="J73" s="41">
        <f t="shared" si="10"/>
        <v>839</v>
      </c>
      <c r="K73" s="42">
        <f t="shared" si="9"/>
        <v>839</v>
      </c>
      <c r="L73" s="34"/>
    </row>
    <row r="74" spans="1:12" s="29" customFormat="1" ht="15.75" customHeight="1">
      <c r="A74" s="73" t="s">
        <v>156</v>
      </c>
      <c r="B74" s="52"/>
      <c r="C74" s="41"/>
      <c r="D74" s="41"/>
      <c r="E74" s="41">
        <f t="shared" si="6"/>
        <v>0</v>
      </c>
      <c r="F74" s="41">
        <f t="shared" si="7"/>
        <v>0</v>
      </c>
      <c r="G74" s="41"/>
      <c r="H74" s="63" t="s">
        <v>157</v>
      </c>
      <c r="I74" s="55"/>
      <c r="J74" s="41">
        <f t="shared" si="10"/>
        <v>0</v>
      </c>
      <c r="K74" s="42"/>
      <c r="L74" s="34"/>
    </row>
    <row r="75" spans="1:12" s="29" customFormat="1" ht="15.75" customHeight="1">
      <c r="A75" s="74"/>
      <c r="B75" s="75"/>
      <c r="C75" s="76"/>
      <c r="D75" s="76"/>
      <c r="E75" s="76"/>
      <c r="F75" s="76"/>
      <c r="G75" s="76"/>
      <c r="H75" s="77" t="s">
        <v>158</v>
      </c>
      <c r="I75" s="78">
        <f>SUM(I54:I74)</f>
        <v>0</v>
      </c>
      <c r="J75" s="78">
        <f t="shared" ref="J75:K75" si="12">SUM(J54:J74)</f>
        <v>27398</v>
      </c>
      <c r="K75" s="78">
        <f t="shared" si="12"/>
        <v>27398</v>
      </c>
      <c r="L75" s="44"/>
    </row>
    <row r="76" spans="1:12" s="29" customFormat="1" ht="15.75" customHeight="1">
      <c r="A76" s="378" t="s">
        <v>159</v>
      </c>
      <c r="B76" s="365">
        <f>I91-B5-B12</f>
        <v>84262</v>
      </c>
      <c r="C76" s="368"/>
      <c r="D76" s="368"/>
      <c r="E76" s="368">
        <f>C76+D76</f>
        <v>0</v>
      </c>
      <c r="F76" s="368">
        <f>B76+E76</f>
        <v>84262</v>
      </c>
      <c r="G76" s="374" t="s">
        <v>160</v>
      </c>
      <c r="H76" s="51" t="s">
        <v>161</v>
      </c>
      <c r="I76" s="41">
        <f>SUM(I77:I77)</f>
        <v>5553</v>
      </c>
      <c r="J76" s="41"/>
      <c r="K76" s="79">
        <f t="shared" si="11"/>
        <v>5553</v>
      </c>
      <c r="L76" s="34"/>
    </row>
    <row r="77" spans="1:12" s="29" customFormat="1" ht="15.75" customHeight="1">
      <c r="A77" s="379"/>
      <c r="B77" s="366"/>
      <c r="C77" s="369"/>
      <c r="D77" s="369"/>
      <c r="E77" s="369"/>
      <c r="F77" s="369"/>
      <c r="G77" s="375"/>
      <c r="H77" s="53" t="s">
        <v>162</v>
      </c>
      <c r="I77" s="41">
        <f>2489+900+1200+400+950-720+500-115-52+1-91-5+96</f>
        <v>5553</v>
      </c>
      <c r="J77" s="41"/>
      <c r="K77" s="79">
        <f t="shared" si="11"/>
        <v>5553</v>
      </c>
      <c r="L77" s="34"/>
    </row>
    <row r="78" spans="1:12" s="29" customFormat="1" ht="15.75" customHeight="1">
      <c r="A78" s="379"/>
      <c r="B78" s="366"/>
      <c r="C78" s="369"/>
      <c r="D78" s="369"/>
      <c r="E78" s="369"/>
      <c r="F78" s="369"/>
      <c r="G78" s="375"/>
      <c r="H78" s="51" t="s">
        <v>163</v>
      </c>
      <c r="I78" s="41">
        <f>'[3]专项经费表（表七）'!D207-I36-I10-I9</f>
        <v>78709.121299999999</v>
      </c>
      <c r="J78" s="41"/>
      <c r="K78" s="79">
        <f t="shared" si="11"/>
        <v>78709.121299999999</v>
      </c>
      <c r="L78" s="34"/>
    </row>
    <row r="79" spans="1:12" s="29" customFormat="1" ht="15.75" customHeight="1">
      <c r="A79" s="379"/>
      <c r="B79" s="366"/>
      <c r="C79" s="369"/>
      <c r="D79" s="369"/>
      <c r="E79" s="369"/>
      <c r="F79" s="369"/>
      <c r="G79" s="375"/>
      <c r="H79" s="43" t="s">
        <v>164</v>
      </c>
      <c r="I79" s="41">
        <v>500</v>
      </c>
      <c r="J79" s="41"/>
      <c r="K79" s="79">
        <f t="shared" si="11"/>
        <v>500</v>
      </c>
      <c r="L79" s="34"/>
    </row>
    <row r="80" spans="1:12" s="29" customFormat="1" ht="15.75" customHeight="1">
      <c r="A80" s="379"/>
      <c r="B80" s="366"/>
      <c r="C80" s="369"/>
      <c r="D80" s="369"/>
      <c r="E80" s="369"/>
      <c r="F80" s="369"/>
      <c r="G80" s="375"/>
      <c r="H80" s="43" t="s">
        <v>165</v>
      </c>
      <c r="I80" s="41">
        <f>4213-880</f>
        <v>3333</v>
      </c>
      <c r="J80" s="41"/>
      <c r="K80" s="79">
        <f t="shared" si="11"/>
        <v>3333</v>
      </c>
      <c r="L80" s="34"/>
    </row>
    <row r="81" spans="1:12" s="29" customFormat="1" ht="15.75" customHeight="1">
      <c r="A81" s="379"/>
      <c r="B81" s="366"/>
      <c r="C81" s="369"/>
      <c r="D81" s="369"/>
      <c r="E81" s="369"/>
      <c r="F81" s="369"/>
      <c r="G81" s="375"/>
      <c r="H81" s="43" t="s">
        <v>166</v>
      </c>
      <c r="I81" s="41">
        <v>2000</v>
      </c>
      <c r="J81" s="41"/>
      <c r="K81" s="79">
        <f t="shared" si="11"/>
        <v>2000</v>
      </c>
      <c r="L81" s="34"/>
    </row>
    <row r="82" spans="1:12" s="29" customFormat="1" ht="15.75" customHeight="1">
      <c r="A82" s="379"/>
      <c r="B82" s="366"/>
      <c r="C82" s="369"/>
      <c r="D82" s="369"/>
      <c r="E82" s="369"/>
      <c r="F82" s="369"/>
      <c r="G82" s="375"/>
      <c r="H82" s="43" t="s">
        <v>167</v>
      </c>
      <c r="I82" s="41">
        <v>15469</v>
      </c>
      <c r="J82" s="41"/>
      <c r="K82" s="79">
        <f t="shared" si="11"/>
        <v>15469</v>
      </c>
      <c r="L82" s="34"/>
    </row>
    <row r="83" spans="1:12" s="29" customFormat="1" ht="15.75" customHeight="1">
      <c r="A83" s="379"/>
      <c r="B83" s="366"/>
      <c r="C83" s="369"/>
      <c r="D83" s="369"/>
      <c r="E83" s="369"/>
      <c r="F83" s="369"/>
      <c r="G83" s="375"/>
      <c r="H83" s="43" t="s">
        <v>168</v>
      </c>
      <c r="I83" s="41">
        <f>32625-I37</f>
        <v>7110</v>
      </c>
      <c r="J83" s="41"/>
      <c r="K83" s="79">
        <f t="shared" si="11"/>
        <v>7110</v>
      </c>
      <c r="L83" s="34"/>
    </row>
    <row r="84" spans="1:12" s="29" customFormat="1" ht="15.75" customHeight="1">
      <c r="A84" s="379"/>
      <c r="B84" s="366"/>
      <c r="C84" s="369"/>
      <c r="D84" s="369"/>
      <c r="E84" s="369"/>
      <c r="F84" s="369"/>
      <c r="G84" s="375"/>
      <c r="H84" s="43" t="s">
        <v>169</v>
      </c>
      <c r="I84" s="41">
        <f>1500+1000</f>
        <v>2500</v>
      </c>
      <c r="J84" s="41"/>
      <c r="K84" s="79">
        <f t="shared" si="11"/>
        <v>2500</v>
      </c>
      <c r="L84" s="34"/>
    </row>
    <row r="85" spans="1:12" s="29" customFormat="1" ht="15.75" customHeight="1">
      <c r="A85" s="379"/>
      <c r="B85" s="366"/>
      <c r="C85" s="369"/>
      <c r="D85" s="369"/>
      <c r="E85" s="369"/>
      <c r="F85" s="369"/>
      <c r="G85" s="375"/>
      <c r="H85" s="43" t="s">
        <v>170</v>
      </c>
      <c r="I85" s="41">
        <v>29000</v>
      </c>
      <c r="J85" s="41"/>
      <c r="K85" s="79">
        <f t="shared" si="11"/>
        <v>29000</v>
      </c>
      <c r="L85" s="34"/>
    </row>
    <row r="86" spans="1:12" s="29" customFormat="1" ht="15.75" customHeight="1">
      <c r="A86" s="379"/>
      <c r="B86" s="366"/>
      <c r="C86" s="369"/>
      <c r="D86" s="369"/>
      <c r="E86" s="369"/>
      <c r="F86" s="369"/>
      <c r="G86" s="375"/>
      <c r="H86" s="53" t="s">
        <v>171</v>
      </c>
      <c r="I86" s="41">
        <v>631</v>
      </c>
      <c r="J86" s="41"/>
      <c r="K86" s="79">
        <f t="shared" si="11"/>
        <v>631</v>
      </c>
      <c r="L86" s="34"/>
    </row>
    <row r="87" spans="1:12" s="29" customFormat="1" ht="15.75" customHeight="1">
      <c r="A87" s="379"/>
      <c r="B87" s="366"/>
      <c r="C87" s="369"/>
      <c r="D87" s="369"/>
      <c r="E87" s="369"/>
      <c r="F87" s="369"/>
      <c r="G87" s="375"/>
      <c r="H87" s="53" t="s">
        <v>172</v>
      </c>
      <c r="I87" s="79">
        <v>2260</v>
      </c>
      <c r="J87" s="41"/>
      <c r="K87" s="79">
        <f t="shared" si="11"/>
        <v>2260</v>
      </c>
      <c r="L87" s="34"/>
    </row>
    <row r="88" spans="1:12" s="29" customFormat="1" ht="15.75" customHeight="1">
      <c r="A88" s="379"/>
      <c r="B88" s="366"/>
      <c r="C88" s="369"/>
      <c r="D88" s="369"/>
      <c r="E88" s="369"/>
      <c r="F88" s="369"/>
      <c r="G88" s="375"/>
      <c r="H88" s="40" t="s">
        <v>173</v>
      </c>
      <c r="I88" s="41">
        <f>I78-SUM(I79:I87)</f>
        <v>15906.121299999999</v>
      </c>
      <c r="J88" s="41"/>
      <c r="K88" s="79">
        <f t="shared" si="11"/>
        <v>15906.121299999999</v>
      </c>
      <c r="L88" s="58" t="s">
        <v>174</v>
      </c>
    </row>
    <row r="89" spans="1:12" s="29" customFormat="1" ht="15.75" customHeight="1">
      <c r="A89" s="380"/>
      <c r="B89" s="367"/>
      <c r="C89" s="370"/>
      <c r="D89" s="370"/>
      <c r="E89" s="370"/>
      <c r="F89" s="370"/>
      <c r="G89" s="376"/>
      <c r="H89" s="70" t="s">
        <v>175</v>
      </c>
      <c r="I89" s="45">
        <f>I78+I76</f>
        <v>84262.121299999999</v>
      </c>
      <c r="J89" s="45"/>
      <c r="K89" s="80">
        <f t="shared" si="11"/>
        <v>84262.121299999999</v>
      </c>
      <c r="L89" s="44"/>
    </row>
    <row r="90" spans="1:12" s="29" customFormat="1" ht="15.75" customHeight="1">
      <c r="A90" s="70"/>
      <c r="B90" s="78"/>
      <c r="C90" s="45"/>
      <c r="D90" s="45"/>
      <c r="E90" s="45"/>
      <c r="F90" s="45"/>
      <c r="G90" s="45"/>
      <c r="H90" s="77" t="s">
        <v>176</v>
      </c>
      <c r="I90" s="80">
        <v>366855</v>
      </c>
      <c r="J90" s="47">
        <f>E12</f>
        <v>151953</v>
      </c>
      <c r="K90" s="47">
        <f t="shared" si="11"/>
        <v>518808</v>
      </c>
      <c r="L90" s="81" t="s">
        <v>177</v>
      </c>
    </row>
    <row r="91" spans="1:12" s="29" customFormat="1" ht="15.75" customHeight="1">
      <c r="A91" s="82" t="s">
        <v>178</v>
      </c>
      <c r="B91" s="83">
        <f>B5+B12+B76</f>
        <v>375476</v>
      </c>
      <c r="C91" s="84">
        <f>C11+C12+C76</f>
        <v>0</v>
      </c>
      <c r="D91" s="84">
        <f>D11+D12+D76</f>
        <v>151953</v>
      </c>
      <c r="E91" s="84">
        <f>C91+D91</f>
        <v>151953</v>
      </c>
      <c r="F91" s="84">
        <f>B91+E91</f>
        <v>527429</v>
      </c>
      <c r="G91" s="45"/>
      <c r="H91" s="82" t="s">
        <v>179</v>
      </c>
      <c r="I91" s="84">
        <f>I90+I48</f>
        <v>375476</v>
      </c>
      <c r="J91" s="84">
        <f>J90+J48</f>
        <v>151953</v>
      </c>
      <c r="K91" s="84">
        <f>K90+K48</f>
        <v>527429</v>
      </c>
      <c r="L91" s="78"/>
    </row>
    <row r="92" spans="1:12" ht="44.25" customHeight="1">
      <c r="A92" s="377" t="s">
        <v>180</v>
      </c>
      <c r="B92" s="377"/>
      <c r="C92" s="377"/>
      <c r="D92" s="377"/>
      <c r="E92" s="377"/>
      <c r="F92" s="377"/>
      <c r="G92" s="377"/>
      <c r="H92" s="377"/>
      <c r="I92" s="377"/>
      <c r="J92" s="377"/>
      <c r="K92" s="377"/>
      <c r="L92" s="377"/>
    </row>
    <row r="94" spans="1:12" ht="28.5" customHeight="1"/>
  </sheetData>
  <mergeCells count="18">
    <mergeCell ref="G76:G89"/>
    <mergeCell ref="A92:L92"/>
    <mergeCell ref="A76:A89"/>
    <mergeCell ref="B76:B89"/>
    <mergeCell ref="C76:C89"/>
    <mergeCell ref="D76:D89"/>
    <mergeCell ref="E76:E89"/>
    <mergeCell ref="F76:F89"/>
    <mergeCell ref="A1:L1"/>
    <mergeCell ref="A3:G3"/>
    <mergeCell ref="H3:L3"/>
    <mergeCell ref="A5:A11"/>
    <mergeCell ref="B5:B11"/>
    <mergeCell ref="C5:C11"/>
    <mergeCell ref="D5:D11"/>
    <mergeCell ref="E5:E11"/>
    <mergeCell ref="F5:F11"/>
    <mergeCell ref="G5:G11"/>
  </mergeCells>
  <phoneticPr fontId="3" type="noConversion"/>
  <conditionalFormatting sqref="A14:A52">
    <cfRule type="cellIs" dxfId="1" priority="1" stopIfTrue="1" operator="equal">
      <formula>0</formula>
    </cfRule>
  </conditionalFormatting>
  <printOptions horizontalCentered="1"/>
  <pageMargins left="0.35433070866141703" right="0.35433070866141703" top="0.70866141732283505" bottom="0.39370078740157499" header="0.511811023622047" footer="0.118110236220472"/>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C165"/>
  <sheetViews>
    <sheetView showZeros="0" workbookViewId="0">
      <pane xSplit="4" ySplit="6" topLeftCell="AU7" activePane="bottomRight" state="frozen"/>
      <selection pane="topRight"/>
      <selection pane="bottomLeft"/>
      <selection pane="bottomRight" activeCell="CZ9" sqref="CZ9"/>
    </sheetView>
  </sheetViews>
  <sheetFormatPr defaultRowHeight="14.25"/>
  <cols>
    <col min="1" max="1" width="2.625" style="89" customWidth="1"/>
    <col min="2" max="2" width="3.25" style="89" customWidth="1"/>
    <col min="3" max="3" width="6.875" style="89" customWidth="1"/>
    <col min="4" max="4" width="12.125" style="160" customWidth="1"/>
    <col min="5" max="5" width="6.75" style="89" customWidth="1"/>
    <col min="6" max="6" width="6.375" style="89" customWidth="1"/>
    <col min="7" max="7" width="7.25" style="89" customWidth="1"/>
    <col min="8" max="8" width="8.5" style="89" customWidth="1"/>
    <col min="9" max="9" width="7.25" style="89" customWidth="1"/>
    <col min="10" max="10" width="6.375" style="156" customWidth="1"/>
    <col min="11" max="11" width="5.625" style="89" customWidth="1"/>
    <col min="12" max="12" width="5.25" style="89" customWidth="1"/>
    <col min="13" max="14" width="5.25" style="89" hidden="1" customWidth="1"/>
    <col min="15" max="17" width="4.5" style="89" customWidth="1"/>
    <col min="18" max="18" width="4.375" style="89" customWidth="1"/>
    <col min="19" max="19" width="4.625" style="89" customWidth="1"/>
    <col min="20" max="21" width="4.875" style="89" customWidth="1"/>
    <col min="22" max="22" width="4.75" style="89" customWidth="1"/>
    <col min="23" max="23" width="5" style="89" customWidth="1"/>
    <col min="24" max="25" width="5.625" style="89" hidden="1" customWidth="1"/>
    <col min="26" max="26" width="5" style="89" customWidth="1"/>
    <col min="27" max="28" width="5.625" style="89" hidden="1" customWidth="1"/>
    <col min="29" max="29" width="5.125" style="89" hidden="1" customWidth="1"/>
    <col min="30" max="31" width="6.75" style="89" hidden="1" customWidth="1"/>
    <col min="32" max="32" width="5.5" style="89" customWidth="1"/>
    <col min="33" max="34" width="8.875" style="89" hidden="1" customWidth="1"/>
    <col min="35" max="35" width="5.375" style="89" customWidth="1"/>
    <col min="36" max="36" width="8.375" style="89" hidden="1" customWidth="1"/>
    <col min="37" max="37" width="7.875" style="89" hidden="1" customWidth="1"/>
    <col min="38" max="38" width="9.625" style="89" hidden="1" customWidth="1"/>
    <col min="39" max="39" width="5.25" style="89" customWidth="1"/>
    <col min="40" max="40" width="5.375" style="89" customWidth="1"/>
    <col min="41" max="42" width="9.125" style="89" hidden="1" customWidth="1"/>
    <col min="43" max="43" width="6.625" style="89" hidden="1" customWidth="1"/>
    <col min="44" max="44" width="6" style="89" hidden="1" customWidth="1"/>
    <col min="45" max="45" width="6.375" style="89" hidden="1" customWidth="1"/>
    <col min="46" max="46" width="6" style="89" hidden="1" customWidth="1"/>
    <col min="47" max="47" width="4" style="89" customWidth="1"/>
    <col min="48" max="48" width="5.375" style="89" customWidth="1"/>
    <col min="49" max="50" width="5.5" style="89" hidden="1" customWidth="1"/>
    <col min="51" max="51" width="6.5" style="89" hidden="1" customWidth="1"/>
    <col min="52" max="52" width="6" style="89" hidden="1" customWidth="1"/>
    <col min="53" max="53" width="7.25" style="89" hidden="1" customWidth="1"/>
    <col min="54" max="55" width="6" style="89" hidden="1" customWidth="1"/>
    <col min="56" max="56" width="5.75" style="89" customWidth="1"/>
    <col min="57" max="58" width="5.75" style="89" hidden="1" customWidth="1"/>
    <col min="59" max="59" width="3.875" style="89" hidden="1" customWidth="1"/>
    <col min="60" max="60" width="4.625" style="156" customWidth="1"/>
    <col min="61" max="62" width="4.375" style="156" hidden="1" customWidth="1"/>
    <col min="63" max="63" width="0.125" style="156" customWidth="1"/>
    <col min="64" max="64" width="8.875" style="160" customWidth="1"/>
    <col min="65" max="65" width="5.625" style="89" customWidth="1"/>
    <col min="66" max="66" width="5.25" style="89" customWidth="1"/>
    <col min="67" max="68" width="5.25" style="89" hidden="1" customWidth="1"/>
    <col min="69" max="69" width="4.875" style="89" customWidth="1"/>
    <col min="70" max="70" width="4.25" style="89" hidden="1" customWidth="1"/>
    <col min="71" max="71" width="4.5" style="89" hidden="1" customWidth="1"/>
    <col min="72" max="72" width="5.75" style="89" hidden="1" customWidth="1"/>
    <col min="73" max="73" width="4.75" style="89" customWidth="1"/>
    <col min="74" max="74" width="5.125" style="89" customWidth="1"/>
    <col min="75" max="76" width="6.625" style="89" hidden="1" customWidth="1"/>
    <col min="77" max="77" width="5.25" style="89" customWidth="1"/>
    <col min="78" max="78" width="4.875" style="89" customWidth="1"/>
    <col min="79" max="79" width="4" style="89" customWidth="1"/>
    <col min="80" max="80" width="4.125" style="89" customWidth="1"/>
    <col min="81" max="81" width="4.625" style="89" customWidth="1"/>
    <col min="82" max="83" width="4.125" style="89" hidden="1" customWidth="1"/>
    <col min="84" max="84" width="4" style="89" customWidth="1"/>
    <col min="85" max="85" width="4.25" style="89" customWidth="1"/>
    <col min="86" max="86" width="4.625" style="89" customWidth="1"/>
    <col min="87" max="87" width="2.75" style="89" customWidth="1"/>
    <col min="88" max="88" width="3.625" style="89" customWidth="1"/>
    <col min="89" max="89" width="4" style="161" customWidth="1"/>
    <col min="90" max="90" width="3.625" style="89" customWidth="1"/>
    <col min="91" max="91" width="2.625" style="89" hidden="1" customWidth="1"/>
    <col min="92" max="92" width="3.5" style="89" customWidth="1"/>
    <col min="93" max="93" width="4.625" style="89" customWidth="1"/>
    <col min="94" max="94" width="8.125" style="89" hidden="1" customWidth="1"/>
    <col min="95" max="95" width="4.75" style="89" hidden="1" customWidth="1"/>
    <col min="96" max="96" width="5.125" style="89" customWidth="1"/>
    <col min="97" max="97" width="5" style="89" customWidth="1"/>
    <col min="98" max="98" width="5.25" style="99" customWidth="1"/>
    <col min="99" max="99" width="4.25" style="89" hidden="1" customWidth="1"/>
    <col min="100" max="100" width="6.625" style="89" customWidth="1"/>
    <col min="101" max="101" width="6" style="89" customWidth="1"/>
    <col min="102" max="102" width="4.5" style="162" customWidth="1"/>
    <col min="103" max="103" width="4.625" style="89" customWidth="1"/>
    <col min="104" max="104" width="6.375" style="89" customWidth="1"/>
    <col min="105" max="16384" width="9" style="89"/>
  </cols>
  <sheetData>
    <row r="1" spans="1:104" ht="29.1" customHeight="1">
      <c r="A1" s="384" t="s">
        <v>395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88"/>
      <c r="BJ1" s="88"/>
      <c r="BK1" s="88"/>
      <c r="BL1" s="384" t="s">
        <v>395</v>
      </c>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5"/>
      <c r="CL1" s="384"/>
      <c r="CM1" s="384"/>
      <c r="CN1" s="384"/>
      <c r="CO1" s="384"/>
      <c r="CP1" s="384"/>
      <c r="CQ1" s="384"/>
      <c r="CR1" s="384"/>
      <c r="CS1" s="384"/>
      <c r="CT1" s="384"/>
      <c r="CU1" s="384"/>
      <c r="CV1" s="384"/>
      <c r="CW1" s="384"/>
      <c r="CX1" s="384"/>
      <c r="CY1" s="384"/>
      <c r="CZ1" s="384"/>
    </row>
    <row r="2" spans="1:104" ht="20.100000000000001" customHeight="1">
      <c r="A2" s="386" t="s">
        <v>182</v>
      </c>
      <c r="B2" s="386"/>
      <c r="C2" s="386"/>
      <c r="D2" s="386"/>
      <c r="E2" s="90"/>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387" t="s">
        <v>4</v>
      </c>
      <c r="AW2" s="387"/>
      <c r="AX2" s="387"/>
      <c r="AY2" s="387"/>
      <c r="AZ2" s="387"/>
      <c r="BA2" s="387"/>
      <c r="BB2" s="387"/>
      <c r="BC2" s="387"/>
      <c r="BD2" s="387"/>
      <c r="BE2" s="387"/>
      <c r="BF2" s="387"/>
      <c r="BG2" s="387"/>
      <c r="BH2" s="387"/>
      <c r="BI2" s="92"/>
      <c r="BJ2" s="92"/>
      <c r="BK2" s="92"/>
      <c r="BL2" s="93" t="s">
        <v>182</v>
      </c>
      <c r="BM2" s="91"/>
      <c r="BN2" s="91"/>
      <c r="BO2" s="91"/>
      <c r="BP2" s="91"/>
      <c r="BQ2" s="91"/>
      <c r="BR2" s="91"/>
      <c r="BS2" s="91"/>
      <c r="BT2" s="91"/>
      <c r="BU2" s="91"/>
      <c r="BV2" s="91"/>
      <c r="BW2" s="91"/>
      <c r="BX2" s="91"/>
      <c r="BY2" s="91"/>
      <c r="BZ2" s="91"/>
      <c r="CA2" s="91"/>
      <c r="CB2" s="91"/>
      <c r="CC2" s="91"/>
      <c r="CD2" s="91"/>
      <c r="CE2" s="91"/>
      <c r="CF2" s="91"/>
      <c r="CG2" s="91"/>
      <c r="CH2" s="91"/>
      <c r="CI2" s="91"/>
      <c r="CJ2" s="91"/>
      <c r="CK2" s="94"/>
      <c r="CL2" s="91"/>
      <c r="CM2" s="91"/>
      <c r="CN2" s="91"/>
      <c r="CO2" s="95"/>
      <c r="CP2" s="95"/>
      <c r="CQ2" s="95"/>
      <c r="CR2" s="388"/>
      <c r="CS2" s="388"/>
      <c r="CT2" s="388"/>
      <c r="CU2" s="388"/>
      <c r="CV2" s="388"/>
      <c r="CW2" s="388" t="s">
        <v>183</v>
      </c>
      <c r="CX2" s="388"/>
      <c r="CY2" s="388"/>
      <c r="CZ2" s="388"/>
    </row>
    <row r="3" spans="1:104" s="99" customFormat="1" ht="15.75" customHeight="1">
      <c r="A3" s="382" t="s">
        <v>1</v>
      </c>
      <c r="B3" s="382" t="s">
        <v>184</v>
      </c>
      <c r="C3" s="96"/>
      <c r="D3" s="383" t="s">
        <v>185</v>
      </c>
      <c r="E3" s="383" t="s">
        <v>186</v>
      </c>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9"/>
      <c r="CL3" s="383"/>
      <c r="CM3" s="383"/>
      <c r="CN3" s="383"/>
      <c r="CO3" s="383"/>
      <c r="CP3" s="97"/>
      <c r="CQ3" s="97"/>
      <c r="CR3" s="383" t="s">
        <v>187</v>
      </c>
      <c r="CS3" s="383" t="s">
        <v>396</v>
      </c>
      <c r="CT3" s="383" t="s">
        <v>188</v>
      </c>
      <c r="CU3" s="383" t="s">
        <v>189</v>
      </c>
      <c r="CV3" s="383" t="s">
        <v>190</v>
      </c>
      <c r="CW3" s="383" t="s">
        <v>191</v>
      </c>
      <c r="CX3" s="390" t="s">
        <v>192</v>
      </c>
      <c r="CY3" s="383" t="s">
        <v>193</v>
      </c>
      <c r="CZ3" s="383" t="s">
        <v>194</v>
      </c>
    </row>
    <row r="4" spans="1:104" s="99" customFormat="1" ht="35.25" customHeight="1">
      <c r="A4" s="382"/>
      <c r="B4" s="382"/>
      <c r="C4" s="96"/>
      <c r="D4" s="383"/>
      <c r="E4" s="383" t="s">
        <v>195</v>
      </c>
      <c r="F4" s="381" t="s">
        <v>196</v>
      </c>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98"/>
      <c r="BJ4" s="98"/>
      <c r="BK4" s="98"/>
      <c r="BL4" s="383" t="s">
        <v>185</v>
      </c>
      <c r="BM4" s="381" t="s">
        <v>197</v>
      </c>
      <c r="BN4" s="381"/>
      <c r="BO4" s="381"/>
      <c r="BP4" s="381"/>
      <c r="BQ4" s="381"/>
      <c r="BR4" s="381"/>
      <c r="BS4" s="381"/>
      <c r="BT4" s="381"/>
      <c r="BU4" s="381"/>
      <c r="BV4" s="98"/>
      <c r="BW4" s="98"/>
      <c r="BX4" s="98"/>
      <c r="BY4" s="383" t="s">
        <v>198</v>
      </c>
      <c r="BZ4" s="383"/>
      <c r="CA4" s="383"/>
      <c r="CB4" s="383"/>
      <c r="CC4" s="383"/>
      <c r="CD4" s="383"/>
      <c r="CE4" s="383"/>
      <c r="CF4" s="383"/>
      <c r="CG4" s="383"/>
      <c r="CH4" s="383"/>
      <c r="CI4" s="383"/>
      <c r="CJ4" s="383"/>
      <c r="CK4" s="389"/>
      <c r="CL4" s="383"/>
      <c r="CM4" s="383"/>
      <c r="CN4" s="383"/>
      <c r="CO4" s="383"/>
      <c r="CP4" s="97"/>
      <c r="CQ4" s="97"/>
      <c r="CR4" s="383"/>
      <c r="CS4" s="383"/>
      <c r="CT4" s="383"/>
      <c r="CU4" s="383"/>
      <c r="CV4" s="383"/>
      <c r="CW4" s="383"/>
      <c r="CX4" s="390"/>
      <c r="CY4" s="383"/>
      <c r="CZ4" s="383"/>
    </row>
    <row r="5" spans="1:104" s="99" customFormat="1" ht="25.5" customHeight="1">
      <c r="A5" s="382"/>
      <c r="B5" s="382"/>
      <c r="C5" s="96"/>
      <c r="D5" s="383"/>
      <c r="E5" s="383"/>
      <c r="F5" s="383" t="s">
        <v>51</v>
      </c>
      <c r="G5" s="383" t="s">
        <v>199</v>
      </c>
      <c r="H5" s="383" t="s">
        <v>200</v>
      </c>
      <c r="I5" s="383" t="s">
        <v>201</v>
      </c>
      <c r="J5" s="383" t="s">
        <v>202</v>
      </c>
      <c r="K5" s="383" t="s">
        <v>203</v>
      </c>
      <c r="L5" s="383"/>
      <c r="M5" s="383"/>
      <c r="N5" s="383"/>
      <c r="O5" s="383"/>
      <c r="P5" s="383"/>
      <c r="Q5" s="383"/>
      <c r="R5" s="383"/>
      <c r="S5" s="383" t="s">
        <v>204</v>
      </c>
      <c r="T5" s="100"/>
      <c r="U5" s="100"/>
      <c r="V5" s="100"/>
      <c r="W5" s="100"/>
      <c r="X5" s="100"/>
      <c r="Y5" s="100"/>
      <c r="Z5" s="100"/>
      <c r="AA5" s="100"/>
      <c r="AB5" s="100"/>
      <c r="AC5" s="383" t="s">
        <v>205</v>
      </c>
      <c r="AD5" s="383" t="s">
        <v>206</v>
      </c>
      <c r="AE5" s="97"/>
      <c r="AF5" s="381" t="s">
        <v>207</v>
      </c>
      <c r="AG5" s="98"/>
      <c r="AH5" s="98"/>
      <c r="AI5" s="381" t="s">
        <v>208</v>
      </c>
      <c r="AJ5" s="98"/>
      <c r="AK5" s="98"/>
      <c r="AL5" s="98"/>
      <c r="AM5" s="381" t="s">
        <v>209</v>
      </c>
      <c r="AN5" s="381" t="s">
        <v>397</v>
      </c>
      <c r="AO5" s="98"/>
      <c r="AP5" s="98"/>
      <c r="AQ5" s="98"/>
      <c r="AR5" s="98"/>
      <c r="AS5" s="98"/>
      <c r="AT5" s="98"/>
      <c r="AU5" s="381" t="s">
        <v>210</v>
      </c>
      <c r="AV5" s="381" t="s">
        <v>211</v>
      </c>
      <c r="AW5" s="98"/>
      <c r="AX5" s="98"/>
      <c r="AY5" s="98"/>
      <c r="AZ5" s="98"/>
      <c r="BA5" s="98"/>
      <c r="BB5" s="98"/>
      <c r="BC5" s="98"/>
      <c r="BD5" s="381" t="s">
        <v>212</v>
      </c>
      <c r="BE5" s="98"/>
      <c r="BF5" s="98"/>
      <c r="BG5" s="381" t="s">
        <v>213</v>
      </c>
      <c r="BH5" s="381" t="s">
        <v>214</v>
      </c>
      <c r="BI5" s="98"/>
      <c r="BJ5" s="98"/>
      <c r="BK5" s="98"/>
      <c r="BL5" s="383"/>
      <c r="BM5" s="381" t="s">
        <v>51</v>
      </c>
      <c r="BN5" s="381" t="s">
        <v>215</v>
      </c>
      <c r="BO5" s="98"/>
      <c r="BP5" s="98"/>
      <c r="BQ5" s="381" t="s">
        <v>216</v>
      </c>
      <c r="BR5" s="98"/>
      <c r="BS5" s="98"/>
      <c r="BT5" s="381" t="s">
        <v>398</v>
      </c>
      <c r="BU5" s="381" t="s">
        <v>217</v>
      </c>
      <c r="BV5" s="391" t="s">
        <v>399</v>
      </c>
      <c r="BW5" s="101"/>
      <c r="BX5" s="101"/>
      <c r="BY5" s="381" t="s">
        <v>51</v>
      </c>
      <c r="BZ5" s="383" t="s">
        <v>218</v>
      </c>
      <c r="CA5" s="383"/>
      <c r="CB5" s="383"/>
      <c r="CC5" s="383"/>
      <c r="CD5" s="97"/>
      <c r="CE5" s="97"/>
      <c r="CF5" s="383" t="s">
        <v>219</v>
      </c>
      <c r="CG5" s="383" t="s">
        <v>220</v>
      </c>
      <c r="CH5" s="383" t="s">
        <v>221</v>
      </c>
      <c r="CI5" s="383" t="s">
        <v>222</v>
      </c>
      <c r="CJ5" s="383" t="s">
        <v>223</v>
      </c>
      <c r="CK5" s="389" t="s">
        <v>224</v>
      </c>
      <c r="CL5" s="383" t="s">
        <v>225</v>
      </c>
      <c r="CM5" s="383" t="s">
        <v>226</v>
      </c>
      <c r="CN5" s="383" t="s">
        <v>227</v>
      </c>
      <c r="CO5" s="383" t="s">
        <v>228</v>
      </c>
      <c r="CP5" s="97"/>
      <c r="CQ5" s="97"/>
      <c r="CR5" s="383"/>
      <c r="CS5" s="383"/>
      <c r="CT5" s="383"/>
      <c r="CU5" s="383"/>
      <c r="CV5" s="383"/>
      <c r="CW5" s="383"/>
      <c r="CX5" s="390"/>
      <c r="CY5" s="383"/>
      <c r="CZ5" s="383"/>
    </row>
    <row r="6" spans="1:104" s="99" customFormat="1" ht="85.5" customHeight="1">
      <c r="A6" s="382"/>
      <c r="B6" s="382"/>
      <c r="C6" s="96"/>
      <c r="D6" s="383"/>
      <c r="E6" s="383"/>
      <c r="F6" s="383"/>
      <c r="G6" s="383"/>
      <c r="H6" s="383"/>
      <c r="I6" s="383"/>
      <c r="J6" s="383"/>
      <c r="K6" s="97" t="s">
        <v>229</v>
      </c>
      <c r="L6" s="97" t="s">
        <v>230</v>
      </c>
      <c r="M6" s="97"/>
      <c r="N6" s="97"/>
      <c r="O6" s="97" t="s">
        <v>231</v>
      </c>
      <c r="P6" s="97" t="s">
        <v>232</v>
      </c>
      <c r="Q6" s="97" t="s">
        <v>233</v>
      </c>
      <c r="R6" s="97" t="s">
        <v>234</v>
      </c>
      <c r="S6" s="383"/>
      <c r="T6" s="100" t="s">
        <v>235</v>
      </c>
      <c r="U6" s="100" t="s">
        <v>236</v>
      </c>
      <c r="V6" s="100" t="s">
        <v>237</v>
      </c>
      <c r="W6" s="100" t="s">
        <v>400</v>
      </c>
      <c r="X6" s="100"/>
      <c r="Y6" s="100"/>
      <c r="Z6" s="100" t="s">
        <v>401</v>
      </c>
      <c r="AA6" s="100"/>
      <c r="AB6" s="100"/>
      <c r="AC6" s="383"/>
      <c r="AD6" s="383"/>
      <c r="AE6" s="97"/>
      <c r="AF6" s="381"/>
      <c r="AG6" s="98"/>
      <c r="AH6" s="98"/>
      <c r="AI6" s="381"/>
      <c r="AJ6" s="98"/>
      <c r="AK6" s="98"/>
      <c r="AL6" s="98"/>
      <c r="AM6" s="381"/>
      <c r="AN6" s="381"/>
      <c r="AO6" s="98"/>
      <c r="AP6" s="98"/>
      <c r="AQ6" s="98" t="s">
        <v>402</v>
      </c>
      <c r="AR6" s="98"/>
      <c r="AS6" s="98" t="s">
        <v>403</v>
      </c>
      <c r="AT6" s="98"/>
      <c r="AU6" s="381"/>
      <c r="AV6" s="381"/>
      <c r="AW6" s="98"/>
      <c r="AX6" s="98"/>
      <c r="AY6" s="98" t="s">
        <v>404</v>
      </c>
      <c r="AZ6" s="98"/>
      <c r="BA6" s="98" t="s">
        <v>405</v>
      </c>
      <c r="BB6" s="98"/>
      <c r="BC6" s="98"/>
      <c r="BD6" s="381"/>
      <c r="BE6" s="98"/>
      <c r="BF6" s="98"/>
      <c r="BG6" s="381"/>
      <c r="BH6" s="381"/>
      <c r="BI6" s="98"/>
      <c r="BJ6" s="98"/>
      <c r="BK6" s="98"/>
      <c r="BL6" s="383"/>
      <c r="BM6" s="381"/>
      <c r="BN6" s="381"/>
      <c r="BO6" s="98"/>
      <c r="BP6" s="98"/>
      <c r="BQ6" s="381"/>
      <c r="BR6" s="98"/>
      <c r="BS6" s="98"/>
      <c r="BT6" s="381"/>
      <c r="BU6" s="381"/>
      <c r="BV6" s="392"/>
      <c r="BW6" s="102"/>
      <c r="BX6" s="102"/>
      <c r="BY6" s="381"/>
      <c r="BZ6" s="97" t="s">
        <v>229</v>
      </c>
      <c r="CA6" s="97" t="s">
        <v>238</v>
      </c>
      <c r="CB6" s="97" t="s">
        <v>239</v>
      </c>
      <c r="CC6" s="97" t="s">
        <v>406</v>
      </c>
      <c r="CD6" s="97"/>
      <c r="CE6" s="97"/>
      <c r="CF6" s="383"/>
      <c r="CG6" s="383"/>
      <c r="CH6" s="383"/>
      <c r="CI6" s="383"/>
      <c r="CJ6" s="383"/>
      <c r="CK6" s="389"/>
      <c r="CL6" s="383"/>
      <c r="CM6" s="383"/>
      <c r="CN6" s="383"/>
      <c r="CO6" s="383"/>
      <c r="CP6" s="97"/>
      <c r="CQ6" s="97"/>
      <c r="CR6" s="383"/>
      <c r="CS6" s="383"/>
      <c r="CT6" s="383"/>
      <c r="CU6" s="383"/>
      <c r="CV6" s="383"/>
      <c r="CW6" s="383"/>
      <c r="CX6" s="390"/>
      <c r="CY6" s="383"/>
      <c r="CZ6" s="383"/>
    </row>
    <row r="7" spans="1:104" s="99" customFormat="1" ht="14.25" customHeight="1">
      <c r="A7" s="103">
        <v>1</v>
      </c>
      <c r="B7" s="103" t="s">
        <v>240</v>
      </c>
      <c r="C7" s="104">
        <v>101001</v>
      </c>
      <c r="D7" s="105" t="s">
        <v>241</v>
      </c>
      <c r="E7" s="106">
        <v>982.72820000000002</v>
      </c>
      <c r="F7" s="106">
        <v>549.2242</v>
      </c>
      <c r="G7" s="107">
        <v>159110</v>
      </c>
      <c r="H7" s="108">
        <v>159110</v>
      </c>
      <c r="I7" s="109"/>
      <c r="J7" s="103">
        <f>ROUND(G7*12/10000,5)</f>
        <v>190.93199999999999</v>
      </c>
      <c r="K7" s="106">
        <v>94.5</v>
      </c>
      <c r="L7" s="103">
        <v>94.5</v>
      </c>
      <c r="M7" s="103">
        <v>94.5</v>
      </c>
      <c r="N7" s="103">
        <f>L7-M7</f>
        <v>0</v>
      </c>
      <c r="O7" s="103"/>
      <c r="P7" s="103"/>
      <c r="Q7" s="103"/>
      <c r="R7" s="103"/>
      <c r="S7" s="106">
        <v>126.4248</v>
      </c>
      <c r="T7" s="103">
        <v>15.911</v>
      </c>
      <c r="U7" s="103"/>
      <c r="V7" s="103"/>
      <c r="W7" s="103">
        <v>74.721599999999995</v>
      </c>
      <c r="X7" s="103">
        <v>74.721599999999995</v>
      </c>
      <c r="Y7" s="103">
        <f>W7-X7</f>
        <v>0</v>
      </c>
      <c r="Z7" s="103">
        <v>35.792200000000001</v>
      </c>
      <c r="AA7" s="103">
        <f>W7/2</f>
        <v>37.360799999999998</v>
      </c>
      <c r="AB7" s="103">
        <f>Z7-AA7</f>
        <v>-1.5685999999999964</v>
      </c>
      <c r="AC7" s="103">
        <v>62268</v>
      </c>
      <c r="AD7" s="103"/>
      <c r="AE7" s="103"/>
      <c r="AF7" s="103">
        <v>0</v>
      </c>
      <c r="AG7" s="103">
        <v>0</v>
      </c>
      <c r="AH7" s="103"/>
      <c r="AI7" s="110">
        <v>60.170299999999997</v>
      </c>
      <c r="AJ7" s="110">
        <v>60.170299999999997</v>
      </c>
      <c r="AK7" s="110">
        <f>AI7-AJ7</f>
        <v>0</v>
      </c>
      <c r="AL7" s="110">
        <f>AI7*10000</f>
        <v>601703</v>
      </c>
      <c r="AM7" s="103"/>
      <c r="AN7" s="103">
        <v>24.261700000000001</v>
      </c>
      <c r="AO7" s="103">
        <v>24.261700000000001</v>
      </c>
      <c r="AP7" s="103">
        <f>AN7-AO7</f>
        <v>0</v>
      </c>
      <c r="AQ7" s="103">
        <f>ROUND(((J7+L7+AF7)*0.08),4)</f>
        <v>22.834599999999998</v>
      </c>
      <c r="AR7" s="103">
        <f>AQ7*10000</f>
        <v>228345.99999999997</v>
      </c>
      <c r="AS7" s="103">
        <f t="shared" ref="AS7:AS31" si="0">ROUND(((J7+L7+AF7)*0.005),4)</f>
        <v>1.4272</v>
      </c>
      <c r="AT7" s="103">
        <f>AS7*10000</f>
        <v>14272</v>
      </c>
      <c r="AU7" s="103"/>
      <c r="AV7" s="103">
        <v>1.7125999999999999</v>
      </c>
      <c r="AW7" s="103">
        <v>1.7125999999999999</v>
      </c>
      <c r="AX7" s="103">
        <f>AV7-AW7</f>
        <v>0</v>
      </c>
      <c r="AY7" s="103">
        <f t="shared" ref="AY7:AY31" si="1">ROUND(((J7+L7+AF7)*0.006),4)</f>
        <v>1.7125999999999999</v>
      </c>
      <c r="AZ7" s="103">
        <f>AY7*10000</f>
        <v>17126</v>
      </c>
      <c r="BA7" s="103">
        <f t="shared" ref="BA7:BA31" si="2">ROUND(((I7*12/10000+AF7)*0.007),4)</f>
        <v>0</v>
      </c>
      <c r="BB7" s="103">
        <f>BA7*10000</f>
        <v>0</v>
      </c>
      <c r="BC7" s="103">
        <f>AV7-AY7-BA7</f>
        <v>0</v>
      </c>
      <c r="BD7" s="103">
        <v>49.422800000000002</v>
      </c>
      <c r="BE7" s="103">
        <v>49.422800000000002</v>
      </c>
      <c r="BF7" s="103">
        <f>BD7-BE7</f>
        <v>0</v>
      </c>
      <c r="BG7" s="103"/>
      <c r="BH7" s="103">
        <v>1.8</v>
      </c>
      <c r="BI7" s="103"/>
      <c r="BJ7" s="103">
        <f>BH7-BI7</f>
        <v>1.8</v>
      </c>
      <c r="BK7" s="111">
        <v>1E-4</v>
      </c>
      <c r="BL7" s="112" t="s">
        <v>241</v>
      </c>
      <c r="BM7" s="106">
        <v>421.12</v>
      </c>
      <c r="BN7" s="103">
        <v>50.4</v>
      </c>
      <c r="BO7" s="103">
        <v>50.4</v>
      </c>
      <c r="BP7" s="103">
        <f>BN7-BO7</f>
        <v>0</v>
      </c>
      <c r="BQ7" s="103">
        <v>33.72</v>
      </c>
      <c r="BR7" s="103">
        <v>33.72</v>
      </c>
      <c r="BS7" s="103">
        <f>BQ7-BR7</f>
        <v>0</v>
      </c>
      <c r="BT7" s="103">
        <v>27770</v>
      </c>
      <c r="BU7" s="110">
        <v>337</v>
      </c>
      <c r="BV7" s="103"/>
      <c r="BW7" s="103"/>
      <c r="BX7" s="103">
        <f>BV7-BW7</f>
        <v>0</v>
      </c>
      <c r="BY7" s="106">
        <v>12.384</v>
      </c>
      <c r="BZ7" s="106">
        <v>10.56</v>
      </c>
      <c r="CA7" s="103"/>
      <c r="CB7" s="103"/>
      <c r="CC7" s="103">
        <v>10.56</v>
      </c>
      <c r="CD7" s="103">
        <v>10.56</v>
      </c>
      <c r="CE7" s="103">
        <f>CC7-CD7</f>
        <v>0</v>
      </c>
      <c r="CF7" s="103"/>
      <c r="CG7" s="103"/>
      <c r="CH7" s="103">
        <v>1.8240000000000001</v>
      </c>
      <c r="CI7" s="103"/>
      <c r="CJ7" s="103"/>
      <c r="CK7" s="110"/>
      <c r="CL7" s="103"/>
      <c r="CM7" s="103"/>
      <c r="CN7" s="103"/>
      <c r="CO7" s="103"/>
      <c r="CP7" s="103"/>
      <c r="CQ7" s="103">
        <v>0</v>
      </c>
      <c r="CR7" s="103">
        <v>45.98</v>
      </c>
      <c r="CS7" s="103"/>
      <c r="CT7" s="103"/>
      <c r="CU7" s="103"/>
      <c r="CV7" s="111">
        <v>1028.7082</v>
      </c>
      <c r="CW7" s="103"/>
      <c r="CX7" s="113"/>
      <c r="CY7" s="103"/>
      <c r="CZ7" s="103">
        <v>1028.7082</v>
      </c>
    </row>
    <row r="8" spans="1:104" s="99" customFormat="1" ht="14.25" customHeight="1">
      <c r="A8" s="103">
        <v>2</v>
      </c>
      <c r="B8" s="103" t="s">
        <v>240</v>
      </c>
      <c r="C8" s="104">
        <v>103001</v>
      </c>
      <c r="D8" s="105" t="s">
        <v>242</v>
      </c>
      <c r="E8" s="106">
        <v>930.46270000000004</v>
      </c>
      <c r="F8" s="106">
        <v>603.86670000000004</v>
      </c>
      <c r="G8" s="103">
        <v>180369</v>
      </c>
      <c r="H8" s="106">
        <v>172916</v>
      </c>
      <c r="I8" s="106">
        <v>7453</v>
      </c>
      <c r="J8" s="103">
        <f t="shared" ref="J8:J71" si="3">ROUND(G8*12/10000,5)</f>
        <v>216.44280000000001</v>
      </c>
      <c r="K8" s="106">
        <v>90</v>
      </c>
      <c r="L8" s="103">
        <v>90</v>
      </c>
      <c r="M8" s="103">
        <v>90</v>
      </c>
      <c r="N8" s="103">
        <f t="shared" ref="N8:N71" si="4">L8-M8</f>
        <v>0</v>
      </c>
      <c r="O8" s="103"/>
      <c r="P8" s="103"/>
      <c r="Q8" s="103"/>
      <c r="R8" s="103"/>
      <c r="S8" s="106">
        <v>140.25140000000002</v>
      </c>
      <c r="T8" s="103">
        <v>17.291599999999999</v>
      </c>
      <c r="U8" s="103"/>
      <c r="V8" s="103"/>
      <c r="W8" s="103">
        <v>81.973200000000006</v>
      </c>
      <c r="X8" s="103">
        <v>81.973200000000006</v>
      </c>
      <c r="Y8" s="103">
        <f t="shared" ref="Y8:Y71" si="5">W8-X8</f>
        <v>0</v>
      </c>
      <c r="Z8" s="103">
        <v>40.986600000000003</v>
      </c>
      <c r="AA8" s="103">
        <f t="shared" ref="AA8:AA71" si="6">W8/2</f>
        <v>40.986600000000003</v>
      </c>
      <c r="AB8" s="103">
        <f t="shared" ref="AB8:AB71" si="7">Z8-AA8</f>
        <v>0</v>
      </c>
      <c r="AC8" s="103">
        <v>68311</v>
      </c>
      <c r="AD8" s="103"/>
      <c r="AE8" s="103"/>
      <c r="AF8" s="103">
        <v>7.77</v>
      </c>
      <c r="AG8" s="103">
        <v>7.77</v>
      </c>
      <c r="AH8" s="103">
        <f>AF8-AG8</f>
        <v>0</v>
      </c>
      <c r="AI8" s="110">
        <v>66.156400000000005</v>
      </c>
      <c r="AJ8" s="110">
        <v>66.156400000000005</v>
      </c>
      <c r="AK8" s="110">
        <f t="shared" ref="AK8:AK71" si="8">AI8-AJ8</f>
        <v>0</v>
      </c>
      <c r="AL8" s="110">
        <f t="shared" ref="AL8:AL71" si="9">AI8*10000</f>
        <v>661564</v>
      </c>
      <c r="AM8" s="103"/>
      <c r="AN8" s="103">
        <v>26.708100000000002</v>
      </c>
      <c r="AO8" s="103">
        <v>26.708100000000002</v>
      </c>
      <c r="AP8" s="103">
        <f t="shared" ref="AP8:AP71" si="10">AN8-AO8</f>
        <v>0</v>
      </c>
      <c r="AQ8" s="103">
        <f t="shared" ref="AQ8:AQ71" si="11">ROUND(((J8+L8+AF8)*0.08),4)</f>
        <v>25.137</v>
      </c>
      <c r="AR8" s="103">
        <f t="shared" ref="AR8:AR71" si="12">AQ8*10000</f>
        <v>251370</v>
      </c>
      <c r="AS8" s="103">
        <f t="shared" si="0"/>
        <v>1.5710999999999999</v>
      </c>
      <c r="AT8" s="103">
        <f t="shared" ref="AT8:AT71" si="13">AS8*10000</f>
        <v>15711</v>
      </c>
      <c r="AU8" s="103"/>
      <c r="AV8" s="103">
        <v>2.0023</v>
      </c>
      <c r="AW8" s="103">
        <v>3.4548000000000001</v>
      </c>
      <c r="AX8" s="103">
        <f t="shared" ref="AX8:AX71" si="14">AV8-AW8</f>
        <v>-1.4525000000000001</v>
      </c>
      <c r="AY8" s="103">
        <f t="shared" si="1"/>
        <v>1.8853</v>
      </c>
      <c r="AZ8" s="103">
        <f t="shared" ref="AZ8:AZ71" si="15">AY8*10000</f>
        <v>18853</v>
      </c>
      <c r="BA8" s="103">
        <f t="shared" si="2"/>
        <v>0.11700000000000001</v>
      </c>
      <c r="BB8" s="103">
        <f t="shared" ref="BB8:BB71" si="16">BA8*10000</f>
        <v>1170</v>
      </c>
      <c r="BC8" s="103">
        <f>AV8-AY8-BA8</f>
        <v>0</v>
      </c>
      <c r="BD8" s="103">
        <v>54.535699999999999</v>
      </c>
      <c r="BE8" s="103">
        <v>54.116399999999999</v>
      </c>
      <c r="BF8" s="103">
        <f t="shared" ref="BF8:BF71" si="17">BD8-BE8</f>
        <v>0.41929999999999978</v>
      </c>
      <c r="BG8" s="103"/>
      <c r="BH8" s="103"/>
      <c r="BI8" s="103"/>
      <c r="BJ8" s="103">
        <f t="shared" ref="BJ8:BJ71" si="18">BH8-BI8</f>
        <v>0</v>
      </c>
      <c r="BK8" s="111">
        <v>1E-4</v>
      </c>
      <c r="BL8" s="112" t="s">
        <v>242</v>
      </c>
      <c r="BM8" s="106">
        <v>302.02</v>
      </c>
      <c r="BN8" s="103">
        <v>50.88</v>
      </c>
      <c r="BO8" s="103">
        <v>50.88</v>
      </c>
      <c r="BP8" s="103">
        <f t="shared" ref="BP8:BP71" si="19">BN8-BO8</f>
        <v>0</v>
      </c>
      <c r="BQ8" s="103">
        <v>37.14</v>
      </c>
      <c r="BR8" s="103">
        <v>37.14</v>
      </c>
      <c r="BS8" s="103">
        <f t="shared" ref="BS8:BS71" si="20">BQ8-BR8</f>
        <v>0</v>
      </c>
      <c r="BT8" s="103">
        <v>40140</v>
      </c>
      <c r="BU8" s="110">
        <v>214</v>
      </c>
      <c r="BV8" s="103"/>
      <c r="BW8" s="103"/>
      <c r="BX8" s="103">
        <f t="shared" ref="BX8:BX71" si="21">BV8-BW8</f>
        <v>0</v>
      </c>
      <c r="BY8" s="106">
        <v>24.576000000000001</v>
      </c>
      <c r="BZ8" s="106">
        <v>21.12</v>
      </c>
      <c r="CA8" s="103"/>
      <c r="CB8" s="103"/>
      <c r="CC8" s="103">
        <v>21.12</v>
      </c>
      <c r="CD8" s="103"/>
      <c r="CE8" s="103">
        <f t="shared" ref="CE8:CE71" si="22">CC8-CD8</f>
        <v>21.12</v>
      </c>
      <c r="CF8" s="103"/>
      <c r="CG8" s="103"/>
      <c r="CH8" s="103">
        <v>3.456</v>
      </c>
      <c r="CI8" s="103"/>
      <c r="CJ8" s="103"/>
      <c r="CK8" s="110"/>
      <c r="CL8" s="103"/>
      <c r="CM8" s="103"/>
      <c r="CN8" s="103"/>
      <c r="CO8" s="103"/>
      <c r="CP8" s="103"/>
      <c r="CQ8" s="103">
        <v>0</v>
      </c>
      <c r="CR8" s="103"/>
      <c r="CS8" s="103"/>
      <c r="CT8" s="103"/>
      <c r="CU8" s="103"/>
      <c r="CV8" s="111">
        <v>930.46270000000004</v>
      </c>
      <c r="CW8" s="103"/>
      <c r="CX8" s="113"/>
      <c r="CY8" s="103"/>
      <c r="CZ8" s="103">
        <v>930.46270000000004</v>
      </c>
    </row>
    <row r="9" spans="1:104" s="99" customFormat="1" ht="14.25" customHeight="1">
      <c r="A9" s="103">
        <v>3</v>
      </c>
      <c r="B9" s="103" t="s">
        <v>240</v>
      </c>
      <c r="C9" s="104">
        <v>102001</v>
      </c>
      <c r="D9" s="105" t="s">
        <v>243</v>
      </c>
      <c r="E9" s="106">
        <v>1087.4004000000002</v>
      </c>
      <c r="F9" s="106">
        <v>679.33240000000012</v>
      </c>
      <c r="G9" s="103">
        <v>200678</v>
      </c>
      <c r="H9" s="109">
        <v>162574</v>
      </c>
      <c r="I9" s="109">
        <v>38104</v>
      </c>
      <c r="J9" s="103">
        <f t="shared" si="3"/>
        <v>240.81360000000001</v>
      </c>
      <c r="K9" s="106">
        <v>87.75</v>
      </c>
      <c r="L9" s="103">
        <v>87.75</v>
      </c>
      <c r="M9" s="103">
        <v>87.75</v>
      </c>
      <c r="N9" s="103">
        <f t="shared" si="4"/>
        <v>0</v>
      </c>
      <c r="O9" s="103"/>
      <c r="P9" s="103"/>
      <c r="Q9" s="103"/>
      <c r="R9" s="103"/>
      <c r="S9" s="106">
        <v>150.48250000000002</v>
      </c>
      <c r="T9" s="103">
        <v>16.257400000000001</v>
      </c>
      <c r="U9" s="103"/>
      <c r="V9" s="103"/>
      <c r="W9" s="103">
        <v>91.136399999999995</v>
      </c>
      <c r="X9" s="103">
        <v>91.136399999999995</v>
      </c>
      <c r="Y9" s="103">
        <f t="shared" si="5"/>
        <v>0</v>
      </c>
      <c r="Z9" s="103">
        <v>43.088700000000003</v>
      </c>
      <c r="AA9" s="103">
        <f t="shared" si="6"/>
        <v>45.568199999999997</v>
      </c>
      <c r="AB9" s="103">
        <f t="shared" si="7"/>
        <v>-2.4794999999999945</v>
      </c>
      <c r="AC9" s="103">
        <v>75947</v>
      </c>
      <c r="AD9" s="103"/>
      <c r="AE9" s="103"/>
      <c r="AF9" s="103">
        <v>31.08</v>
      </c>
      <c r="AG9" s="103">
        <v>31.08</v>
      </c>
      <c r="AH9" s="103">
        <f t="shared" ref="AH9:AH72" si="23">AF9-AG9</f>
        <v>0</v>
      </c>
      <c r="AI9" s="110">
        <v>74.725999999999999</v>
      </c>
      <c r="AJ9" s="110">
        <v>74.725999999999999</v>
      </c>
      <c r="AK9" s="110">
        <f t="shared" si="8"/>
        <v>0</v>
      </c>
      <c r="AL9" s="110">
        <f t="shared" si="9"/>
        <v>747260</v>
      </c>
      <c r="AM9" s="103"/>
      <c r="AN9" s="103">
        <v>30.569700000000001</v>
      </c>
      <c r="AO9" s="103">
        <v>30.569700000000001</v>
      </c>
      <c r="AP9" s="103">
        <f t="shared" si="10"/>
        <v>0</v>
      </c>
      <c r="AQ9" s="103">
        <f t="shared" si="11"/>
        <v>28.7715</v>
      </c>
      <c r="AR9" s="103">
        <f t="shared" si="12"/>
        <v>287715</v>
      </c>
      <c r="AS9" s="103">
        <f t="shared" si="0"/>
        <v>1.7982</v>
      </c>
      <c r="AT9" s="103">
        <f t="shared" si="13"/>
        <v>17982</v>
      </c>
      <c r="AU9" s="103"/>
      <c r="AV9" s="103">
        <v>2.6955</v>
      </c>
      <c r="AW9" s="103">
        <v>2.6955</v>
      </c>
      <c r="AX9" s="103">
        <f t="shared" si="14"/>
        <v>0</v>
      </c>
      <c r="AY9" s="103">
        <f t="shared" si="1"/>
        <v>2.1579000000000002</v>
      </c>
      <c r="AZ9" s="103">
        <f t="shared" si="15"/>
        <v>21579</v>
      </c>
      <c r="BA9" s="103">
        <f t="shared" si="2"/>
        <v>0.53759999999999997</v>
      </c>
      <c r="BB9" s="103">
        <f t="shared" si="16"/>
        <v>5376</v>
      </c>
      <c r="BC9" s="103">
        <f>AV9-AY9-BA9</f>
        <v>0</v>
      </c>
      <c r="BD9" s="103">
        <v>61.2151</v>
      </c>
      <c r="BE9" s="103">
        <v>61.2151</v>
      </c>
      <c r="BF9" s="103">
        <f t="shared" si="17"/>
        <v>0</v>
      </c>
      <c r="BG9" s="103"/>
      <c r="BH9" s="103"/>
      <c r="BI9" s="103"/>
      <c r="BJ9" s="103">
        <f t="shared" si="18"/>
        <v>0</v>
      </c>
      <c r="BK9" s="111">
        <v>1E-4</v>
      </c>
      <c r="BL9" s="112" t="s">
        <v>243</v>
      </c>
      <c r="BM9" s="106">
        <v>393.66800000000001</v>
      </c>
      <c r="BN9" s="103">
        <v>58.319999999999993</v>
      </c>
      <c r="BO9" s="103">
        <v>58.319999999999993</v>
      </c>
      <c r="BP9" s="103">
        <f t="shared" si="19"/>
        <v>0</v>
      </c>
      <c r="BQ9" s="103">
        <v>36.347999999999999</v>
      </c>
      <c r="BR9" s="103">
        <v>36.347999999999999</v>
      </c>
      <c r="BS9" s="103">
        <f t="shared" si="20"/>
        <v>0</v>
      </c>
      <c r="BT9" s="103">
        <v>32040</v>
      </c>
      <c r="BU9" s="110">
        <v>299</v>
      </c>
      <c r="BV9" s="103"/>
      <c r="BW9" s="103"/>
      <c r="BX9" s="103">
        <f t="shared" si="21"/>
        <v>0</v>
      </c>
      <c r="BY9" s="106">
        <v>14.4</v>
      </c>
      <c r="BZ9" s="106">
        <v>14.4</v>
      </c>
      <c r="CA9" s="103"/>
      <c r="CB9" s="103"/>
      <c r="CC9" s="103">
        <v>14.4</v>
      </c>
      <c r="CD9" s="103">
        <v>14.4</v>
      </c>
      <c r="CE9" s="103">
        <f t="shared" si="22"/>
        <v>0</v>
      </c>
      <c r="CF9" s="103"/>
      <c r="CG9" s="103"/>
      <c r="CH9" s="103"/>
      <c r="CI9" s="103"/>
      <c r="CJ9" s="103"/>
      <c r="CK9" s="110"/>
      <c r="CL9" s="103"/>
      <c r="CM9" s="103"/>
      <c r="CN9" s="103"/>
      <c r="CO9" s="103"/>
      <c r="CP9" s="103"/>
      <c r="CQ9" s="103">
        <v>0</v>
      </c>
      <c r="CR9" s="103"/>
      <c r="CS9" s="103"/>
      <c r="CT9" s="103"/>
      <c r="CU9" s="103"/>
      <c r="CV9" s="111">
        <v>1087.4004000000002</v>
      </c>
      <c r="CW9" s="103"/>
      <c r="CX9" s="113"/>
      <c r="CY9" s="103"/>
      <c r="CZ9" s="103">
        <v>1087.4004000000002</v>
      </c>
    </row>
    <row r="10" spans="1:104" s="99" customFormat="1" ht="14.25" customHeight="1">
      <c r="A10" s="103">
        <v>4</v>
      </c>
      <c r="B10" s="103" t="s">
        <v>240</v>
      </c>
      <c r="C10" s="104">
        <v>104001</v>
      </c>
      <c r="D10" s="105" t="s">
        <v>244</v>
      </c>
      <c r="E10" s="106">
        <v>577.0270999999999</v>
      </c>
      <c r="F10" s="106">
        <v>352.10989999999998</v>
      </c>
      <c r="G10" s="103">
        <v>103500</v>
      </c>
      <c r="H10" s="109">
        <v>96368</v>
      </c>
      <c r="I10" s="109">
        <v>7132</v>
      </c>
      <c r="J10" s="103">
        <f t="shared" si="3"/>
        <v>124.2</v>
      </c>
      <c r="K10" s="106">
        <v>51.75</v>
      </c>
      <c r="L10" s="103">
        <v>51.75</v>
      </c>
      <c r="M10" s="103">
        <v>51.75</v>
      </c>
      <c r="N10" s="103">
        <f t="shared" si="4"/>
        <v>0</v>
      </c>
      <c r="O10" s="103"/>
      <c r="P10" s="103"/>
      <c r="Q10" s="103"/>
      <c r="R10" s="103"/>
      <c r="S10" s="106">
        <v>81.024699999999996</v>
      </c>
      <c r="T10" s="103">
        <v>9.6367999999999991</v>
      </c>
      <c r="U10" s="103"/>
      <c r="V10" s="103"/>
      <c r="W10" s="103">
        <v>48.911999999999999</v>
      </c>
      <c r="X10" s="103">
        <v>48.911999999999999</v>
      </c>
      <c r="Y10" s="103">
        <f t="shared" si="5"/>
        <v>0</v>
      </c>
      <c r="Z10" s="103">
        <v>22.475899999999999</v>
      </c>
      <c r="AA10" s="103">
        <f t="shared" si="6"/>
        <v>24.456</v>
      </c>
      <c r="AB10" s="103">
        <f t="shared" si="7"/>
        <v>-1.9801000000000002</v>
      </c>
      <c r="AC10" s="103">
        <v>40760</v>
      </c>
      <c r="AD10" s="103"/>
      <c r="AE10" s="103"/>
      <c r="AF10" s="103">
        <v>7.77</v>
      </c>
      <c r="AG10" s="103">
        <v>7.77</v>
      </c>
      <c r="AH10" s="103">
        <f t="shared" si="23"/>
        <v>0</v>
      </c>
      <c r="AI10" s="110">
        <v>38.762999999999998</v>
      </c>
      <c r="AJ10" s="110">
        <v>38.762999999999998</v>
      </c>
      <c r="AK10" s="110">
        <f t="shared" si="8"/>
        <v>0</v>
      </c>
      <c r="AL10" s="110">
        <f t="shared" si="9"/>
        <v>387630</v>
      </c>
      <c r="AM10" s="103"/>
      <c r="AN10" s="103">
        <v>15.616199999999999</v>
      </c>
      <c r="AO10" s="103">
        <v>15.616199999999999</v>
      </c>
      <c r="AP10" s="103">
        <f t="shared" si="10"/>
        <v>0</v>
      </c>
      <c r="AQ10" s="103">
        <f t="shared" si="11"/>
        <v>14.6976</v>
      </c>
      <c r="AR10" s="103">
        <f t="shared" si="12"/>
        <v>146976</v>
      </c>
      <c r="AS10" s="103">
        <f t="shared" si="0"/>
        <v>0.91859999999999997</v>
      </c>
      <c r="AT10" s="103">
        <f t="shared" si="13"/>
        <v>9186</v>
      </c>
      <c r="AU10" s="103"/>
      <c r="AV10" s="103">
        <v>1.2165999999999999</v>
      </c>
      <c r="AW10" s="103">
        <v>2.0259999999999998</v>
      </c>
      <c r="AX10" s="103">
        <f t="shared" si="14"/>
        <v>-0.8093999999999999</v>
      </c>
      <c r="AY10" s="103">
        <f t="shared" si="1"/>
        <v>1.1023000000000001</v>
      </c>
      <c r="AZ10" s="103">
        <f t="shared" si="15"/>
        <v>11023</v>
      </c>
      <c r="BA10" s="103">
        <f t="shared" si="2"/>
        <v>0.1143</v>
      </c>
      <c r="BB10" s="103">
        <f t="shared" si="16"/>
        <v>1143</v>
      </c>
      <c r="BC10" s="103">
        <f t="shared" ref="BC10:BC73" si="24">AV10-AY10-BA10</f>
        <v>-1.5265566588595902E-16</v>
      </c>
      <c r="BD10" s="103">
        <v>31.769400000000001</v>
      </c>
      <c r="BE10" s="103">
        <v>31.769400000000001</v>
      </c>
      <c r="BF10" s="103">
        <f t="shared" si="17"/>
        <v>0</v>
      </c>
      <c r="BG10" s="103"/>
      <c r="BH10" s="103"/>
      <c r="BI10" s="103"/>
      <c r="BJ10" s="103">
        <f t="shared" si="18"/>
        <v>0</v>
      </c>
      <c r="BK10" s="111">
        <v>1E-4</v>
      </c>
      <c r="BL10" s="112" t="s">
        <v>244</v>
      </c>
      <c r="BM10" s="106">
        <v>207.97199999999998</v>
      </c>
      <c r="BN10" s="103">
        <v>30.479999999999997</v>
      </c>
      <c r="BO10" s="103">
        <v>30.48</v>
      </c>
      <c r="BP10" s="103">
        <f t="shared" si="19"/>
        <v>0</v>
      </c>
      <c r="BQ10" s="103">
        <v>21.492000000000001</v>
      </c>
      <c r="BR10" s="103">
        <v>21.492000000000001</v>
      </c>
      <c r="BS10" s="103">
        <f t="shared" si="20"/>
        <v>0</v>
      </c>
      <c r="BT10" s="103">
        <v>21680</v>
      </c>
      <c r="BU10" s="110">
        <v>156</v>
      </c>
      <c r="BV10" s="103"/>
      <c r="BW10" s="103"/>
      <c r="BX10" s="103">
        <f t="shared" si="21"/>
        <v>0</v>
      </c>
      <c r="BY10" s="106">
        <v>16.9452</v>
      </c>
      <c r="BZ10" s="106">
        <v>15.84</v>
      </c>
      <c r="CA10" s="103"/>
      <c r="CB10" s="103"/>
      <c r="CC10" s="103">
        <v>15.84</v>
      </c>
      <c r="CD10" s="103">
        <v>15.84</v>
      </c>
      <c r="CE10" s="103">
        <f t="shared" si="22"/>
        <v>0</v>
      </c>
      <c r="CF10" s="103"/>
      <c r="CG10" s="103"/>
      <c r="CH10" s="103">
        <v>1.1052</v>
      </c>
      <c r="CI10" s="103"/>
      <c r="CJ10" s="103"/>
      <c r="CK10" s="110"/>
      <c r="CL10" s="103"/>
      <c r="CM10" s="103"/>
      <c r="CN10" s="103"/>
      <c r="CO10" s="103"/>
      <c r="CP10" s="103"/>
      <c r="CQ10" s="103">
        <v>0</v>
      </c>
      <c r="CR10" s="103">
        <v>147</v>
      </c>
      <c r="CS10" s="103"/>
      <c r="CT10" s="103"/>
      <c r="CU10" s="103"/>
      <c r="CV10" s="111">
        <v>724.0270999999999</v>
      </c>
      <c r="CW10" s="103"/>
      <c r="CX10" s="113"/>
      <c r="CY10" s="103"/>
      <c r="CZ10" s="103">
        <v>724.0270999999999</v>
      </c>
    </row>
    <row r="11" spans="1:104" s="99" customFormat="1" ht="14.25" customHeight="1">
      <c r="A11" s="103">
        <v>5</v>
      </c>
      <c r="B11" s="103" t="s">
        <v>240</v>
      </c>
      <c r="C11" s="104">
        <v>105001</v>
      </c>
      <c r="D11" s="105" t="s">
        <v>245</v>
      </c>
      <c r="E11" s="106">
        <v>1956.6877999999999</v>
      </c>
      <c r="F11" s="106">
        <v>1298.1758</v>
      </c>
      <c r="G11" s="103">
        <v>352225</v>
      </c>
      <c r="H11" s="109">
        <v>333902</v>
      </c>
      <c r="I11" s="109">
        <v>18323</v>
      </c>
      <c r="J11" s="103">
        <f t="shared" si="3"/>
        <v>422.67</v>
      </c>
      <c r="K11" s="106">
        <v>247.85399999999998</v>
      </c>
      <c r="L11" s="103">
        <v>211.5</v>
      </c>
      <c r="M11" s="103">
        <v>211.5</v>
      </c>
      <c r="N11" s="103">
        <f t="shared" si="4"/>
        <v>0</v>
      </c>
      <c r="O11" s="103"/>
      <c r="P11" s="103"/>
      <c r="Q11" s="103"/>
      <c r="R11" s="103">
        <v>36.353999999999999</v>
      </c>
      <c r="S11" s="106">
        <v>297.91319999999996</v>
      </c>
      <c r="T11" s="103">
        <v>33.3902</v>
      </c>
      <c r="U11" s="103"/>
      <c r="V11" s="103"/>
      <c r="W11" s="103">
        <v>176.4528</v>
      </c>
      <c r="X11" s="103">
        <v>176.4528</v>
      </c>
      <c r="Y11" s="103">
        <f t="shared" si="5"/>
        <v>0</v>
      </c>
      <c r="Z11" s="103">
        <v>88.0702</v>
      </c>
      <c r="AA11" s="103">
        <f t="shared" si="6"/>
        <v>88.226399999999998</v>
      </c>
      <c r="AB11" s="103">
        <f t="shared" si="7"/>
        <v>-0.15619999999999834</v>
      </c>
      <c r="AC11" s="103">
        <v>147044</v>
      </c>
      <c r="AD11" s="103"/>
      <c r="AE11" s="103"/>
      <c r="AF11" s="103">
        <v>18.13</v>
      </c>
      <c r="AG11" s="103">
        <v>18.13</v>
      </c>
      <c r="AH11" s="103">
        <f t="shared" si="23"/>
        <v>0</v>
      </c>
      <c r="AI11" s="110">
        <v>137.94290000000001</v>
      </c>
      <c r="AJ11" s="110">
        <v>137.94290000000001</v>
      </c>
      <c r="AK11" s="110">
        <f t="shared" si="8"/>
        <v>0</v>
      </c>
      <c r="AL11" s="110">
        <f t="shared" si="9"/>
        <v>1379429</v>
      </c>
      <c r="AM11" s="103"/>
      <c r="AN11" s="103">
        <v>55.445500000000003</v>
      </c>
      <c r="AO11" s="103">
        <v>55.445500000000003</v>
      </c>
      <c r="AP11" s="103">
        <f t="shared" si="10"/>
        <v>0</v>
      </c>
      <c r="AQ11" s="103">
        <f t="shared" si="11"/>
        <v>52.183999999999997</v>
      </c>
      <c r="AR11" s="103">
        <f t="shared" si="12"/>
        <v>521840</v>
      </c>
      <c r="AS11" s="103">
        <f t="shared" si="0"/>
        <v>3.2614999999999998</v>
      </c>
      <c r="AT11" s="103">
        <f t="shared" si="13"/>
        <v>32615</v>
      </c>
      <c r="AU11" s="103"/>
      <c r="AV11" s="103">
        <v>4.1946000000000003</v>
      </c>
      <c r="AW11" s="103">
        <v>4.1946000000000003</v>
      </c>
      <c r="AX11" s="103">
        <f t="shared" si="14"/>
        <v>0</v>
      </c>
      <c r="AY11" s="103">
        <f t="shared" si="1"/>
        <v>3.9138000000000002</v>
      </c>
      <c r="AZ11" s="103">
        <f t="shared" si="15"/>
        <v>39138</v>
      </c>
      <c r="BA11" s="103">
        <f t="shared" si="2"/>
        <v>0.28079999999999999</v>
      </c>
      <c r="BB11" s="103">
        <f t="shared" si="16"/>
        <v>2808</v>
      </c>
      <c r="BC11" s="103">
        <f t="shared" si="24"/>
        <v>0</v>
      </c>
      <c r="BD11" s="103">
        <v>114.0256</v>
      </c>
      <c r="BE11" s="103">
        <v>114.0256</v>
      </c>
      <c r="BF11" s="103">
        <f t="shared" si="17"/>
        <v>0</v>
      </c>
      <c r="BG11" s="103"/>
      <c r="BH11" s="103"/>
      <c r="BI11" s="103"/>
      <c r="BJ11" s="103">
        <f t="shared" si="18"/>
        <v>0</v>
      </c>
      <c r="BK11" s="111">
        <v>1E-4</v>
      </c>
      <c r="BL11" s="112" t="s">
        <v>245</v>
      </c>
      <c r="BM11" s="106">
        <v>644.64</v>
      </c>
      <c r="BN11" s="103">
        <v>241.72</v>
      </c>
      <c r="BO11" s="103">
        <v>241.72</v>
      </c>
      <c r="BP11" s="103">
        <f t="shared" si="19"/>
        <v>0</v>
      </c>
      <c r="BQ11" s="103">
        <v>70.92</v>
      </c>
      <c r="BR11" s="103">
        <v>70.92</v>
      </c>
      <c r="BS11" s="103">
        <f t="shared" si="20"/>
        <v>0</v>
      </c>
      <c r="BT11" s="103">
        <v>65090</v>
      </c>
      <c r="BU11" s="110">
        <v>32</v>
      </c>
      <c r="BV11" s="103">
        <v>300</v>
      </c>
      <c r="BW11" s="103">
        <v>300</v>
      </c>
      <c r="BX11" s="103">
        <f t="shared" si="21"/>
        <v>0</v>
      </c>
      <c r="BY11" s="106">
        <v>13.872</v>
      </c>
      <c r="BZ11" s="106">
        <v>10.56</v>
      </c>
      <c r="CA11" s="103"/>
      <c r="CB11" s="103"/>
      <c r="CC11" s="103">
        <v>10.56</v>
      </c>
      <c r="CD11" s="103">
        <v>10.56</v>
      </c>
      <c r="CE11" s="103">
        <f t="shared" si="22"/>
        <v>0</v>
      </c>
      <c r="CF11" s="103"/>
      <c r="CG11" s="103"/>
      <c r="CH11" s="103">
        <v>3.3119999999999998</v>
      </c>
      <c r="CI11" s="103"/>
      <c r="CJ11" s="103"/>
      <c r="CK11" s="110"/>
      <c r="CL11" s="103"/>
      <c r="CM11" s="103"/>
      <c r="CN11" s="103"/>
      <c r="CO11" s="103"/>
      <c r="CP11" s="103"/>
      <c r="CQ11" s="103">
        <v>0</v>
      </c>
      <c r="CR11" s="103">
        <v>507</v>
      </c>
      <c r="CS11" s="103"/>
      <c r="CT11" s="103"/>
      <c r="CU11" s="103"/>
      <c r="CV11" s="111">
        <v>2463.6877999999997</v>
      </c>
      <c r="CW11" s="103"/>
      <c r="CX11" s="113"/>
      <c r="CY11" s="103"/>
      <c r="CZ11" s="103">
        <v>2463.6877999999997</v>
      </c>
    </row>
    <row r="12" spans="1:104" s="99" customFormat="1" ht="14.25" customHeight="1">
      <c r="A12" s="103">
        <v>6</v>
      </c>
      <c r="B12" s="103" t="s">
        <v>240</v>
      </c>
      <c r="C12" s="104">
        <v>109001</v>
      </c>
      <c r="D12" s="105" t="s">
        <v>246</v>
      </c>
      <c r="E12" s="106">
        <v>744.23159999999996</v>
      </c>
      <c r="F12" s="106">
        <v>284.09759999999994</v>
      </c>
      <c r="G12" s="103">
        <v>74798</v>
      </c>
      <c r="H12" s="108">
        <v>60165</v>
      </c>
      <c r="I12" s="108">
        <v>14633</v>
      </c>
      <c r="J12" s="103">
        <f t="shared" si="3"/>
        <v>89.757599999999996</v>
      </c>
      <c r="K12" s="106">
        <v>53.91</v>
      </c>
      <c r="L12" s="103">
        <v>33.75</v>
      </c>
      <c r="M12" s="103">
        <v>33.75</v>
      </c>
      <c r="N12" s="103">
        <f t="shared" si="4"/>
        <v>0</v>
      </c>
      <c r="O12" s="103"/>
      <c r="P12" s="103"/>
      <c r="Q12" s="103"/>
      <c r="R12" s="103">
        <v>20.16</v>
      </c>
      <c r="S12" s="106">
        <v>59.242599999999996</v>
      </c>
      <c r="T12" s="103">
        <v>6.0164999999999997</v>
      </c>
      <c r="U12" s="103"/>
      <c r="V12" s="103"/>
      <c r="W12" s="103">
        <v>35.983199999999997</v>
      </c>
      <c r="X12" s="103">
        <v>35.983199999999997</v>
      </c>
      <c r="Y12" s="103">
        <f t="shared" si="5"/>
        <v>0</v>
      </c>
      <c r="Z12" s="103">
        <v>17.242899999999999</v>
      </c>
      <c r="AA12" s="103">
        <f t="shared" si="6"/>
        <v>17.991599999999998</v>
      </c>
      <c r="AB12" s="103">
        <f t="shared" si="7"/>
        <v>-0.74869999999999948</v>
      </c>
      <c r="AC12" s="103">
        <v>29986</v>
      </c>
      <c r="AD12" s="103"/>
      <c r="AE12" s="103"/>
      <c r="AF12" s="103">
        <v>15.54</v>
      </c>
      <c r="AG12" s="103">
        <v>15.54</v>
      </c>
      <c r="AH12" s="103">
        <f t="shared" si="23"/>
        <v>0</v>
      </c>
      <c r="AI12" s="110">
        <v>28.967600000000001</v>
      </c>
      <c r="AJ12" s="110">
        <v>28.967600000000001</v>
      </c>
      <c r="AK12" s="110">
        <f t="shared" si="8"/>
        <v>0</v>
      </c>
      <c r="AL12" s="110">
        <f t="shared" si="9"/>
        <v>289676</v>
      </c>
      <c r="AM12" s="103"/>
      <c r="AN12" s="103">
        <v>11.819000000000001</v>
      </c>
      <c r="AO12" s="103">
        <v>11.819000000000001</v>
      </c>
      <c r="AP12" s="103">
        <f t="shared" si="10"/>
        <v>0</v>
      </c>
      <c r="AQ12" s="103">
        <f t="shared" si="11"/>
        <v>11.123799999999999</v>
      </c>
      <c r="AR12" s="103">
        <f t="shared" si="12"/>
        <v>111237.99999999999</v>
      </c>
      <c r="AS12" s="103">
        <f t="shared" si="0"/>
        <v>0.69520000000000004</v>
      </c>
      <c r="AT12" s="103">
        <f t="shared" si="13"/>
        <v>6952</v>
      </c>
      <c r="AU12" s="103"/>
      <c r="AV12" s="103">
        <v>1.0660000000000001</v>
      </c>
      <c r="AW12" s="103">
        <v>1.0660000000000001</v>
      </c>
      <c r="AX12" s="103">
        <f t="shared" si="14"/>
        <v>0</v>
      </c>
      <c r="AY12" s="103">
        <f t="shared" si="1"/>
        <v>0.83430000000000004</v>
      </c>
      <c r="AZ12" s="103">
        <f t="shared" si="15"/>
        <v>8343</v>
      </c>
      <c r="BA12" s="103">
        <f t="shared" si="2"/>
        <v>0.23169999999999999</v>
      </c>
      <c r="BB12" s="103">
        <f t="shared" si="16"/>
        <v>2317</v>
      </c>
      <c r="BC12" s="103">
        <f t="shared" si="24"/>
        <v>0</v>
      </c>
      <c r="BD12" s="103">
        <v>23.794799999999999</v>
      </c>
      <c r="BE12" s="103">
        <v>23.794799999999999</v>
      </c>
      <c r="BF12" s="103">
        <f t="shared" si="17"/>
        <v>0</v>
      </c>
      <c r="BG12" s="103"/>
      <c r="BH12" s="103"/>
      <c r="BI12" s="103"/>
      <c r="BJ12" s="103">
        <f t="shared" si="18"/>
        <v>0</v>
      </c>
      <c r="BK12" s="111">
        <v>1E-4</v>
      </c>
      <c r="BL12" s="112" t="s">
        <v>246</v>
      </c>
      <c r="BM12" s="106">
        <v>245.67599999999999</v>
      </c>
      <c r="BN12" s="103">
        <v>23.759999999999998</v>
      </c>
      <c r="BO12" s="103">
        <v>23.759999999999998</v>
      </c>
      <c r="BP12" s="103">
        <f t="shared" si="19"/>
        <v>0</v>
      </c>
      <c r="BQ12" s="103">
        <v>11.916</v>
      </c>
      <c r="BR12" s="103">
        <v>11.916</v>
      </c>
      <c r="BS12" s="103">
        <f t="shared" si="20"/>
        <v>0</v>
      </c>
      <c r="BT12" s="103">
        <v>10530</v>
      </c>
      <c r="BU12" s="110">
        <v>0</v>
      </c>
      <c r="BV12" s="103">
        <v>210</v>
      </c>
      <c r="BW12" s="103">
        <v>189</v>
      </c>
      <c r="BX12" s="103">
        <f t="shared" si="21"/>
        <v>21</v>
      </c>
      <c r="BY12" s="106">
        <v>214.458</v>
      </c>
      <c r="BZ12" s="106">
        <v>3.84</v>
      </c>
      <c r="CA12" s="103"/>
      <c r="CB12" s="103"/>
      <c r="CC12" s="103">
        <v>3.84</v>
      </c>
      <c r="CD12" s="103"/>
      <c r="CE12" s="103">
        <f t="shared" si="22"/>
        <v>3.84</v>
      </c>
      <c r="CF12" s="103"/>
      <c r="CG12" s="103"/>
      <c r="CH12" s="103">
        <v>0.61799999999999999</v>
      </c>
      <c r="CI12" s="103"/>
      <c r="CJ12" s="103"/>
      <c r="CK12" s="110"/>
      <c r="CL12" s="103"/>
      <c r="CM12" s="103"/>
      <c r="CN12" s="103"/>
      <c r="CO12" s="103">
        <v>210</v>
      </c>
      <c r="CP12" s="103">
        <v>210</v>
      </c>
      <c r="CQ12" s="103">
        <v>0</v>
      </c>
      <c r="CR12" s="103">
        <v>162</v>
      </c>
      <c r="CS12" s="103"/>
      <c r="CT12" s="103">
        <v>40</v>
      </c>
      <c r="CU12" s="103"/>
      <c r="CV12" s="111">
        <v>946.23159999999996</v>
      </c>
      <c r="CW12" s="103"/>
      <c r="CX12" s="113"/>
      <c r="CY12" s="103"/>
      <c r="CZ12" s="103">
        <v>946.23159999999996</v>
      </c>
    </row>
    <row r="13" spans="1:104" s="99" customFormat="1" ht="14.25" customHeight="1">
      <c r="A13" s="103">
        <v>7</v>
      </c>
      <c r="B13" s="103" t="s">
        <v>240</v>
      </c>
      <c r="C13" s="104">
        <v>106001</v>
      </c>
      <c r="D13" s="105" t="s">
        <v>247</v>
      </c>
      <c r="E13" s="106">
        <v>902.54970000000003</v>
      </c>
      <c r="F13" s="106">
        <v>465.34570000000002</v>
      </c>
      <c r="G13" s="103">
        <v>125480</v>
      </c>
      <c r="H13" s="108">
        <v>105968</v>
      </c>
      <c r="I13" s="108">
        <v>19512</v>
      </c>
      <c r="J13" s="103">
        <f t="shared" si="3"/>
        <v>150.57599999999999</v>
      </c>
      <c r="K13" s="106">
        <v>69.75</v>
      </c>
      <c r="L13" s="103">
        <v>69.75</v>
      </c>
      <c r="M13" s="103">
        <v>69.75</v>
      </c>
      <c r="N13" s="103">
        <f t="shared" si="4"/>
        <v>0</v>
      </c>
      <c r="O13" s="103"/>
      <c r="P13" s="103"/>
      <c r="Q13" s="103"/>
      <c r="R13" s="103"/>
      <c r="S13" s="106">
        <v>109.26990000000001</v>
      </c>
      <c r="T13" s="103">
        <v>10.5968</v>
      </c>
      <c r="U13" s="103"/>
      <c r="V13" s="103"/>
      <c r="W13" s="103">
        <v>65.530799999999999</v>
      </c>
      <c r="X13" s="103">
        <v>65.530799999999999</v>
      </c>
      <c r="Y13" s="103">
        <f t="shared" si="5"/>
        <v>0</v>
      </c>
      <c r="Z13" s="103">
        <v>33.142299999999999</v>
      </c>
      <c r="AA13" s="103">
        <f t="shared" si="6"/>
        <v>32.7654</v>
      </c>
      <c r="AB13" s="103">
        <f t="shared" si="7"/>
        <v>0.37689999999999912</v>
      </c>
      <c r="AC13" s="103">
        <v>54609</v>
      </c>
      <c r="AD13" s="103"/>
      <c r="AE13" s="103"/>
      <c r="AF13" s="103">
        <v>20.72</v>
      </c>
      <c r="AG13" s="103">
        <v>20.72</v>
      </c>
      <c r="AH13" s="103">
        <f t="shared" si="23"/>
        <v>0</v>
      </c>
      <c r="AI13" s="110">
        <v>50.747799999999998</v>
      </c>
      <c r="AJ13" s="110">
        <v>50.747799999999998</v>
      </c>
      <c r="AK13" s="110">
        <f t="shared" si="8"/>
        <v>0</v>
      </c>
      <c r="AL13" s="110">
        <f t="shared" si="9"/>
        <v>507478</v>
      </c>
      <c r="AM13" s="103"/>
      <c r="AN13" s="103">
        <v>20.488900000000001</v>
      </c>
      <c r="AO13" s="103">
        <v>20.488900000000001</v>
      </c>
      <c r="AP13" s="103">
        <f t="shared" si="10"/>
        <v>0</v>
      </c>
      <c r="AQ13" s="103">
        <f t="shared" si="11"/>
        <v>19.2837</v>
      </c>
      <c r="AR13" s="103">
        <f t="shared" si="12"/>
        <v>192837</v>
      </c>
      <c r="AS13" s="103">
        <f t="shared" si="0"/>
        <v>1.2052</v>
      </c>
      <c r="AT13" s="103">
        <f t="shared" si="13"/>
        <v>12052</v>
      </c>
      <c r="AU13" s="103"/>
      <c r="AV13" s="103">
        <v>1.7552000000000001</v>
      </c>
      <c r="AW13" s="103">
        <v>1.7552000000000001</v>
      </c>
      <c r="AX13" s="103">
        <f t="shared" si="14"/>
        <v>0</v>
      </c>
      <c r="AY13" s="103">
        <f t="shared" si="1"/>
        <v>1.4462999999999999</v>
      </c>
      <c r="AZ13" s="103">
        <f t="shared" si="15"/>
        <v>14463</v>
      </c>
      <c r="BA13" s="103">
        <f t="shared" si="2"/>
        <v>0.30890000000000001</v>
      </c>
      <c r="BB13" s="103">
        <f t="shared" si="16"/>
        <v>3089</v>
      </c>
      <c r="BC13" s="103">
        <f t="shared" si="24"/>
        <v>0</v>
      </c>
      <c r="BD13" s="103">
        <v>42.0379</v>
      </c>
      <c r="BE13" s="103">
        <v>42.0379</v>
      </c>
      <c r="BF13" s="103">
        <f t="shared" si="17"/>
        <v>0</v>
      </c>
      <c r="BG13" s="103"/>
      <c r="BH13" s="103"/>
      <c r="BI13" s="103"/>
      <c r="BJ13" s="103">
        <f t="shared" si="18"/>
        <v>0</v>
      </c>
      <c r="BK13" s="111">
        <v>1E-4</v>
      </c>
      <c r="BL13" s="112" t="s">
        <v>247</v>
      </c>
      <c r="BM13" s="106">
        <v>216.48399999999998</v>
      </c>
      <c r="BN13" s="103">
        <v>44.879999999999995</v>
      </c>
      <c r="BO13" s="103">
        <v>44.879999999999995</v>
      </c>
      <c r="BP13" s="103">
        <f t="shared" si="19"/>
        <v>0</v>
      </c>
      <c r="BQ13" s="103">
        <v>23.603999999999999</v>
      </c>
      <c r="BR13" s="103">
        <v>23.603999999999999</v>
      </c>
      <c r="BS13" s="103">
        <f t="shared" si="20"/>
        <v>0</v>
      </c>
      <c r="BT13" s="103">
        <v>19070</v>
      </c>
      <c r="BU13" s="110">
        <v>148</v>
      </c>
      <c r="BV13" s="103"/>
      <c r="BW13" s="103"/>
      <c r="BX13" s="103">
        <f t="shared" si="21"/>
        <v>0</v>
      </c>
      <c r="BY13" s="106">
        <v>220.72</v>
      </c>
      <c r="BZ13" s="106">
        <v>4.32</v>
      </c>
      <c r="CA13" s="103"/>
      <c r="CB13" s="103"/>
      <c r="CC13" s="103">
        <v>4.32</v>
      </c>
      <c r="CD13" s="103">
        <v>4.32</v>
      </c>
      <c r="CE13" s="103">
        <f t="shared" si="22"/>
        <v>0</v>
      </c>
      <c r="CF13" s="103"/>
      <c r="CG13" s="103"/>
      <c r="CH13" s="103">
        <v>0</v>
      </c>
      <c r="CI13" s="103"/>
      <c r="CJ13" s="103"/>
      <c r="CK13" s="110"/>
      <c r="CL13" s="103"/>
      <c r="CM13" s="103"/>
      <c r="CN13" s="103"/>
      <c r="CO13" s="103">
        <v>216.4</v>
      </c>
      <c r="CP13" s="103">
        <v>236.4</v>
      </c>
      <c r="CQ13" s="103">
        <v>-20</v>
      </c>
      <c r="CR13" s="103">
        <v>515</v>
      </c>
      <c r="CS13" s="103"/>
      <c r="CT13" s="103">
        <v>51.4</v>
      </c>
      <c r="CU13" s="103"/>
      <c r="CV13" s="111">
        <v>1468.9497000000001</v>
      </c>
      <c r="CW13" s="103"/>
      <c r="CX13" s="113"/>
      <c r="CY13" s="103"/>
      <c r="CZ13" s="103">
        <v>1468.9497000000001</v>
      </c>
    </row>
    <row r="14" spans="1:104" s="99" customFormat="1" ht="14.25" customHeight="1">
      <c r="A14" s="103">
        <v>8</v>
      </c>
      <c r="B14" s="103" t="s">
        <v>240</v>
      </c>
      <c r="C14" s="104">
        <v>107001</v>
      </c>
      <c r="D14" s="105" t="s">
        <v>248</v>
      </c>
      <c r="E14" s="106">
        <v>470.55489999999998</v>
      </c>
      <c r="F14" s="106">
        <v>259.05089999999996</v>
      </c>
      <c r="G14" s="103">
        <v>74169</v>
      </c>
      <c r="H14" s="108">
        <v>71312</v>
      </c>
      <c r="I14" s="108">
        <v>2857</v>
      </c>
      <c r="J14" s="103">
        <f t="shared" si="3"/>
        <v>89.002799999999993</v>
      </c>
      <c r="K14" s="106">
        <v>42.75</v>
      </c>
      <c r="L14" s="103">
        <v>42.75</v>
      </c>
      <c r="M14" s="103">
        <v>42.75</v>
      </c>
      <c r="N14" s="103">
        <f t="shared" si="4"/>
        <v>0</v>
      </c>
      <c r="O14" s="103"/>
      <c r="P14" s="103"/>
      <c r="Q14" s="103"/>
      <c r="R14" s="103"/>
      <c r="S14" s="106">
        <v>60.6447</v>
      </c>
      <c r="T14" s="103">
        <v>7.1311999999999998</v>
      </c>
      <c r="U14" s="103"/>
      <c r="V14" s="103"/>
      <c r="W14" s="103">
        <v>36.010800000000003</v>
      </c>
      <c r="X14" s="103">
        <v>36.010800000000003</v>
      </c>
      <c r="Y14" s="103">
        <f t="shared" si="5"/>
        <v>0</v>
      </c>
      <c r="Z14" s="103">
        <v>17.502700000000001</v>
      </c>
      <c r="AA14" s="103">
        <f t="shared" si="6"/>
        <v>18.005400000000002</v>
      </c>
      <c r="AB14" s="103">
        <f t="shared" si="7"/>
        <v>-0.50270000000000081</v>
      </c>
      <c r="AC14" s="103">
        <v>30009</v>
      </c>
      <c r="AD14" s="103"/>
      <c r="AE14" s="103"/>
      <c r="AF14" s="103">
        <v>2.59</v>
      </c>
      <c r="AG14" s="103">
        <v>2.59</v>
      </c>
      <c r="AH14" s="103">
        <f t="shared" si="23"/>
        <v>0</v>
      </c>
      <c r="AI14" s="110">
        <v>28.397600000000001</v>
      </c>
      <c r="AJ14" s="110">
        <v>28.397600000000001</v>
      </c>
      <c r="AK14" s="110">
        <f t="shared" si="8"/>
        <v>0</v>
      </c>
      <c r="AL14" s="110">
        <f t="shared" si="9"/>
        <v>283976</v>
      </c>
      <c r="AM14" s="103"/>
      <c r="AN14" s="103">
        <v>11.4191</v>
      </c>
      <c r="AO14" s="103">
        <v>11.4191</v>
      </c>
      <c r="AP14" s="103">
        <f t="shared" si="10"/>
        <v>0</v>
      </c>
      <c r="AQ14" s="103">
        <f t="shared" si="11"/>
        <v>10.747400000000001</v>
      </c>
      <c r="AR14" s="103">
        <f t="shared" si="12"/>
        <v>107474.00000000001</v>
      </c>
      <c r="AS14" s="103">
        <f t="shared" si="0"/>
        <v>0.67169999999999996</v>
      </c>
      <c r="AT14" s="103">
        <f t="shared" si="13"/>
        <v>6717</v>
      </c>
      <c r="AU14" s="103"/>
      <c r="AV14" s="103">
        <v>0.84819999999999995</v>
      </c>
      <c r="AW14" s="103">
        <v>0.84819999999999995</v>
      </c>
      <c r="AX14" s="103">
        <f t="shared" si="14"/>
        <v>0</v>
      </c>
      <c r="AY14" s="103">
        <f t="shared" si="1"/>
        <v>0.80610000000000004</v>
      </c>
      <c r="AZ14" s="103">
        <f t="shared" si="15"/>
        <v>8061</v>
      </c>
      <c r="BA14" s="103">
        <f t="shared" si="2"/>
        <v>4.2099999999999999E-2</v>
      </c>
      <c r="BB14" s="103">
        <f t="shared" si="16"/>
        <v>421</v>
      </c>
      <c r="BC14" s="103">
        <f t="shared" si="24"/>
        <v>-8.3266726846886741E-17</v>
      </c>
      <c r="BD14" s="103">
        <v>23.398499999999999</v>
      </c>
      <c r="BE14" s="103">
        <v>23.398499999999999</v>
      </c>
      <c r="BF14" s="103">
        <f t="shared" si="17"/>
        <v>0</v>
      </c>
      <c r="BG14" s="103"/>
      <c r="BH14" s="103"/>
      <c r="BI14" s="103"/>
      <c r="BJ14" s="103">
        <f t="shared" si="18"/>
        <v>0</v>
      </c>
      <c r="BK14" s="111">
        <v>1E-4</v>
      </c>
      <c r="BL14" s="112" t="s">
        <v>248</v>
      </c>
      <c r="BM14" s="106">
        <v>113.14400000000001</v>
      </c>
      <c r="BN14" s="103">
        <v>23.76</v>
      </c>
      <c r="BO14" s="103">
        <v>23.76</v>
      </c>
      <c r="BP14" s="103">
        <f t="shared" si="19"/>
        <v>0</v>
      </c>
      <c r="BQ14" s="103">
        <v>15.384</v>
      </c>
      <c r="BR14" s="103">
        <v>15.384</v>
      </c>
      <c r="BS14" s="103">
        <f t="shared" si="20"/>
        <v>0</v>
      </c>
      <c r="BT14" s="103">
        <v>12320</v>
      </c>
      <c r="BU14" s="110">
        <v>74</v>
      </c>
      <c r="BV14" s="103"/>
      <c r="BW14" s="103"/>
      <c r="BX14" s="103">
        <f t="shared" si="21"/>
        <v>0</v>
      </c>
      <c r="BY14" s="106">
        <v>98.36</v>
      </c>
      <c r="BZ14" s="106">
        <v>3.36</v>
      </c>
      <c r="CA14" s="103"/>
      <c r="CB14" s="103"/>
      <c r="CC14" s="103">
        <v>3.36</v>
      </c>
      <c r="CD14" s="103"/>
      <c r="CE14" s="103">
        <f t="shared" si="22"/>
        <v>3.36</v>
      </c>
      <c r="CF14" s="103"/>
      <c r="CG14" s="103"/>
      <c r="CH14" s="103"/>
      <c r="CI14" s="103"/>
      <c r="CJ14" s="103"/>
      <c r="CK14" s="110"/>
      <c r="CL14" s="103"/>
      <c r="CM14" s="103"/>
      <c r="CN14" s="103"/>
      <c r="CO14" s="103">
        <v>95</v>
      </c>
      <c r="CP14" s="103">
        <v>95</v>
      </c>
      <c r="CQ14" s="103">
        <v>0</v>
      </c>
      <c r="CR14" s="103">
        <v>312</v>
      </c>
      <c r="CS14" s="103"/>
      <c r="CT14" s="103">
        <v>61.49</v>
      </c>
      <c r="CU14" s="103"/>
      <c r="CV14" s="111">
        <v>844.04489999999998</v>
      </c>
      <c r="CW14" s="103">
        <v>4</v>
      </c>
      <c r="CX14" s="113"/>
      <c r="CY14" s="103"/>
      <c r="CZ14" s="103">
        <v>848.04489999999998</v>
      </c>
    </row>
    <row r="15" spans="1:104" s="99" customFormat="1" ht="14.25" customHeight="1">
      <c r="A15" s="103">
        <v>9</v>
      </c>
      <c r="B15" s="103" t="s">
        <v>240</v>
      </c>
      <c r="C15" s="104">
        <v>108001</v>
      </c>
      <c r="D15" s="105" t="s">
        <v>249</v>
      </c>
      <c r="E15" s="106">
        <v>244.49269999999996</v>
      </c>
      <c r="F15" s="106">
        <v>144.09869999999998</v>
      </c>
      <c r="G15" s="103">
        <v>86196</v>
      </c>
      <c r="H15" s="108">
        <v>70437</v>
      </c>
      <c r="I15" s="108">
        <v>15759</v>
      </c>
      <c r="J15" s="103">
        <v>50.115600000000001</v>
      </c>
      <c r="K15" s="106">
        <v>18</v>
      </c>
      <c r="L15" s="103">
        <v>18</v>
      </c>
      <c r="M15" s="103">
        <v>24.75</v>
      </c>
      <c r="N15" s="103">
        <f t="shared" si="4"/>
        <v>-6.75</v>
      </c>
      <c r="O15" s="103"/>
      <c r="P15" s="103"/>
      <c r="Q15" s="103"/>
      <c r="R15" s="103"/>
      <c r="S15" s="106">
        <v>32.354199999999999</v>
      </c>
      <c r="T15" s="103">
        <v>3.3650000000000002</v>
      </c>
      <c r="U15" s="103"/>
      <c r="V15" s="103"/>
      <c r="W15" s="103">
        <v>19.762799999999999</v>
      </c>
      <c r="X15" s="103">
        <v>19.762799999999999</v>
      </c>
      <c r="Y15" s="103">
        <f t="shared" si="5"/>
        <v>0</v>
      </c>
      <c r="Z15" s="103">
        <v>9.2263999999999999</v>
      </c>
      <c r="AA15" s="103">
        <f t="shared" si="6"/>
        <v>9.8813999999999993</v>
      </c>
      <c r="AB15" s="103">
        <f t="shared" si="7"/>
        <v>-0.65499999999999936</v>
      </c>
      <c r="AC15" s="103">
        <v>16469</v>
      </c>
      <c r="AD15" s="103"/>
      <c r="AE15" s="103"/>
      <c r="AF15" s="103">
        <v>7.77</v>
      </c>
      <c r="AG15" s="103">
        <v>0</v>
      </c>
      <c r="AH15" s="103">
        <f t="shared" si="23"/>
        <v>7.77</v>
      </c>
      <c r="AI15" s="110">
        <v>15.8421</v>
      </c>
      <c r="AJ15" s="110">
        <v>24.7987</v>
      </c>
      <c r="AK15" s="110">
        <f t="shared" si="8"/>
        <v>-8.9565999999999999</v>
      </c>
      <c r="AL15" s="110">
        <f t="shared" si="9"/>
        <v>158421</v>
      </c>
      <c r="AM15" s="103"/>
      <c r="AN15" s="103">
        <v>6.4501999999999997</v>
      </c>
      <c r="AO15" s="103">
        <v>10.8957</v>
      </c>
      <c r="AP15" s="103">
        <f t="shared" si="10"/>
        <v>-4.4455</v>
      </c>
      <c r="AQ15" s="103">
        <f t="shared" si="11"/>
        <v>6.0708000000000002</v>
      </c>
      <c r="AR15" s="103">
        <f t="shared" si="12"/>
        <v>60708</v>
      </c>
      <c r="AS15" s="103">
        <f t="shared" si="0"/>
        <v>0.37940000000000002</v>
      </c>
      <c r="AT15" s="103">
        <f t="shared" si="13"/>
        <v>3794</v>
      </c>
      <c r="AU15" s="103"/>
      <c r="AV15" s="103">
        <v>0.57779999999999998</v>
      </c>
      <c r="AW15" s="103">
        <v>0.90149999999999997</v>
      </c>
      <c r="AX15" s="103">
        <f t="shared" si="14"/>
        <v>-0.32369999999999999</v>
      </c>
      <c r="AY15" s="103">
        <f t="shared" si="1"/>
        <v>0.45529999999999998</v>
      </c>
      <c r="AZ15" s="103">
        <f t="shared" si="15"/>
        <v>4553</v>
      </c>
      <c r="BA15" s="103">
        <f t="shared" si="2"/>
        <v>0.18679999999999999</v>
      </c>
      <c r="BB15" s="103">
        <f t="shared" si="16"/>
        <v>1868</v>
      </c>
      <c r="BC15" s="103">
        <f t="shared" si="24"/>
        <v>-6.4299999999999996E-2</v>
      </c>
      <c r="BD15" s="103">
        <v>12.988799999999999</v>
      </c>
      <c r="BE15" s="103">
        <v>19.706199999999999</v>
      </c>
      <c r="BF15" s="103">
        <f t="shared" si="17"/>
        <v>-6.7173999999999996</v>
      </c>
      <c r="BG15" s="103"/>
      <c r="BH15" s="103"/>
      <c r="BI15" s="103"/>
      <c r="BJ15" s="103">
        <f t="shared" si="18"/>
        <v>0</v>
      </c>
      <c r="BK15" s="111">
        <v>1E-4</v>
      </c>
      <c r="BL15" s="112" t="s">
        <v>249</v>
      </c>
      <c r="BM15" s="106">
        <v>97.004000000000005</v>
      </c>
      <c r="BN15" s="103">
        <v>12.48</v>
      </c>
      <c r="BO15" s="103">
        <v>13.2</v>
      </c>
      <c r="BP15" s="103">
        <f t="shared" si="19"/>
        <v>-0.71999999999999886</v>
      </c>
      <c r="BQ15" s="103">
        <v>7.524</v>
      </c>
      <c r="BR15" s="103">
        <v>7.524</v>
      </c>
      <c r="BS15" s="103">
        <f t="shared" si="20"/>
        <v>0</v>
      </c>
      <c r="BT15" s="103">
        <v>6820</v>
      </c>
      <c r="BU15" s="110">
        <v>77</v>
      </c>
      <c r="BV15" s="103"/>
      <c r="BW15" s="103"/>
      <c r="BX15" s="103">
        <f t="shared" si="21"/>
        <v>0</v>
      </c>
      <c r="BY15" s="106">
        <v>3.3899999999999997</v>
      </c>
      <c r="BZ15" s="106">
        <v>2.88</v>
      </c>
      <c r="CA15" s="103"/>
      <c r="CB15" s="103"/>
      <c r="CC15" s="103">
        <v>2.88</v>
      </c>
      <c r="CD15" s="103"/>
      <c r="CE15" s="103">
        <f t="shared" si="22"/>
        <v>2.88</v>
      </c>
      <c r="CF15" s="103"/>
      <c r="CG15" s="103"/>
      <c r="CH15" s="103">
        <v>0.51</v>
      </c>
      <c r="CI15" s="103"/>
      <c r="CJ15" s="103"/>
      <c r="CK15" s="110"/>
      <c r="CL15" s="103"/>
      <c r="CM15" s="103"/>
      <c r="CN15" s="103"/>
      <c r="CO15" s="103"/>
      <c r="CP15" s="103"/>
      <c r="CQ15" s="103">
        <v>0</v>
      </c>
      <c r="CR15" s="103">
        <v>20</v>
      </c>
      <c r="CS15" s="103"/>
      <c r="CT15" s="103"/>
      <c r="CU15" s="103"/>
      <c r="CV15" s="111">
        <v>264.49269999999996</v>
      </c>
      <c r="CW15" s="103"/>
      <c r="CX15" s="113"/>
      <c r="CY15" s="103"/>
      <c r="CZ15" s="103">
        <v>264.49269999999996</v>
      </c>
    </row>
    <row r="16" spans="1:104" s="99" customFormat="1" ht="15.75" customHeight="1">
      <c r="A16" s="103">
        <v>10</v>
      </c>
      <c r="B16" s="103" t="s">
        <v>240</v>
      </c>
      <c r="C16" s="104">
        <v>121001</v>
      </c>
      <c r="D16" s="105" t="s">
        <v>250</v>
      </c>
      <c r="E16" s="106">
        <v>440.94920000000008</v>
      </c>
      <c r="F16" s="106">
        <v>298.77320000000003</v>
      </c>
      <c r="G16" s="103">
        <v>92910</v>
      </c>
      <c r="H16" s="108">
        <v>52611</v>
      </c>
      <c r="I16" s="108">
        <v>40299</v>
      </c>
      <c r="J16" s="103">
        <f t="shared" si="3"/>
        <v>111.492</v>
      </c>
      <c r="K16" s="106">
        <v>31.5</v>
      </c>
      <c r="L16" s="103">
        <v>31.5</v>
      </c>
      <c r="M16" s="103">
        <v>31.5</v>
      </c>
      <c r="N16" s="103">
        <f t="shared" si="4"/>
        <v>0</v>
      </c>
      <c r="O16" s="103"/>
      <c r="P16" s="103"/>
      <c r="Q16" s="103"/>
      <c r="R16" s="103"/>
      <c r="S16" s="106">
        <v>59.953699999999998</v>
      </c>
      <c r="T16" s="103">
        <v>5.2610999999999999</v>
      </c>
      <c r="U16" s="103"/>
      <c r="V16" s="103"/>
      <c r="W16" s="103">
        <v>36.566400000000002</v>
      </c>
      <c r="X16" s="103">
        <v>36.566400000000002</v>
      </c>
      <c r="Y16" s="103">
        <f t="shared" si="5"/>
        <v>0</v>
      </c>
      <c r="Z16" s="103">
        <v>18.126200000000001</v>
      </c>
      <c r="AA16" s="103">
        <f t="shared" si="6"/>
        <v>18.283200000000001</v>
      </c>
      <c r="AB16" s="103">
        <f t="shared" si="7"/>
        <v>-0.15700000000000003</v>
      </c>
      <c r="AC16" s="103">
        <v>30472</v>
      </c>
      <c r="AD16" s="103"/>
      <c r="AE16" s="103"/>
      <c r="AF16" s="103">
        <v>20.72</v>
      </c>
      <c r="AG16" s="103">
        <v>20.72</v>
      </c>
      <c r="AH16" s="103">
        <f t="shared" si="23"/>
        <v>0</v>
      </c>
      <c r="AI16" s="110">
        <v>32.886299999999999</v>
      </c>
      <c r="AJ16" s="110">
        <v>32.886299999999999</v>
      </c>
      <c r="AK16" s="110">
        <f t="shared" si="8"/>
        <v>0</v>
      </c>
      <c r="AL16" s="110">
        <f t="shared" si="9"/>
        <v>328863</v>
      </c>
      <c r="AM16" s="103"/>
      <c r="AN16" s="103">
        <v>13.9155</v>
      </c>
      <c r="AO16" s="103">
        <v>13.9155</v>
      </c>
      <c r="AP16" s="103">
        <f t="shared" si="10"/>
        <v>0</v>
      </c>
      <c r="AQ16" s="103">
        <f t="shared" si="11"/>
        <v>13.097</v>
      </c>
      <c r="AR16" s="103">
        <f t="shared" si="12"/>
        <v>130970</v>
      </c>
      <c r="AS16" s="103">
        <f t="shared" si="0"/>
        <v>0.81859999999999999</v>
      </c>
      <c r="AT16" s="103">
        <f t="shared" si="13"/>
        <v>8186</v>
      </c>
      <c r="AU16" s="103"/>
      <c r="AV16" s="103">
        <v>1.4658</v>
      </c>
      <c r="AW16" s="103">
        <v>1.4658</v>
      </c>
      <c r="AX16" s="103">
        <f t="shared" si="14"/>
        <v>0</v>
      </c>
      <c r="AY16" s="103">
        <f t="shared" si="1"/>
        <v>0.98229999999999995</v>
      </c>
      <c r="AZ16" s="103">
        <f t="shared" si="15"/>
        <v>9823</v>
      </c>
      <c r="BA16" s="103">
        <f t="shared" si="2"/>
        <v>0.48359999999999997</v>
      </c>
      <c r="BB16" s="103">
        <f t="shared" si="16"/>
        <v>4836</v>
      </c>
      <c r="BC16" s="103">
        <f t="shared" si="24"/>
        <v>-9.9999999999933475E-5</v>
      </c>
      <c r="BD16" s="103">
        <v>26.8399</v>
      </c>
      <c r="BE16" s="103">
        <v>26.8399</v>
      </c>
      <c r="BF16" s="103">
        <f t="shared" si="17"/>
        <v>0</v>
      </c>
      <c r="BG16" s="103"/>
      <c r="BH16" s="103"/>
      <c r="BI16" s="103"/>
      <c r="BJ16" s="103">
        <f t="shared" si="18"/>
        <v>0</v>
      </c>
      <c r="BK16" s="111">
        <v>1E-4</v>
      </c>
      <c r="BL16" s="112" t="s">
        <v>250</v>
      </c>
      <c r="BM16" s="106">
        <v>134.06399999999999</v>
      </c>
      <c r="BN16" s="103">
        <v>24.48</v>
      </c>
      <c r="BO16" s="103">
        <v>24.48</v>
      </c>
      <c r="BP16" s="103">
        <f t="shared" si="19"/>
        <v>0</v>
      </c>
      <c r="BQ16" s="103">
        <v>16.584</v>
      </c>
      <c r="BR16" s="103">
        <v>16.584</v>
      </c>
      <c r="BS16" s="103">
        <f t="shared" si="20"/>
        <v>0</v>
      </c>
      <c r="BT16" s="103">
        <v>13120</v>
      </c>
      <c r="BU16" s="110">
        <v>93</v>
      </c>
      <c r="BV16" s="103"/>
      <c r="BW16" s="103"/>
      <c r="BX16" s="103">
        <f t="shared" si="21"/>
        <v>0</v>
      </c>
      <c r="BY16" s="106">
        <v>8.1120000000000001</v>
      </c>
      <c r="BZ16" s="106">
        <v>4.8</v>
      </c>
      <c r="CA16" s="103"/>
      <c r="CB16" s="103"/>
      <c r="CC16" s="103">
        <v>4.8</v>
      </c>
      <c r="CD16" s="103">
        <v>4.8</v>
      </c>
      <c r="CE16" s="103">
        <f t="shared" si="22"/>
        <v>0</v>
      </c>
      <c r="CF16" s="103"/>
      <c r="CG16" s="103"/>
      <c r="CH16" s="103">
        <v>3.3119999999999998</v>
      </c>
      <c r="CI16" s="103"/>
      <c r="CJ16" s="103"/>
      <c r="CK16" s="110"/>
      <c r="CL16" s="103"/>
      <c r="CM16" s="103"/>
      <c r="CN16" s="103"/>
      <c r="CO16" s="103"/>
      <c r="CP16" s="103"/>
      <c r="CQ16" s="103">
        <v>0</v>
      </c>
      <c r="CR16" s="103"/>
      <c r="CS16" s="103"/>
      <c r="CT16" s="103"/>
      <c r="CU16" s="103"/>
      <c r="CV16" s="111">
        <v>440.94920000000008</v>
      </c>
      <c r="CW16" s="103"/>
      <c r="CX16" s="113"/>
      <c r="CY16" s="103"/>
      <c r="CZ16" s="103">
        <v>440.94920000000008</v>
      </c>
    </row>
    <row r="17" spans="1:104" s="99" customFormat="1" ht="14.25" customHeight="1">
      <c r="A17" s="103">
        <v>11</v>
      </c>
      <c r="B17" s="103" t="s">
        <v>240</v>
      </c>
      <c r="C17" s="104">
        <v>117001</v>
      </c>
      <c r="D17" s="105" t="s">
        <v>251</v>
      </c>
      <c r="E17" s="106">
        <v>161.31979999999999</v>
      </c>
      <c r="F17" s="106">
        <v>86.251800000000003</v>
      </c>
      <c r="G17" s="103">
        <v>23983</v>
      </c>
      <c r="H17" s="108">
        <v>15619</v>
      </c>
      <c r="I17" s="108">
        <v>8364</v>
      </c>
      <c r="J17" s="103">
        <f t="shared" si="3"/>
        <v>28.779599999999999</v>
      </c>
      <c r="K17" s="106">
        <v>9</v>
      </c>
      <c r="L17" s="103">
        <v>9</v>
      </c>
      <c r="M17" s="103">
        <v>9</v>
      </c>
      <c r="N17" s="103">
        <f t="shared" si="4"/>
        <v>0</v>
      </c>
      <c r="O17" s="103"/>
      <c r="P17" s="103"/>
      <c r="Q17" s="103"/>
      <c r="R17" s="103"/>
      <c r="S17" s="106">
        <v>19.210699999999999</v>
      </c>
      <c r="T17" s="103">
        <v>1.5619000000000001</v>
      </c>
      <c r="U17" s="103"/>
      <c r="V17" s="103"/>
      <c r="W17" s="103">
        <v>11.9556</v>
      </c>
      <c r="X17" s="103">
        <v>11.9556</v>
      </c>
      <c r="Y17" s="103">
        <f t="shared" si="5"/>
        <v>0</v>
      </c>
      <c r="Z17" s="103">
        <v>5.6932</v>
      </c>
      <c r="AA17" s="103">
        <f t="shared" si="6"/>
        <v>5.9778000000000002</v>
      </c>
      <c r="AB17" s="103">
        <f t="shared" si="7"/>
        <v>-0.28460000000000019</v>
      </c>
      <c r="AC17" s="103">
        <v>9963</v>
      </c>
      <c r="AD17" s="103"/>
      <c r="AE17" s="103"/>
      <c r="AF17" s="103">
        <v>7.77</v>
      </c>
      <c r="AG17" s="103">
        <v>7.77</v>
      </c>
      <c r="AH17" s="103">
        <f t="shared" si="23"/>
        <v>0</v>
      </c>
      <c r="AI17" s="110">
        <v>9.4506999999999994</v>
      </c>
      <c r="AJ17" s="110">
        <v>9.4506999999999994</v>
      </c>
      <c r="AK17" s="110">
        <f t="shared" si="8"/>
        <v>0</v>
      </c>
      <c r="AL17" s="110">
        <f t="shared" si="9"/>
        <v>94507</v>
      </c>
      <c r="AM17" s="103"/>
      <c r="AN17" s="103">
        <v>3.8717000000000001</v>
      </c>
      <c r="AO17" s="103">
        <v>3.8717000000000001</v>
      </c>
      <c r="AP17" s="103">
        <f t="shared" si="10"/>
        <v>0</v>
      </c>
      <c r="AQ17" s="103">
        <f t="shared" si="11"/>
        <v>3.6440000000000001</v>
      </c>
      <c r="AR17" s="103">
        <f t="shared" si="12"/>
        <v>36440</v>
      </c>
      <c r="AS17" s="103">
        <f t="shared" si="0"/>
        <v>0.22770000000000001</v>
      </c>
      <c r="AT17" s="103">
        <f t="shared" si="13"/>
        <v>2277</v>
      </c>
      <c r="AU17" s="103"/>
      <c r="AV17" s="103">
        <v>0.39789999999999998</v>
      </c>
      <c r="AW17" s="103">
        <v>0.39789999999999998</v>
      </c>
      <c r="AX17" s="103">
        <f t="shared" si="14"/>
        <v>0</v>
      </c>
      <c r="AY17" s="103">
        <f t="shared" si="1"/>
        <v>0.27329999999999999</v>
      </c>
      <c r="AZ17" s="103">
        <f t="shared" si="15"/>
        <v>2733</v>
      </c>
      <c r="BA17" s="103">
        <f t="shared" si="2"/>
        <v>0.1246</v>
      </c>
      <c r="BB17" s="103">
        <f t="shared" si="16"/>
        <v>1246</v>
      </c>
      <c r="BC17" s="103">
        <f t="shared" si="24"/>
        <v>0</v>
      </c>
      <c r="BD17" s="103">
        <v>7.7712000000000003</v>
      </c>
      <c r="BE17" s="103">
        <v>7.7712000000000003</v>
      </c>
      <c r="BF17" s="103">
        <f t="shared" si="17"/>
        <v>0</v>
      </c>
      <c r="BG17" s="103"/>
      <c r="BH17" s="103"/>
      <c r="BI17" s="103"/>
      <c r="BJ17" s="103">
        <f t="shared" si="18"/>
        <v>0</v>
      </c>
      <c r="BK17" s="111">
        <v>1E-4</v>
      </c>
      <c r="BL17" s="112" t="s">
        <v>251</v>
      </c>
      <c r="BM17" s="106">
        <v>71.147999999999996</v>
      </c>
      <c r="BN17" s="103">
        <v>7.68</v>
      </c>
      <c r="BO17" s="103">
        <v>7.68</v>
      </c>
      <c r="BP17" s="103">
        <f t="shared" si="19"/>
        <v>0</v>
      </c>
      <c r="BQ17" s="103">
        <v>3.468</v>
      </c>
      <c r="BR17" s="103">
        <v>3.468</v>
      </c>
      <c r="BS17" s="103">
        <f t="shared" si="20"/>
        <v>0</v>
      </c>
      <c r="BT17" s="103">
        <v>2890</v>
      </c>
      <c r="BU17" s="110">
        <v>60</v>
      </c>
      <c r="BV17" s="103"/>
      <c r="BW17" s="103"/>
      <c r="BX17" s="103">
        <f t="shared" si="21"/>
        <v>0</v>
      </c>
      <c r="BY17" s="106">
        <v>3.92</v>
      </c>
      <c r="BZ17" s="106">
        <v>1.92</v>
      </c>
      <c r="CA17" s="103"/>
      <c r="CB17" s="103"/>
      <c r="CC17" s="103">
        <v>1.92</v>
      </c>
      <c r="CD17" s="103">
        <v>1.92</v>
      </c>
      <c r="CE17" s="103">
        <f t="shared" si="22"/>
        <v>0</v>
      </c>
      <c r="CF17" s="103"/>
      <c r="CG17" s="103"/>
      <c r="CH17" s="103"/>
      <c r="CI17" s="103"/>
      <c r="CJ17" s="103"/>
      <c r="CK17" s="110"/>
      <c r="CL17" s="103"/>
      <c r="CM17" s="103"/>
      <c r="CN17" s="103"/>
      <c r="CO17" s="103">
        <v>2</v>
      </c>
      <c r="CP17" s="103">
        <v>2</v>
      </c>
      <c r="CQ17" s="103">
        <v>0</v>
      </c>
      <c r="CR17" s="103">
        <v>50</v>
      </c>
      <c r="CS17" s="103"/>
      <c r="CT17" s="103"/>
      <c r="CU17" s="103"/>
      <c r="CV17" s="111">
        <v>211.31979999999999</v>
      </c>
      <c r="CW17" s="103"/>
      <c r="CX17" s="113"/>
      <c r="CY17" s="103"/>
      <c r="CZ17" s="103">
        <v>211.31979999999999</v>
      </c>
    </row>
    <row r="18" spans="1:104" s="99" customFormat="1" ht="14.25" customHeight="1">
      <c r="A18" s="103">
        <v>12</v>
      </c>
      <c r="B18" s="103" t="s">
        <v>240</v>
      </c>
      <c r="C18" s="104">
        <v>116001</v>
      </c>
      <c r="D18" s="105" t="s">
        <v>252</v>
      </c>
      <c r="E18" s="106">
        <v>90.288299999999992</v>
      </c>
      <c r="F18" s="106">
        <v>55.488299999999995</v>
      </c>
      <c r="G18" s="103">
        <v>16776</v>
      </c>
      <c r="H18" s="108">
        <v>16776</v>
      </c>
      <c r="I18" s="108"/>
      <c r="J18" s="103">
        <f t="shared" si="3"/>
        <v>20.1312</v>
      </c>
      <c r="K18" s="106">
        <v>9</v>
      </c>
      <c r="L18" s="103">
        <v>9</v>
      </c>
      <c r="M18" s="103">
        <v>9</v>
      </c>
      <c r="N18" s="103">
        <f t="shared" si="4"/>
        <v>0</v>
      </c>
      <c r="O18" s="103"/>
      <c r="P18" s="103"/>
      <c r="Q18" s="103"/>
      <c r="R18" s="103"/>
      <c r="S18" s="106">
        <v>12.589600000000001</v>
      </c>
      <c r="T18" s="103">
        <v>1.6776</v>
      </c>
      <c r="U18" s="103"/>
      <c r="V18" s="103"/>
      <c r="W18" s="103">
        <v>7.3788</v>
      </c>
      <c r="X18" s="103">
        <v>7.3788</v>
      </c>
      <c r="Y18" s="103">
        <f t="shared" si="5"/>
        <v>0</v>
      </c>
      <c r="Z18" s="103">
        <v>3.5331999999999999</v>
      </c>
      <c r="AA18" s="103">
        <f t="shared" si="6"/>
        <v>3.6894</v>
      </c>
      <c r="AB18" s="103">
        <f t="shared" si="7"/>
        <v>-0.15620000000000012</v>
      </c>
      <c r="AC18" s="103">
        <v>6149</v>
      </c>
      <c r="AD18" s="103"/>
      <c r="AE18" s="103"/>
      <c r="AF18" s="103">
        <v>0</v>
      </c>
      <c r="AG18" s="103">
        <v>0</v>
      </c>
      <c r="AH18" s="103">
        <f t="shared" si="23"/>
        <v>0</v>
      </c>
      <c r="AI18" s="110">
        <v>6.11</v>
      </c>
      <c r="AJ18" s="110">
        <v>6.11</v>
      </c>
      <c r="AK18" s="110">
        <f t="shared" si="8"/>
        <v>0</v>
      </c>
      <c r="AL18" s="110">
        <f t="shared" si="9"/>
        <v>61100</v>
      </c>
      <c r="AM18" s="103"/>
      <c r="AN18" s="103">
        <v>2.4762</v>
      </c>
      <c r="AO18" s="103">
        <v>2.4762</v>
      </c>
      <c r="AP18" s="103">
        <f t="shared" si="10"/>
        <v>0</v>
      </c>
      <c r="AQ18" s="103">
        <f t="shared" si="11"/>
        <v>2.3304999999999998</v>
      </c>
      <c r="AR18" s="103">
        <f t="shared" si="12"/>
        <v>23304.999999999996</v>
      </c>
      <c r="AS18" s="103">
        <f t="shared" si="0"/>
        <v>0.1457</v>
      </c>
      <c r="AT18" s="103">
        <f t="shared" si="13"/>
        <v>1457</v>
      </c>
      <c r="AU18" s="103"/>
      <c r="AV18" s="103">
        <v>0.17480000000000001</v>
      </c>
      <c r="AW18" s="103">
        <v>0.17480000000000001</v>
      </c>
      <c r="AX18" s="103">
        <f t="shared" si="14"/>
        <v>0</v>
      </c>
      <c r="AY18" s="103">
        <f t="shared" si="1"/>
        <v>0.17480000000000001</v>
      </c>
      <c r="AZ18" s="103">
        <f t="shared" si="15"/>
        <v>1748</v>
      </c>
      <c r="BA18" s="103">
        <f t="shared" si="2"/>
        <v>0</v>
      </c>
      <c r="BB18" s="103">
        <f t="shared" si="16"/>
        <v>0</v>
      </c>
      <c r="BC18" s="103">
        <f t="shared" si="24"/>
        <v>0</v>
      </c>
      <c r="BD18" s="103">
        <v>5.0065</v>
      </c>
      <c r="BE18" s="103">
        <v>5.0065</v>
      </c>
      <c r="BF18" s="103">
        <f t="shared" si="17"/>
        <v>0</v>
      </c>
      <c r="BG18" s="103"/>
      <c r="BH18" s="103"/>
      <c r="BI18" s="103"/>
      <c r="BJ18" s="103">
        <f t="shared" si="18"/>
        <v>0</v>
      </c>
      <c r="BK18" s="111">
        <v>1E-4</v>
      </c>
      <c r="BL18" s="112" t="s">
        <v>252</v>
      </c>
      <c r="BM18" s="106">
        <v>29.8</v>
      </c>
      <c r="BN18" s="103">
        <v>4.8</v>
      </c>
      <c r="BO18" s="103">
        <v>4.8</v>
      </c>
      <c r="BP18" s="103">
        <f t="shared" si="19"/>
        <v>0</v>
      </c>
      <c r="BQ18" s="103">
        <v>3</v>
      </c>
      <c r="BR18" s="103">
        <v>3</v>
      </c>
      <c r="BS18" s="103">
        <f t="shared" si="20"/>
        <v>0</v>
      </c>
      <c r="BT18" s="103">
        <v>1900</v>
      </c>
      <c r="BU18" s="110">
        <v>22</v>
      </c>
      <c r="BV18" s="103"/>
      <c r="BW18" s="103"/>
      <c r="BX18" s="103">
        <f t="shared" si="21"/>
        <v>0</v>
      </c>
      <c r="BY18" s="106">
        <v>5</v>
      </c>
      <c r="BZ18" s="106">
        <v>0</v>
      </c>
      <c r="CA18" s="103"/>
      <c r="CB18" s="103"/>
      <c r="CC18" s="103">
        <v>0</v>
      </c>
      <c r="CD18" s="103"/>
      <c r="CE18" s="103">
        <f t="shared" si="22"/>
        <v>0</v>
      </c>
      <c r="CF18" s="103"/>
      <c r="CG18" s="103"/>
      <c r="CH18" s="103"/>
      <c r="CI18" s="103"/>
      <c r="CJ18" s="103"/>
      <c r="CK18" s="110"/>
      <c r="CL18" s="103"/>
      <c r="CM18" s="103"/>
      <c r="CN18" s="103"/>
      <c r="CO18" s="103">
        <v>5</v>
      </c>
      <c r="CP18" s="103">
        <v>5</v>
      </c>
      <c r="CQ18" s="103">
        <v>0</v>
      </c>
      <c r="CR18" s="103"/>
      <c r="CS18" s="103"/>
      <c r="CT18" s="103"/>
      <c r="CU18" s="103"/>
      <c r="CV18" s="111">
        <v>90.288299999999992</v>
      </c>
      <c r="CW18" s="103"/>
      <c r="CX18" s="113"/>
      <c r="CY18" s="103"/>
      <c r="CZ18" s="103">
        <v>90.288299999999992</v>
      </c>
    </row>
    <row r="19" spans="1:104" s="99" customFormat="1" ht="14.25" customHeight="1">
      <c r="A19" s="103">
        <v>13</v>
      </c>
      <c r="B19" s="103" t="s">
        <v>240</v>
      </c>
      <c r="C19" s="104">
        <v>115001</v>
      </c>
      <c r="D19" s="105" t="s">
        <v>253</v>
      </c>
      <c r="E19" s="106">
        <v>178.30760000000001</v>
      </c>
      <c r="F19" s="106">
        <v>94.487599999999986</v>
      </c>
      <c r="G19" s="103">
        <v>25884</v>
      </c>
      <c r="H19" s="114">
        <v>16838</v>
      </c>
      <c r="I19" s="114">
        <v>9046</v>
      </c>
      <c r="J19" s="103">
        <f t="shared" si="3"/>
        <v>31.0608</v>
      </c>
      <c r="K19" s="106">
        <v>11.25</v>
      </c>
      <c r="L19" s="103">
        <v>11.25</v>
      </c>
      <c r="M19" s="103">
        <v>11.25</v>
      </c>
      <c r="N19" s="103">
        <f t="shared" si="4"/>
        <v>0</v>
      </c>
      <c r="O19" s="103"/>
      <c r="P19" s="103"/>
      <c r="Q19" s="103"/>
      <c r="R19" s="103"/>
      <c r="S19" s="106">
        <v>20.876999999999999</v>
      </c>
      <c r="T19" s="103">
        <v>1.6838</v>
      </c>
      <c r="U19" s="103"/>
      <c r="V19" s="103"/>
      <c r="W19" s="103">
        <v>12.78</v>
      </c>
      <c r="X19" s="103">
        <v>12.78</v>
      </c>
      <c r="Y19" s="103">
        <f t="shared" si="5"/>
        <v>0</v>
      </c>
      <c r="Z19" s="103">
        <v>6.4131999999999998</v>
      </c>
      <c r="AA19" s="103">
        <f t="shared" si="6"/>
        <v>6.39</v>
      </c>
      <c r="AB19" s="103">
        <f t="shared" si="7"/>
        <v>2.3200000000000109E-2</v>
      </c>
      <c r="AC19" s="103">
        <v>10650</v>
      </c>
      <c r="AD19" s="103"/>
      <c r="AE19" s="103"/>
      <c r="AF19" s="103">
        <v>7.77</v>
      </c>
      <c r="AG19" s="103">
        <v>7.77</v>
      </c>
      <c r="AH19" s="103">
        <f t="shared" si="23"/>
        <v>0</v>
      </c>
      <c r="AI19" s="110">
        <v>10.3271</v>
      </c>
      <c r="AJ19" s="110">
        <v>10.3271</v>
      </c>
      <c r="AK19" s="110">
        <f t="shared" si="8"/>
        <v>0</v>
      </c>
      <c r="AL19" s="110">
        <f t="shared" si="9"/>
        <v>103271</v>
      </c>
      <c r="AM19" s="103"/>
      <c r="AN19" s="103">
        <v>4.2568999999999999</v>
      </c>
      <c r="AO19" s="103">
        <v>4.2568999999999999</v>
      </c>
      <c r="AP19" s="103">
        <f t="shared" si="10"/>
        <v>0</v>
      </c>
      <c r="AQ19" s="103">
        <f t="shared" si="11"/>
        <v>4.0065</v>
      </c>
      <c r="AR19" s="103">
        <f t="shared" si="12"/>
        <v>40065</v>
      </c>
      <c r="AS19" s="103">
        <f t="shared" si="0"/>
        <v>0.25040000000000001</v>
      </c>
      <c r="AT19" s="103">
        <f t="shared" si="13"/>
        <v>2504</v>
      </c>
      <c r="AU19" s="103"/>
      <c r="AV19" s="103">
        <v>0.43090000000000001</v>
      </c>
      <c r="AW19" s="103">
        <v>0.43090000000000001</v>
      </c>
      <c r="AX19" s="103">
        <f t="shared" si="14"/>
        <v>0</v>
      </c>
      <c r="AY19" s="103">
        <f t="shared" si="1"/>
        <v>0.30049999999999999</v>
      </c>
      <c r="AZ19" s="103">
        <f t="shared" si="15"/>
        <v>3005</v>
      </c>
      <c r="BA19" s="103">
        <f t="shared" si="2"/>
        <v>0.13039999999999999</v>
      </c>
      <c r="BB19" s="103">
        <f t="shared" si="16"/>
        <v>1303.9999999999998</v>
      </c>
      <c r="BC19" s="103">
        <f t="shared" si="24"/>
        <v>0</v>
      </c>
      <c r="BD19" s="103">
        <v>8.5149000000000008</v>
      </c>
      <c r="BE19" s="103">
        <v>8.5149000000000008</v>
      </c>
      <c r="BF19" s="103">
        <f t="shared" si="17"/>
        <v>0</v>
      </c>
      <c r="BG19" s="103"/>
      <c r="BH19" s="103"/>
      <c r="BI19" s="103"/>
      <c r="BJ19" s="103">
        <f t="shared" si="18"/>
        <v>0</v>
      </c>
      <c r="BK19" s="111">
        <v>1E-4</v>
      </c>
      <c r="BL19" s="112" t="s">
        <v>253</v>
      </c>
      <c r="BM19" s="106">
        <v>81.42</v>
      </c>
      <c r="BN19" s="103">
        <v>8.879999999999999</v>
      </c>
      <c r="BO19" s="103">
        <v>8.879999999999999</v>
      </c>
      <c r="BP19" s="103">
        <f t="shared" si="19"/>
        <v>0</v>
      </c>
      <c r="BQ19" s="103">
        <v>3.54</v>
      </c>
      <c r="BR19" s="103">
        <v>3.54</v>
      </c>
      <c r="BS19" s="103">
        <f t="shared" si="20"/>
        <v>0</v>
      </c>
      <c r="BT19" s="103">
        <v>4200</v>
      </c>
      <c r="BU19" s="110">
        <v>69</v>
      </c>
      <c r="BV19" s="103"/>
      <c r="BW19" s="103"/>
      <c r="BX19" s="103">
        <f t="shared" si="21"/>
        <v>0</v>
      </c>
      <c r="BY19" s="106">
        <v>2.4</v>
      </c>
      <c r="BZ19" s="106">
        <v>2.4</v>
      </c>
      <c r="CA19" s="103"/>
      <c r="CB19" s="103"/>
      <c r="CC19" s="103">
        <v>2.4</v>
      </c>
      <c r="CD19" s="103">
        <v>2.4</v>
      </c>
      <c r="CE19" s="103">
        <f t="shared" si="22"/>
        <v>0</v>
      </c>
      <c r="CF19" s="103"/>
      <c r="CG19" s="103"/>
      <c r="CH19" s="103">
        <v>0</v>
      </c>
      <c r="CI19" s="103"/>
      <c r="CJ19" s="103"/>
      <c r="CK19" s="110"/>
      <c r="CL19" s="103"/>
      <c r="CM19" s="103"/>
      <c r="CN19" s="103"/>
      <c r="CO19" s="103"/>
      <c r="CP19" s="103"/>
      <c r="CQ19" s="103">
        <v>0</v>
      </c>
      <c r="CR19" s="103">
        <v>13.75</v>
      </c>
      <c r="CS19" s="103"/>
      <c r="CT19" s="103"/>
      <c r="CU19" s="103"/>
      <c r="CV19" s="111">
        <v>192.05760000000001</v>
      </c>
      <c r="CW19" s="103"/>
      <c r="CX19" s="113"/>
      <c r="CY19" s="103"/>
      <c r="CZ19" s="103">
        <v>192.05760000000001</v>
      </c>
    </row>
    <row r="20" spans="1:104" s="99" customFormat="1" ht="14.25" customHeight="1">
      <c r="A20" s="103">
        <v>14</v>
      </c>
      <c r="B20" s="103" t="s">
        <v>240</v>
      </c>
      <c r="C20" s="104">
        <v>120001</v>
      </c>
      <c r="D20" s="105" t="s">
        <v>254</v>
      </c>
      <c r="E20" s="106">
        <v>95.130200000000016</v>
      </c>
      <c r="F20" s="106">
        <v>38.830200000000005</v>
      </c>
      <c r="G20" s="103">
        <v>11073</v>
      </c>
      <c r="H20" s="115">
        <v>11073</v>
      </c>
      <c r="I20" s="115"/>
      <c r="J20" s="103">
        <f t="shared" si="3"/>
        <v>13.287599999999999</v>
      </c>
      <c r="K20" s="106">
        <v>6.75</v>
      </c>
      <c r="L20" s="103">
        <v>6.75</v>
      </c>
      <c r="M20" s="103">
        <v>6.75</v>
      </c>
      <c r="N20" s="103">
        <f t="shared" si="4"/>
        <v>0</v>
      </c>
      <c r="O20" s="103"/>
      <c r="P20" s="103"/>
      <c r="Q20" s="103"/>
      <c r="R20" s="103"/>
      <c r="S20" s="106">
        <v>9.2052000000000014</v>
      </c>
      <c r="T20" s="103">
        <v>1.1073</v>
      </c>
      <c r="U20" s="103"/>
      <c r="V20" s="103"/>
      <c r="W20" s="103">
        <v>5.4480000000000004</v>
      </c>
      <c r="X20" s="103">
        <v>5.4480000000000004</v>
      </c>
      <c r="Y20" s="103">
        <f t="shared" si="5"/>
        <v>0</v>
      </c>
      <c r="Z20" s="103">
        <v>2.6499000000000001</v>
      </c>
      <c r="AA20" s="103">
        <f t="shared" si="6"/>
        <v>2.7240000000000002</v>
      </c>
      <c r="AB20" s="103">
        <f t="shared" si="7"/>
        <v>-7.4100000000000055E-2</v>
      </c>
      <c r="AC20" s="103">
        <v>4540</v>
      </c>
      <c r="AD20" s="103"/>
      <c r="AE20" s="103"/>
      <c r="AF20" s="103">
        <v>0</v>
      </c>
      <c r="AG20" s="103">
        <v>0</v>
      </c>
      <c r="AH20" s="103">
        <f t="shared" si="23"/>
        <v>0</v>
      </c>
      <c r="AI20" s="110">
        <v>4.2549000000000001</v>
      </c>
      <c r="AJ20" s="110">
        <v>4.2549000000000001</v>
      </c>
      <c r="AK20" s="110">
        <f t="shared" si="8"/>
        <v>0</v>
      </c>
      <c r="AL20" s="110">
        <f t="shared" si="9"/>
        <v>42549</v>
      </c>
      <c r="AM20" s="103"/>
      <c r="AN20" s="103">
        <v>1.7032</v>
      </c>
      <c r="AO20" s="103">
        <v>1.7032</v>
      </c>
      <c r="AP20" s="103">
        <f t="shared" si="10"/>
        <v>0</v>
      </c>
      <c r="AQ20" s="103">
        <f t="shared" si="11"/>
        <v>1.603</v>
      </c>
      <c r="AR20" s="103">
        <f t="shared" si="12"/>
        <v>16030</v>
      </c>
      <c r="AS20" s="103">
        <f t="shared" si="0"/>
        <v>0.1002</v>
      </c>
      <c r="AT20" s="103">
        <f t="shared" si="13"/>
        <v>1002</v>
      </c>
      <c r="AU20" s="103"/>
      <c r="AV20" s="103">
        <v>0.1202</v>
      </c>
      <c r="AW20" s="103">
        <v>0.1202</v>
      </c>
      <c r="AX20" s="103">
        <f t="shared" si="14"/>
        <v>0</v>
      </c>
      <c r="AY20" s="103">
        <f t="shared" si="1"/>
        <v>0.1202</v>
      </c>
      <c r="AZ20" s="103">
        <f t="shared" si="15"/>
        <v>1202</v>
      </c>
      <c r="BA20" s="103">
        <f t="shared" si="2"/>
        <v>0</v>
      </c>
      <c r="BB20" s="103">
        <f t="shared" si="16"/>
        <v>0</v>
      </c>
      <c r="BC20" s="103">
        <f t="shared" si="24"/>
        <v>0</v>
      </c>
      <c r="BD20" s="103">
        <v>3.5091000000000001</v>
      </c>
      <c r="BE20" s="103">
        <v>3.5091000000000001</v>
      </c>
      <c r="BF20" s="103">
        <f t="shared" si="17"/>
        <v>0</v>
      </c>
      <c r="BG20" s="103"/>
      <c r="BH20" s="103"/>
      <c r="BI20" s="103"/>
      <c r="BJ20" s="103">
        <f t="shared" si="18"/>
        <v>0</v>
      </c>
      <c r="BK20" s="111">
        <v>1E-4</v>
      </c>
      <c r="BL20" s="112" t="s">
        <v>254</v>
      </c>
      <c r="BM20" s="106">
        <v>55.82</v>
      </c>
      <c r="BN20" s="103">
        <v>3.5999999999999996</v>
      </c>
      <c r="BO20" s="103">
        <v>3.5999999999999996</v>
      </c>
      <c r="BP20" s="103">
        <f t="shared" si="19"/>
        <v>0</v>
      </c>
      <c r="BQ20" s="103">
        <v>2.2200000000000002</v>
      </c>
      <c r="BR20" s="103">
        <v>2.2200000000000002</v>
      </c>
      <c r="BS20" s="103">
        <f t="shared" si="20"/>
        <v>0</v>
      </c>
      <c r="BT20" s="103">
        <v>1900</v>
      </c>
      <c r="BU20" s="110">
        <v>50</v>
      </c>
      <c r="BV20" s="103"/>
      <c r="BW20" s="103"/>
      <c r="BX20" s="103">
        <f t="shared" si="21"/>
        <v>0</v>
      </c>
      <c r="BY20" s="106">
        <v>0.48</v>
      </c>
      <c r="BZ20" s="106">
        <v>0.48</v>
      </c>
      <c r="CA20" s="103"/>
      <c r="CB20" s="103"/>
      <c r="CC20" s="103">
        <v>0.48</v>
      </c>
      <c r="CD20" s="103"/>
      <c r="CE20" s="103">
        <f t="shared" si="22"/>
        <v>0.48</v>
      </c>
      <c r="CF20" s="103"/>
      <c r="CG20" s="103"/>
      <c r="CH20" s="103"/>
      <c r="CI20" s="103"/>
      <c r="CJ20" s="103"/>
      <c r="CK20" s="110"/>
      <c r="CL20" s="103"/>
      <c r="CM20" s="103"/>
      <c r="CN20" s="103"/>
      <c r="CO20" s="103"/>
      <c r="CP20" s="103"/>
      <c r="CQ20" s="103">
        <v>0</v>
      </c>
      <c r="CR20" s="103">
        <v>11</v>
      </c>
      <c r="CS20" s="103"/>
      <c r="CT20" s="103"/>
      <c r="CU20" s="103"/>
      <c r="CV20" s="111">
        <v>106.13020000000002</v>
      </c>
      <c r="CW20" s="103"/>
      <c r="CX20" s="113"/>
      <c r="CY20" s="103"/>
      <c r="CZ20" s="103">
        <v>106.13020000000002</v>
      </c>
    </row>
    <row r="21" spans="1:104" s="99" customFormat="1" ht="14.25" customHeight="1">
      <c r="A21" s="103">
        <v>15</v>
      </c>
      <c r="B21" s="103" t="s">
        <v>240</v>
      </c>
      <c r="C21" s="104">
        <v>119001</v>
      </c>
      <c r="D21" s="105" t="s">
        <v>255</v>
      </c>
      <c r="E21" s="106">
        <v>79.507200000000012</v>
      </c>
      <c r="F21" s="106">
        <v>55.967200000000005</v>
      </c>
      <c r="G21" s="103">
        <v>13891</v>
      </c>
      <c r="H21" s="115">
        <v>13891</v>
      </c>
      <c r="I21" s="115"/>
      <c r="J21" s="103">
        <f t="shared" si="3"/>
        <v>16.6692</v>
      </c>
      <c r="K21" s="106">
        <v>11.25</v>
      </c>
      <c r="L21" s="103">
        <v>11.25</v>
      </c>
      <c r="M21" s="103">
        <v>11.25</v>
      </c>
      <c r="N21" s="103">
        <f t="shared" si="4"/>
        <v>0</v>
      </c>
      <c r="O21" s="103"/>
      <c r="P21" s="103"/>
      <c r="Q21" s="103"/>
      <c r="R21" s="103"/>
      <c r="S21" s="106">
        <v>14.372399999999999</v>
      </c>
      <c r="T21" s="103">
        <v>1.3891</v>
      </c>
      <c r="U21" s="103"/>
      <c r="V21" s="103"/>
      <c r="W21" s="103">
        <v>8.5668000000000006</v>
      </c>
      <c r="X21" s="103">
        <v>8.5668000000000006</v>
      </c>
      <c r="Y21" s="103">
        <f t="shared" si="5"/>
        <v>0</v>
      </c>
      <c r="Z21" s="103">
        <v>4.4165000000000001</v>
      </c>
      <c r="AA21" s="103">
        <f t="shared" si="6"/>
        <v>4.2834000000000003</v>
      </c>
      <c r="AB21" s="103">
        <f t="shared" si="7"/>
        <v>0.13309999999999977</v>
      </c>
      <c r="AC21" s="103">
        <v>7139</v>
      </c>
      <c r="AD21" s="103"/>
      <c r="AE21" s="103"/>
      <c r="AF21" s="103">
        <v>0</v>
      </c>
      <c r="AG21" s="103">
        <v>0</v>
      </c>
      <c r="AH21" s="103">
        <f t="shared" si="23"/>
        <v>0</v>
      </c>
      <c r="AI21" s="110">
        <v>6.06</v>
      </c>
      <c r="AJ21" s="110">
        <v>6.06</v>
      </c>
      <c r="AK21" s="110">
        <f t="shared" si="8"/>
        <v>0</v>
      </c>
      <c r="AL21" s="110">
        <f t="shared" si="9"/>
        <v>60599.999999999993</v>
      </c>
      <c r="AM21" s="103"/>
      <c r="AN21" s="103">
        <v>2.3731</v>
      </c>
      <c r="AO21" s="103">
        <v>2.3731</v>
      </c>
      <c r="AP21" s="103">
        <f t="shared" si="10"/>
        <v>0</v>
      </c>
      <c r="AQ21" s="103">
        <f t="shared" si="11"/>
        <v>2.2334999999999998</v>
      </c>
      <c r="AR21" s="103">
        <f t="shared" si="12"/>
        <v>22335</v>
      </c>
      <c r="AS21" s="103">
        <f t="shared" si="0"/>
        <v>0.1396</v>
      </c>
      <c r="AT21" s="103">
        <f t="shared" si="13"/>
        <v>1396</v>
      </c>
      <c r="AU21" s="103"/>
      <c r="AV21" s="103">
        <v>0.16750000000000001</v>
      </c>
      <c r="AW21" s="103">
        <v>0.16750000000000001</v>
      </c>
      <c r="AX21" s="103">
        <f t="shared" si="14"/>
        <v>0</v>
      </c>
      <c r="AY21" s="103">
        <f t="shared" si="1"/>
        <v>0.16750000000000001</v>
      </c>
      <c r="AZ21" s="103">
        <f t="shared" si="15"/>
        <v>1675</v>
      </c>
      <c r="BA21" s="103">
        <f t="shared" si="2"/>
        <v>0</v>
      </c>
      <c r="BB21" s="103">
        <f t="shared" si="16"/>
        <v>0</v>
      </c>
      <c r="BC21" s="103">
        <f t="shared" si="24"/>
        <v>0</v>
      </c>
      <c r="BD21" s="103">
        <v>5.0750000000000002</v>
      </c>
      <c r="BE21" s="103">
        <v>5.0750000000000002</v>
      </c>
      <c r="BF21" s="103">
        <f t="shared" si="17"/>
        <v>0</v>
      </c>
      <c r="BG21" s="103"/>
      <c r="BH21" s="103"/>
      <c r="BI21" s="103"/>
      <c r="BJ21" s="103">
        <f t="shared" si="18"/>
        <v>0</v>
      </c>
      <c r="BK21" s="111">
        <v>1E-4</v>
      </c>
      <c r="BL21" s="112" t="s">
        <v>255</v>
      </c>
      <c r="BM21" s="106">
        <v>23.54</v>
      </c>
      <c r="BN21" s="103">
        <v>6</v>
      </c>
      <c r="BO21" s="103">
        <v>6</v>
      </c>
      <c r="BP21" s="103">
        <f t="shared" si="19"/>
        <v>0</v>
      </c>
      <c r="BQ21" s="103">
        <v>3.54</v>
      </c>
      <c r="BR21" s="103">
        <v>3.54</v>
      </c>
      <c r="BS21" s="103">
        <f t="shared" si="20"/>
        <v>0</v>
      </c>
      <c r="BT21" s="103">
        <v>1750</v>
      </c>
      <c r="BU21" s="110">
        <v>14</v>
      </c>
      <c r="BV21" s="103"/>
      <c r="BW21" s="103"/>
      <c r="BX21" s="103">
        <f t="shared" si="21"/>
        <v>0</v>
      </c>
      <c r="BY21" s="106">
        <v>0</v>
      </c>
      <c r="BZ21" s="106">
        <v>0</v>
      </c>
      <c r="CA21" s="103"/>
      <c r="CB21" s="103"/>
      <c r="CC21" s="103">
        <v>0</v>
      </c>
      <c r="CD21" s="103"/>
      <c r="CE21" s="103">
        <f t="shared" si="22"/>
        <v>0</v>
      </c>
      <c r="CF21" s="103"/>
      <c r="CG21" s="103"/>
      <c r="CH21" s="103"/>
      <c r="CI21" s="103"/>
      <c r="CJ21" s="103"/>
      <c r="CK21" s="110"/>
      <c r="CL21" s="103"/>
      <c r="CM21" s="103"/>
      <c r="CN21" s="103"/>
      <c r="CO21" s="103"/>
      <c r="CP21" s="103"/>
      <c r="CQ21" s="103">
        <v>0</v>
      </c>
      <c r="CR21" s="103"/>
      <c r="CS21" s="103"/>
      <c r="CT21" s="103"/>
      <c r="CU21" s="103"/>
      <c r="CV21" s="111">
        <v>79.507200000000012</v>
      </c>
      <c r="CW21" s="103"/>
      <c r="CX21" s="113"/>
      <c r="CY21" s="103"/>
      <c r="CZ21" s="103">
        <v>79.507200000000012</v>
      </c>
    </row>
    <row r="22" spans="1:104" s="99" customFormat="1" ht="14.25" customHeight="1">
      <c r="A22" s="103">
        <v>16</v>
      </c>
      <c r="B22" s="103" t="s">
        <v>240</v>
      </c>
      <c r="C22" s="104">
        <v>123001</v>
      </c>
      <c r="D22" s="105" t="s">
        <v>256</v>
      </c>
      <c r="E22" s="106">
        <v>98.279599999999988</v>
      </c>
      <c r="F22" s="106">
        <v>64.279599999999988</v>
      </c>
      <c r="G22" s="103">
        <v>18435</v>
      </c>
      <c r="H22" s="115">
        <v>18435</v>
      </c>
      <c r="I22" s="115"/>
      <c r="J22" s="103">
        <f t="shared" si="3"/>
        <v>22.122</v>
      </c>
      <c r="K22" s="106">
        <v>11.25</v>
      </c>
      <c r="L22" s="103">
        <v>11.25</v>
      </c>
      <c r="M22" s="103">
        <v>11.25</v>
      </c>
      <c r="N22" s="103">
        <f t="shared" si="4"/>
        <v>0</v>
      </c>
      <c r="O22" s="103"/>
      <c r="P22" s="103"/>
      <c r="Q22" s="103"/>
      <c r="R22" s="103"/>
      <c r="S22" s="106">
        <v>15.026</v>
      </c>
      <c r="T22" s="103">
        <v>1.8434999999999999</v>
      </c>
      <c r="U22" s="103"/>
      <c r="V22" s="103"/>
      <c r="W22" s="103">
        <v>8.766</v>
      </c>
      <c r="X22" s="103">
        <v>8.766</v>
      </c>
      <c r="Y22" s="103">
        <f t="shared" si="5"/>
        <v>0</v>
      </c>
      <c r="Z22" s="103">
        <v>4.4165000000000001</v>
      </c>
      <c r="AA22" s="103">
        <f t="shared" si="6"/>
        <v>4.383</v>
      </c>
      <c r="AB22" s="103">
        <f t="shared" si="7"/>
        <v>3.3500000000000085E-2</v>
      </c>
      <c r="AC22" s="103">
        <v>7305</v>
      </c>
      <c r="AD22" s="103"/>
      <c r="AE22" s="103"/>
      <c r="AF22" s="103">
        <v>0</v>
      </c>
      <c r="AG22" s="103">
        <v>0</v>
      </c>
      <c r="AH22" s="103">
        <f t="shared" si="23"/>
        <v>0</v>
      </c>
      <c r="AI22" s="110">
        <v>7.0369999999999999</v>
      </c>
      <c r="AJ22" s="110">
        <v>7.0369999999999999</v>
      </c>
      <c r="AK22" s="110">
        <f t="shared" si="8"/>
        <v>0</v>
      </c>
      <c r="AL22" s="110">
        <f t="shared" si="9"/>
        <v>70370</v>
      </c>
      <c r="AM22" s="103"/>
      <c r="AN22" s="103">
        <v>2.8365999999999998</v>
      </c>
      <c r="AO22" s="103">
        <v>2.8365999999999998</v>
      </c>
      <c r="AP22" s="103">
        <f t="shared" si="10"/>
        <v>0</v>
      </c>
      <c r="AQ22" s="103">
        <f t="shared" si="11"/>
        <v>2.6698</v>
      </c>
      <c r="AR22" s="103">
        <f t="shared" si="12"/>
        <v>26698</v>
      </c>
      <c r="AS22" s="103">
        <f t="shared" si="0"/>
        <v>0.16689999999999999</v>
      </c>
      <c r="AT22" s="103">
        <f t="shared" si="13"/>
        <v>1669</v>
      </c>
      <c r="AU22" s="103"/>
      <c r="AV22" s="103">
        <v>0.20019999999999999</v>
      </c>
      <c r="AW22" s="103">
        <v>0.20019999999999999</v>
      </c>
      <c r="AX22" s="103">
        <f t="shared" si="14"/>
        <v>0</v>
      </c>
      <c r="AY22" s="103">
        <f t="shared" si="1"/>
        <v>0.20019999999999999</v>
      </c>
      <c r="AZ22" s="103">
        <f t="shared" si="15"/>
        <v>2002</v>
      </c>
      <c r="BA22" s="103">
        <f t="shared" si="2"/>
        <v>0</v>
      </c>
      <c r="BB22" s="103">
        <f t="shared" si="16"/>
        <v>0</v>
      </c>
      <c r="BC22" s="103">
        <f t="shared" si="24"/>
        <v>0</v>
      </c>
      <c r="BD22" s="103">
        <v>5.8078000000000003</v>
      </c>
      <c r="BE22" s="103">
        <v>5.8078000000000003</v>
      </c>
      <c r="BF22" s="103">
        <f t="shared" si="17"/>
        <v>0</v>
      </c>
      <c r="BG22" s="103"/>
      <c r="BH22" s="103"/>
      <c r="BI22" s="103"/>
      <c r="BJ22" s="103">
        <f t="shared" si="18"/>
        <v>0</v>
      </c>
      <c r="BK22" s="111">
        <v>1E-4</v>
      </c>
      <c r="BL22" s="112" t="s">
        <v>256</v>
      </c>
      <c r="BM22" s="106">
        <v>31.66</v>
      </c>
      <c r="BN22" s="103">
        <v>6</v>
      </c>
      <c r="BO22" s="103">
        <v>6</v>
      </c>
      <c r="BP22" s="103">
        <f t="shared" si="19"/>
        <v>0</v>
      </c>
      <c r="BQ22" s="103">
        <v>3.66</v>
      </c>
      <c r="BR22" s="103">
        <v>3.66</v>
      </c>
      <c r="BS22" s="103">
        <f t="shared" si="20"/>
        <v>0</v>
      </c>
      <c r="BT22" s="103">
        <v>3050</v>
      </c>
      <c r="BU22" s="110">
        <v>22</v>
      </c>
      <c r="BV22" s="103"/>
      <c r="BW22" s="103"/>
      <c r="BX22" s="103">
        <f t="shared" si="21"/>
        <v>0</v>
      </c>
      <c r="BY22" s="106">
        <v>2.34</v>
      </c>
      <c r="BZ22" s="106">
        <v>0</v>
      </c>
      <c r="CA22" s="103"/>
      <c r="CB22" s="103"/>
      <c r="CC22" s="103">
        <v>0</v>
      </c>
      <c r="CD22" s="103"/>
      <c r="CE22" s="103">
        <f t="shared" si="22"/>
        <v>0</v>
      </c>
      <c r="CF22" s="103"/>
      <c r="CG22" s="103"/>
      <c r="CH22" s="103">
        <v>2.34</v>
      </c>
      <c r="CI22" s="103"/>
      <c r="CJ22" s="103"/>
      <c r="CK22" s="110"/>
      <c r="CL22" s="103"/>
      <c r="CM22" s="103"/>
      <c r="CN22" s="103"/>
      <c r="CO22" s="103"/>
      <c r="CP22" s="103"/>
      <c r="CQ22" s="103">
        <v>0</v>
      </c>
      <c r="CR22" s="103">
        <v>81</v>
      </c>
      <c r="CS22" s="103"/>
      <c r="CT22" s="103"/>
      <c r="CU22" s="103"/>
      <c r="CV22" s="111">
        <v>179.27959999999999</v>
      </c>
      <c r="CW22" s="103"/>
      <c r="CX22" s="113"/>
      <c r="CY22" s="103"/>
      <c r="CZ22" s="103">
        <v>179.27959999999999</v>
      </c>
    </row>
    <row r="23" spans="1:104" s="99" customFormat="1" ht="14.25" customHeight="1">
      <c r="A23" s="103">
        <v>17</v>
      </c>
      <c r="B23" s="103" t="s">
        <v>240</v>
      </c>
      <c r="C23" s="104">
        <v>126001</v>
      </c>
      <c r="D23" s="105" t="s">
        <v>257</v>
      </c>
      <c r="E23" s="106">
        <v>348.78519999999997</v>
      </c>
      <c r="F23" s="106">
        <v>217.6652</v>
      </c>
      <c r="G23" s="103">
        <v>56418</v>
      </c>
      <c r="H23" s="115"/>
      <c r="I23" s="115">
        <v>56418</v>
      </c>
      <c r="J23" s="103">
        <f t="shared" si="3"/>
        <v>67.701599999999999</v>
      </c>
      <c r="K23" s="106">
        <v>0</v>
      </c>
      <c r="L23" s="103">
        <v>0</v>
      </c>
      <c r="M23" s="103">
        <v>0</v>
      </c>
      <c r="N23" s="103">
        <f t="shared" si="4"/>
        <v>0</v>
      </c>
      <c r="O23" s="103"/>
      <c r="P23" s="103"/>
      <c r="Q23" s="103"/>
      <c r="R23" s="103"/>
      <c r="S23" s="106">
        <v>43.2</v>
      </c>
      <c r="T23" s="103">
        <v>0</v>
      </c>
      <c r="U23" s="103"/>
      <c r="V23" s="103"/>
      <c r="W23" s="103">
        <v>28.8</v>
      </c>
      <c r="X23" s="103">
        <v>28.8</v>
      </c>
      <c r="Y23" s="103">
        <f t="shared" si="5"/>
        <v>0</v>
      </c>
      <c r="Z23" s="103">
        <v>14.4</v>
      </c>
      <c r="AA23" s="103">
        <f t="shared" si="6"/>
        <v>14.4</v>
      </c>
      <c r="AB23" s="103">
        <f t="shared" si="7"/>
        <v>0</v>
      </c>
      <c r="AC23" s="103">
        <v>24000</v>
      </c>
      <c r="AD23" s="103"/>
      <c r="AE23" s="103"/>
      <c r="AF23" s="103">
        <v>51.8</v>
      </c>
      <c r="AG23" s="103">
        <v>51.8</v>
      </c>
      <c r="AH23" s="103">
        <f t="shared" si="23"/>
        <v>0</v>
      </c>
      <c r="AI23" s="110">
        <v>23.728300000000001</v>
      </c>
      <c r="AJ23" s="110">
        <v>23.728300000000001</v>
      </c>
      <c r="AK23" s="110">
        <f t="shared" si="8"/>
        <v>0</v>
      </c>
      <c r="AL23" s="110">
        <f t="shared" si="9"/>
        <v>237283</v>
      </c>
      <c r="AM23" s="103"/>
      <c r="AN23" s="103">
        <v>10.1576</v>
      </c>
      <c r="AO23" s="103">
        <v>10.1576</v>
      </c>
      <c r="AP23" s="103">
        <f t="shared" si="10"/>
        <v>0</v>
      </c>
      <c r="AQ23" s="103">
        <f t="shared" si="11"/>
        <v>9.5601000000000003</v>
      </c>
      <c r="AR23" s="103">
        <f t="shared" si="12"/>
        <v>95601</v>
      </c>
      <c r="AS23" s="103">
        <f t="shared" si="0"/>
        <v>0.59750000000000003</v>
      </c>
      <c r="AT23" s="103">
        <f t="shared" si="13"/>
        <v>5975</v>
      </c>
      <c r="AU23" s="103"/>
      <c r="AV23" s="103">
        <v>1.5535000000000001</v>
      </c>
      <c r="AW23" s="103">
        <v>1.5535000000000001</v>
      </c>
      <c r="AX23" s="103">
        <f t="shared" si="14"/>
        <v>0</v>
      </c>
      <c r="AY23" s="103">
        <f t="shared" si="1"/>
        <v>0.71699999999999997</v>
      </c>
      <c r="AZ23" s="103">
        <f t="shared" si="15"/>
        <v>7170</v>
      </c>
      <c r="BA23" s="103">
        <f t="shared" si="2"/>
        <v>0.83650000000000002</v>
      </c>
      <c r="BB23" s="103">
        <f t="shared" si="16"/>
        <v>8365</v>
      </c>
      <c r="BC23" s="103">
        <f t="shared" si="24"/>
        <v>0</v>
      </c>
      <c r="BD23" s="103">
        <v>19.5242</v>
      </c>
      <c r="BE23" s="103">
        <v>19.5242</v>
      </c>
      <c r="BF23" s="103">
        <f t="shared" si="17"/>
        <v>0</v>
      </c>
      <c r="BG23" s="103"/>
      <c r="BH23" s="103"/>
      <c r="BI23" s="103"/>
      <c r="BJ23" s="103">
        <f t="shared" si="18"/>
        <v>0</v>
      </c>
      <c r="BK23" s="111">
        <v>1E-4</v>
      </c>
      <c r="BL23" s="112" t="s">
        <v>257</v>
      </c>
      <c r="BM23" s="106">
        <v>129.19999999999999</v>
      </c>
      <c r="BN23" s="103">
        <v>19.2</v>
      </c>
      <c r="BO23" s="103">
        <v>19.2</v>
      </c>
      <c r="BP23" s="103">
        <f t="shared" si="19"/>
        <v>0</v>
      </c>
      <c r="BQ23" s="103">
        <v>0</v>
      </c>
      <c r="BR23" s="103">
        <v>0</v>
      </c>
      <c r="BS23" s="103">
        <f t="shared" si="20"/>
        <v>0</v>
      </c>
      <c r="BT23" s="103"/>
      <c r="BU23" s="110">
        <v>110</v>
      </c>
      <c r="BV23" s="103"/>
      <c r="BW23" s="103"/>
      <c r="BX23" s="103">
        <f t="shared" si="21"/>
        <v>0</v>
      </c>
      <c r="BY23" s="106">
        <v>1.92</v>
      </c>
      <c r="BZ23" s="106">
        <v>1.92</v>
      </c>
      <c r="CA23" s="103"/>
      <c r="CB23" s="103"/>
      <c r="CC23" s="103">
        <v>1.92</v>
      </c>
      <c r="CD23" s="103">
        <v>1.92</v>
      </c>
      <c r="CE23" s="103">
        <f t="shared" si="22"/>
        <v>0</v>
      </c>
      <c r="CF23" s="103"/>
      <c r="CG23" s="103"/>
      <c r="CH23" s="103"/>
      <c r="CI23" s="103"/>
      <c r="CJ23" s="103"/>
      <c r="CK23" s="110"/>
      <c r="CL23" s="103"/>
      <c r="CM23" s="103"/>
      <c r="CN23" s="103"/>
      <c r="CO23" s="103"/>
      <c r="CP23" s="103"/>
      <c r="CQ23" s="103">
        <v>0</v>
      </c>
      <c r="CR23" s="103">
        <v>1977</v>
      </c>
      <c r="CS23" s="103"/>
      <c r="CT23" s="103"/>
      <c r="CU23" s="103"/>
      <c r="CV23" s="111">
        <v>2325.7851999999998</v>
      </c>
      <c r="CW23" s="103"/>
      <c r="CX23" s="113"/>
      <c r="CY23" s="103"/>
      <c r="CZ23" s="103">
        <v>2325.7851999999998</v>
      </c>
    </row>
    <row r="24" spans="1:104" s="99" customFormat="1" ht="14.25" customHeight="1">
      <c r="A24" s="103">
        <v>18</v>
      </c>
      <c r="B24" s="103" t="s">
        <v>240</v>
      </c>
      <c r="C24" s="104">
        <v>122001</v>
      </c>
      <c r="D24" s="105" t="s">
        <v>258</v>
      </c>
      <c r="E24" s="106">
        <v>374.44219999999996</v>
      </c>
      <c r="F24" s="106">
        <v>226.94619999999998</v>
      </c>
      <c r="G24" s="103">
        <v>62452</v>
      </c>
      <c r="H24" s="116">
        <v>48001</v>
      </c>
      <c r="I24" s="115">
        <v>14451</v>
      </c>
      <c r="J24" s="103">
        <f t="shared" si="3"/>
        <v>74.942400000000006</v>
      </c>
      <c r="K24" s="106">
        <v>34.326000000000001</v>
      </c>
      <c r="L24" s="103">
        <v>29.25</v>
      </c>
      <c r="M24" s="103">
        <v>29.25</v>
      </c>
      <c r="N24" s="103">
        <f t="shared" si="4"/>
        <v>0</v>
      </c>
      <c r="O24" s="103"/>
      <c r="P24" s="103"/>
      <c r="Q24" s="103"/>
      <c r="R24" s="103">
        <v>5.0759999999999996</v>
      </c>
      <c r="S24" s="106">
        <v>49.564900000000002</v>
      </c>
      <c r="T24" s="103">
        <v>4.8000999999999996</v>
      </c>
      <c r="U24" s="103"/>
      <c r="V24" s="103"/>
      <c r="W24" s="103">
        <v>29.845199999999998</v>
      </c>
      <c r="X24" s="103">
        <v>29.845199999999998</v>
      </c>
      <c r="Y24" s="103">
        <f t="shared" si="5"/>
        <v>0</v>
      </c>
      <c r="Z24" s="103">
        <v>14.919600000000001</v>
      </c>
      <c r="AA24" s="103">
        <f t="shared" si="6"/>
        <v>14.922599999999999</v>
      </c>
      <c r="AB24" s="103">
        <f t="shared" si="7"/>
        <v>-2.9999999999983373E-3</v>
      </c>
      <c r="AC24" s="103">
        <v>24871</v>
      </c>
      <c r="AD24" s="103"/>
      <c r="AE24" s="103"/>
      <c r="AF24" s="103">
        <v>12.95</v>
      </c>
      <c r="AG24" s="103">
        <v>12.95</v>
      </c>
      <c r="AH24" s="103">
        <f t="shared" si="23"/>
        <v>0</v>
      </c>
      <c r="AI24" s="110">
        <v>24.286000000000001</v>
      </c>
      <c r="AJ24" s="110">
        <v>24.286000000000001</v>
      </c>
      <c r="AK24" s="110">
        <f t="shared" si="8"/>
        <v>0</v>
      </c>
      <c r="AL24" s="110">
        <f t="shared" si="9"/>
        <v>242860</v>
      </c>
      <c r="AM24" s="103"/>
      <c r="AN24" s="103">
        <v>9.9571000000000005</v>
      </c>
      <c r="AO24" s="103">
        <v>9.9571000000000005</v>
      </c>
      <c r="AP24" s="103">
        <f t="shared" si="10"/>
        <v>0</v>
      </c>
      <c r="AQ24" s="103">
        <f t="shared" si="11"/>
        <v>9.3713999999999995</v>
      </c>
      <c r="AR24" s="103">
        <f t="shared" si="12"/>
        <v>93714</v>
      </c>
      <c r="AS24" s="103">
        <f t="shared" si="0"/>
        <v>0.5857</v>
      </c>
      <c r="AT24" s="103">
        <f t="shared" si="13"/>
        <v>5857</v>
      </c>
      <c r="AU24" s="103"/>
      <c r="AV24" s="103">
        <v>0.91490000000000005</v>
      </c>
      <c r="AW24" s="103">
        <v>0.91490000000000005</v>
      </c>
      <c r="AX24" s="103">
        <f t="shared" si="14"/>
        <v>0</v>
      </c>
      <c r="AY24" s="103">
        <f t="shared" si="1"/>
        <v>0.70289999999999997</v>
      </c>
      <c r="AZ24" s="103">
        <f t="shared" si="15"/>
        <v>7029</v>
      </c>
      <c r="BA24" s="103">
        <f t="shared" si="2"/>
        <v>0.21199999999999999</v>
      </c>
      <c r="BB24" s="103">
        <f t="shared" si="16"/>
        <v>2120</v>
      </c>
      <c r="BC24" s="103">
        <f t="shared" si="24"/>
        <v>0</v>
      </c>
      <c r="BD24" s="103">
        <v>20.004899999999999</v>
      </c>
      <c r="BE24" s="103">
        <v>20.004899999999999</v>
      </c>
      <c r="BF24" s="103">
        <f t="shared" si="17"/>
        <v>0</v>
      </c>
      <c r="BG24" s="103"/>
      <c r="BH24" s="103"/>
      <c r="BI24" s="103"/>
      <c r="BJ24" s="103">
        <f t="shared" si="18"/>
        <v>0</v>
      </c>
      <c r="BK24" s="111">
        <v>1E-4</v>
      </c>
      <c r="BL24" s="112" t="s">
        <v>258</v>
      </c>
      <c r="BM24" s="106">
        <v>145.22800000000001</v>
      </c>
      <c r="BN24" s="103">
        <v>20.399999999999999</v>
      </c>
      <c r="BO24" s="103">
        <v>20.399999999999999</v>
      </c>
      <c r="BP24" s="103">
        <f t="shared" si="19"/>
        <v>0</v>
      </c>
      <c r="BQ24" s="103">
        <v>9.8279999999999994</v>
      </c>
      <c r="BR24" s="103">
        <v>9.8279999999999994</v>
      </c>
      <c r="BS24" s="103">
        <f t="shared" si="20"/>
        <v>0</v>
      </c>
      <c r="BT24" s="103">
        <v>8190</v>
      </c>
      <c r="BU24" s="110">
        <v>115</v>
      </c>
      <c r="BV24" s="103"/>
      <c r="BW24" s="103"/>
      <c r="BX24" s="103">
        <f t="shared" si="21"/>
        <v>0</v>
      </c>
      <c r="BY24" s="106">
        <v>2.2679999999999998</v>
      </c>
      <c r="BZ24" s="106">
        <v>1.44</v>
      </c>
      <c r="CA24" s="103"/>
      <c r="CB24" s="103"/>
      <c r="CC24" s="103">
        <v>1.44</v>
      </c>
      <c r="CD24" s="103">
        <v>1.44</v>
      </c>
      <c r="CE24" s="103">
        <f t="shared" si="22"/>
        <v>0</v>
      </c>
      <c r="CF24" s="103"/>
      <c r="CG24" s="103"/>
      <c r="CH24" s="103">
        <v>0.82799999999999996</v>
      </c>
      <c r="CI24" s="103"/>
      <c r="CJ24" s="103"/>
      <c r="CK24" s="110"/>
      <c r="CL24" s="103"/>
      <c r="CM24" s="103"/>
      <c r="CN24" s="103"/>
      <c r="CO24" s="103"/>
      <c r="CP24" s="103"/>
      <c r="CQ24" s="103">
        <v>0</v>
      </c>
      <c r="CR24" s="103">
        <v>95</v>
      </c>
      <c r="CS24" s="103"/>
      <c r="CT24" s="103"/>
      <c r="CU24" s="103"/>
      <c r="CV24" s="111">
        <v>469.44219999999996</v>
      </c>
      <c r="CW24" s="103"/>
      <c r="CX24" s="113"/>
      <c r="CY24" s="103"/>
      <c r="CZ24" s="103">
        <v>469.44219999999996</v>
      </c>
    </row>
    <row r="25" spans="1:104" s="99" customFormat="1" ht="14.25" customHeight="1">
      <c r="A25" s="103">
        <v>19</v>
      </c>
      <c r="B25" s="103" t="s">
        <v>240</v>
      </c>
      <c r="C25" s="104">
        <v>124001</v>
      </c>
      <c r="D25" s="105" t="s">
        <v>259</v>
      </c>
      <c r="E25" s="106">
        <v>404.13390000000004</v>
      </c>
      <c r="F25" s="106">
        <v>267.04590000000002</v>
      </c>
      <c r="G25" s="103">
        <v>61719</v>
      </c>
      <c r="H25" s="115">
        <v>58996</v>
      </c>
      <c r="I25" s="117">
        <v>2723</v>
      </c>
      <c r="J25" s="103">
        <f t="shared" si="3"/>
        <v>74.062799999999996</v>
      </c>
      <c r="K25" s="106">
        <v>31.5</v>
      </c>
      <c r="L25" s="103">
        <v>31.5</v>
      </c>
      <c r="M25" s="103">
        <v>31.5</v>
      </c>
      <c r="N25" s="103">
        <f t="shared" si="4"/>
        <v>0</v>
      </c>
      <c r="O25" s="103"/>
      <c r="P25" s="103"/>
      <c r="Q25" s="103"/>
      <c r="R25" s="103"/>
      <c r="S25" s="106">
        <v>54.350800000000007</v>
      </c>
      <c r="T25" s="103">
        <v>5.8996000000000004</v>
      </c>
      <c r="U25" s="103"/>
      <c r="V25" s="103"/>
      <c r="W25" s="103">
        <v>30.691199999999998</v>
      </c>
      <c r="X25" s="103">
        <v>30.691199999999998</v>
      </c>
      <c r="Y25" s="103">
        <f t="shared" si="5"/>
        <v>0</v>
      </c>
      <c r="Z25" s="103">
        <v>17.760000000000002</v>
      </c>
      <c r="AA25" s="103">
        <f t="shared" si="6"/>
        <v>15.345599999999999</v>
      </c>
      <c r="AB25" s="103">
        <f t="shared" si="7"/>
        <v>2.4144000000000023</v>
      </c>
      <c r="AC25" s="103">
        <v>25576</v>
      </c>
      <c r="AD25" s="103"/>
      <c r="AE25" s="103"/>
      <c r="AF25" s="103">
        <v>2.59</v>
      </c>
      <c r="AG25" s="103">
        <v>2.59</v>
      </c>
      <c r="AH25" s="103">
        <f t="shared" si="23"/>
        <v>0</v>
      </c>
      <c r="AI25" s="110">
        <v>23.158999999999999</v>
      </c>
      <c r="AJ25" s="110">
        <v>23.158999999999999</v>
      </c>
      <c r="AK25" s="110">
        <f t="shared" si="8"/>
        <v>0</v>
      </c>
      <c r="AL25" s="110">
        <f t="shared" si="9"/>
        <v>231590</v>
      </c>
      <c r="AM25" s="103"/>
      <c r="AN25" s="103">
        <v>9.1929999999999996</v>
      </c>
      <c r="AO25" s="103">
        <v>9.1929999999999996</v>
      </c>
      <c r="AP25" s="103">
        <f t="shared" si="10"/>
        <v>0</v>
      </c>
      <c r="AQ25" s="103">
        <f t="shared" si="11"/>
        <v>8.6522000000000006</v>
      </c>
      <c r="AR25" s="103">
        <f t="shared" si="12"/>
        <v>86522</v>
      </c>
      <c r="AS25" s="103">
        <f t="shared" si="0"/>
        <v>0.54079999999999995</v>
      </c>
      <c r="AT25" s="103">
        <f t="shared" si="13"/>
        <v>5407.9999999999991</v>
      </c>
      <c r="AU25" s="103"/>
      <c r="AV25" s="103">
        <v>0.68989999999999996</v>
      </c>
      <c r="AW25" s="103">
        <v>0.68989999999999996</v>
      </c>
      <c r="AX25" s="103">
        <f t="shared" si="14"/>
        <v>0</v>
      </c>
      <c r="AY25" s="103">
        <f t="shared" si="1"/>
        <v>0.64890000000000003</v>
      </c>
      <c r="AZ25" s="103">
        <f t="shared" si="15"/>
        <v>6489</v>
      </c>
      <c r="BA25" s="103">
        <f t="shared" si="2"/>
        <v>4.1000000000000002E-2</v>
      </c>
      <c r="BB25" s="103">
        <f t="shared" si="16"/>
        <v>410</v>
      </c>
      <c r="BC25" s="103">
        <f t="shared" si="24"/>
        <v>-7.6327832942979512E-17</v>
      </c>
      <c r="BD25" s="103">
        <v>19.500399999999999</v>
      </c>
      <c r="BE25" s="103">
        <v>19.500399999999999</v>
      </c>
      <c r="BF25" s="103">
        <f t="shared" si="17"/>
        <v>0</v>
      </c>
      <c r="BG25" s="103"/>
      <c r="BH25" s="103">
        <v>52</v>
      </c>
      <c r="BI25" s="103">
        <v>52</v>
      </c>
      <c r="BJ25" s="103">
        <f t="shared" si="18"/>
        <v>0</v>
      </c>
      <c r="BK25" s="111">
        <v>1E-4</v>
      </c>
      <c r="BL25" s="112" t="s">
        <v>259</v>
      </c>
      <c r="BM25" s="106">
        <v>120.16800000000001</v>
      </c>
      <c r="BN25" s="103">
        <v>17.760000000000002</v>
      </c>
      <c r="BO25" s="103">
        <v>17.760000000000002</v>
      </c>
      <c r="BP25" s="103">
        <f t="shared" si="19"/>
        <v>0</v>
      </c>
      <c r="BQ25" s="103">
        <v>12.407999999999999</v>
      </c>
      <c r="BR25" s="103">
        <v>12.407999999999999</v>
      </c>
      <c r="BS25" s="103">
        <f t="shared" si="20"/>
        <v>0</v>
      </c>
      <c r="BT25" s="103">
        <v>10340</v>
      </c>
      <c r="BU25" s="110">
        <v>90</v>
      </c>
      <c r="BV25" s="103"/>
      <c r="BW25" s="103"/>
      <c r="BX25" s="103">
        <f t="shared" si="21"/>
        <v>0</v>
      </c>
      <c r="BY25" s="106">
        <v>16.920000000000002</v>
      </c>
      <c r="BZ25" s="106">
        <v>1.92</v>
      </c>
      <c r="CA25" s="103"/>
      <c r="CB25" s="103"/>
      <c r="CC25" s="103">
        <v>1.92</v>
      </c>
      <c r="CD25" s="103"/>
      <c r="CE25" s="103">
        <f t="shared" si="22"/>
        <v>1.92</v>
      </c>
      <c r="CF25" s="103"/>
      <c r="CG25" s="103"/>
      <c r="CH25" s="103"/>
      <c r="CI25" s="103"/>
      <c r="CJ25" s="103"/>
      <c r="CK25" s="110"/>
      <c r="CL25" s="103"/>
      <c r="CM25" s="103"/>
      <c r="CN25" s="103"/>
      <c r="CO25" s="103">
        <v>15</v>
      </c>
      <c r="CP25" s="103">
        <v>15</v>
      </c>
      <c r="CQ25" s="103">
        <v>0</v>
      </c>
      <c r="CR25" s="103">
        <v>204.6</v>
      </c>
      <c r="CS25" s="103"/>
      <c r="CT25" s="103">
        <v>55</v>
      </c>
      <c r="CU25" s="103"/>
      <c r="CV25" s="111">
        <v>663.73390000000006</v>
      </c>
      <c r="CW25" s="103"/>
      <c r="CX25" s="113"/>
      <c r="CY25" s="103"/>
      <c r="CZ25" s="103">
        <v>663.73390000000006</v>
      </c>
    </row>
    <row r="26" spans="1:104" s="99" customFormat="1" ht="14.25" customHeight="1">
      <c r="A26" s="103">
        <v>20</v>
      </c>
      <c r="B26" s="103" t="s">
        <v>240</v>
      </c>
      <c r="C26" s="104">
        <v>118001</v>
      </c>
      <c r="D26" s="105" t="s">
        <v>260</v>
      </c>
      <c r="E26" s="106">
        <v>201.7653</v>
      </c>
      <c r="F26" s="106">
        <v>174.3253</v>
      </c>
      <c r="G26" s="103">
        <v>46500</v>
      </c>
      <c r="H26" s="118">
        <v>30888</v>
      </c>
      <c r="I26" s="118">
        <v>15612</v>
      </c>
      <c r="J26" s="103">
        <f t="shared" si="3"/>
        <v>55.8</v>
      </c>
      <c r="K26" s="106">
        <v>20.25</v>
      </c>
      <c r="L26" s="103">
        <v>20.25</v>
      </c>
      <c r="M26" s="103">
        <v>20.25</v>
      </c>
      <c r="N26" s="103">
        <f t="shared" si="4"/>
        <v>0</v>
      </c>
      <c r="O26" s="103"/>
      <c r="P26" s="103"/>
      <c r="Q26" s="103"/>
      <c r="R26" s="103"/>
      <c r="S26" s="106">
        <v>39.415999999999997</v>
      </c>
      <c r="T26" s="103">
        <v>3.0888</v>
      </c>
      <c r="U26" s="103"/>
      <c r="V26" s="103"/>
      <c r="W26" s="103">
        <v>24.220800000000001</v>
      </c>
      <c r="X26" s="103">
        <v>24.220800000000001</v>
      </c>
      <c r="Y26" s="103">
        <f t="shared" si="5"/>
        <v>0</v>
      </c>
      <c r="Z26" s="103">
        <v>12.106400000000001</v>
      </c>
      <c r="AA26" s="103">
        <f t="shared" si="6"/>
        <v>12.1104</v>
      </c>
      <c r="AB26" s="103">
        <f t="shared" si="7"/>
        <v>-3.9999999999995595E-3</v>
      </c>
      <c r="AC26" s="103">
        <v>20184</v>
      </c>
      <c r="AD26" s="103"/>
      <c r="AE26" s="103"/>
      <c r="AF26" s="103">
        <v>15.54</v>
      </c>
      <c r="AG26" s="103">
        <v>15.54</v>
      </c>
      <c r="AH26" s="103">
        <f t="shared" si="23"/>
        <v>0</v>
      </c>
      <c r="AI26" s="110">
        <v>19.023900000000001</v>
      </c>
      <c r="AJ26" s="110">
        <v>19.023900000000001</v>
      </c>
      <c r="AK26" s="110">
        <f t="shared" si="8"/>
        <v>0</v>
      </c>
      <c r="AL26" s="110">
        <f t="shared" si="9"/>
        <v>190239</v>
      </c>
      <c r="AM26" s="103"/>
      <c r="AN26" s="103">
        <v>7.7851999999999997</v>
      </c>
      <c r="AO26" s="103">
        <v>7.7851999999999997</v>
      </c>
      <c r="AP26" s="103">
        <f t="shared" si="10"/>
        <v>0</v>
      </c>
      <c r="AQ26" s="103">
        <f t="shared" si="11"/>
        <v>7.3272000000000004</v>
      </c>
      <c r="AR26" s="103">
        <f t="shared" si="12"/>
        <v>73272</v>
      </c>
      <c r="AS26" s="103">
        <f t="shared" si="0"/>
        <v>0.45800000000000002</v>
      </c>
      <c r="AT26" s="103">
        <f t="shared" si="13"/>
        <v>4580</v>
      </c>
      <c r="AU26" s="103"/>
      <c r="AV26" s="103">
        <v>0.78949999999999998</v>
      </c>
      <c r="AW26" s="103">
        <v>0.78949999999999998</v>
      </c>
      <c r="AX26" s="103">
        <f t="shared" si="14"/>
        <v>0</v>
      </c>
      <c r="AY26" s="103">
        <f t="shared" si="1"/>
        <v>0.54949999999999999</v>
      </c>
      <c r="AZ26" s="103">
        <f t="shared" si="15"/>
        <v>5495</v>
      </c>
      <c r="BA26" s="103">
        <f t="shared" si="2"/>
        <v>0.2399</v>
      </c>
      <c r="BB26" s="103">
        <f t="shared" si="16"/>
        <v>2399</v>
      </c>
      <c r="BC26" s="103">
        <f t="shared" si="24"/>
        <v>9.9999999999988987E-5</v>
      </c>
      <c r="BD26" s="103">
        <v>15.720700000000001</v>
      </c>
      <c r="BE26" s="103">
        <v>15.720700000000001</v>
      </c>
      <c r="BF26" s="103">
        <f t="shared" si="17"/>
        <v>0</v>
      </c>
      <c r="BG26" s="103"/>
      <c r="BH26" s="103"/>
      <c r="BI26" s="103"/>
      <c r="BJ26" s="103">
        <f t="shared" si="18"/>
        <v>0</v>
      </c>
      <c r="BK26" s="111">
        <v>1E-4</v>
      </c>
      <c r="BL26" s="112" t="s">
        <v>260</v>
      </c>
      <c r="BM26" s="106">
        <v>25.04</v>
      </c>
      <c r="BN26" s="103">
        <v>16.559999999999999</v>
      </c>
      <c r="BO26" s="103">
        <v>16.559999999999999</v>
      </c>
      <c r="BP26" s="103">
        <f t="shared" si="19"/>
        <v>0</v>
      </c>
      <c r="BQ26" s="103">
        <v>6.48</v>
      </c>
      <c r="BR26" s="103">
        <v>6.48</v>
      </c>
      <c r="BS26" s="103">
        <f t="shared" si="20"/>
        <v>0</v>
      </c>
      <c r="BT26" s="103">
        <v>6800</v>
      </c>
      <c r="BU26" s="110">
        <v>2</v>
      </c>
      <c r="BV26" s="103"/>
      <c r="BW26" s="103"/>
      <c r="BX26" s="103">
        <f t="shared" si="21"/>
        <v>0</v>
      </c>
      <c r="BY26" s="106">
        <v>2.4</v>
      </c>
      <c r="BZ26" s="106">
        <v>2.4</v>
      </c>
      <c r="CA26" s="103"/>
      <c r="CB26" s="103"/>
      <c r="CC26" s="103">
        <v>2.4</v>
      </c>
      <c r="CD26" s="103">
        <v>2.4</v>
      </c>
      <c r="CE26" s="103">
        <f t="shared" si="22"/>
        <v>0</v>
      </c>
      <c r="CF26" s="103"/>
      <c r="CG26" s="103"/>
      <c r="CH26" s="103"/>
      <c r="CI26" s="103"/>
      <c r="CJ26" s="103"/>
      <c r="CK26" s="110"/>
      <c r="CL26" s="103"/>
      <c r="CM26" s="103"/>
      <c r="CN26" s="103"/>
      <c r="CO26" s="103"/>
      <c r="CP26" s="103"/>
      <c r="CQ26" s="103">
        <v>0</v>
      </c>
      <c r="CR26" s="103">
        <v>177</v>
      </c>
      <c r="CS26" s="103"/>
      <c r="CT26" s="103">
        <v>19</v>
      </c>
      <c r="CU26" s="103"/>
      <c r="CV26" s="111">
        <v>397.76530000000002</v>
      </c>
      <c r="CW26" s="103"/>
      <c r="CX26" s="113"/>
      <c r="CY26" s="103"/>
      <c r="CZ26" s="103">
        <v>397.76530000000002</v>
      </c>
    </row>
    <row r="27" spans="1:104" s="99" customFormat="1" ht="14.25" customHeight="1">
      <c r="A27" s="103">
        <v>21</v>
      </c>
      <c r="B27" s="103" t="s">
        <v>240</v>
      </c>
      <c r="C27" s="104">
        <v>113001</v>
      </c>
      <c r="D27" s="105" t="s">
        <v>261</v>
      </c>
      <c r="E27" s="106">
        <v>2507.85734</v>
      </c>
      <c r="F27" s="106">
        <v>1653.2073400000002</v>
      </c>
      <c r="G27" s="103">
        <v>469670.2</v>
      </c>
      <c r="H27" s="119">
        <v>328849.2</v>
      </c>
      <c r="I27" s="119">
        <v>140821</v>
      </c>
      <c r="J27" s="103">
        <f t="shared" si="3"/>
        <v>563.60424</v>
      </c>
      <c r="K27" s="106">
        <v>198</v>
      </c>
      <c r="L27" s="103">
        <v>198</v>
      </c>
      <c r="M27" s="103">
        <v>198</v>
      </c>
      <c r="N27" s="103">
        <f t="shared" si="4"/>
        <v>0</v>
      </c>
      <c r="O27" s="103"/>
      <c r="P27" s="103"/>
      <c r="Q27" s="103"/>
      <c r="R27" s="103"/>
      <c r="S27" s="106">
        <v>357.68880000000001</v>
      </c>
      <c r="T27" s="103">
        <v>32.884900000000002</v>
      </c>
      <c r="U27" s="103"/>
      <c r="V27" s="103"/>
      <c r="W27" s="103">
        <v>214.05</v>
      </c>
      <c r="X27" s="103">
        <v>214.05</v>
      </c>
      <c r="Y27" s="103">
        <f t="shared" si="5"/>
        <v>0</v>
      </c>
      <c r="Z27" s="103">
        <v>110.7539</v>
      </c>
      <c r="AA27" s="103">
        <f t="shared" si="6"/>
        <v>107.02500000000001</v>
      </c>
      <c r="AB27" s="103">
        <f t="shared" si="7"/>
        <v>3.7288999999999959</v>
      </c>
      <c r="AC27" s="103">
        <v>178375</v>
      </c>
      <c r="AD27" s="103"/>
      <c r="AE27" s="103"/>
      <c r="AF27" s="103">
        <v>121.73</v>
      </c>
      <c r="AG27" s="103">
        <v>121.73</v>
      </c>
      <c r="AH27" s="103">
        <f t="shared" si="23"/>
        <v>0</v>
      </c>
      <c r="AI27" s="110">
        <v>180.84309999999999</v>
      </c>
      <c r="AJ27" s="110">
        <v>180.84309999999999</v>
      </c>
      <c r="AK27" s="110">
        <f t="shared" si="8"/>
        <v>0</v>
      </c>
      <c r="AL27" s="110">
        <f t="shared" si="9"/>
        <v>1808431</v>
      </c>
      <c r="AM27" s="103"/>
      <c r="AN27" s="103">
        <v>75.083399999999997</v>
      </c>
      <c r="AO27" s="103">
        <v>75.083399999999997</v>
      </c>
      <c r="AP27" s="103">
        <f t="shared" si="10"/>
        <v>0</v>
      </c>
      <c r="AQ27" s="103">
        <f t="shared" si="11"/>
        <v>70.666700000000006</v>
      </c>
      <c r="AR27" s="103">
        <f t="shared" si="12"/>
        <v>706667.00000000012</v>
      </c>
      <c r="AS27" s="103">
        <f t="shared" si="0"/>
        <v>4.4166999999999996</v>
      </c>
      <c r="AT27" s="103">
        <f t="shared" si="13"/>
        <v>44166.999999999993</v>
      </c>
      <c r="AU27" s="103"/>
      <c r="AV27" s="103">
        <v>7.335</v>
      </c>
      <c r="AW27" s="103">
        <v>7.335</v>
      </c>
      <c r="AX27" s="103">
        <f t="shared" si="14"/>
        <v>0</v>
      </c>
      <c r="AY27" s="103">
        <f t="shared" si="1"/>
        <v>5.3</v>
      </c>
      <c r="AZ27" s="103">
        <f t="shared" si="15"/>
        <v>53000</v>
      </c>
      <c r="BA27" s="103">
        <f t="shared" si="2"/>
        <v>2.0350000000000001</v>
      </c>
      <c r="BB27" s="103">
        <f t="shared" si="16"/>
        <v>20350</v>
      </c>
      <c r="BC27" s="103">
        <f t="shared" si="24"/>
        <v>0</v>
      </c>
      <c r="BD27" s="103">
        <v>148.9228</v>
      </c>
      <c r="BE27" s="103">
        <v>148.9228</v>
      </c>
      <c r="BF27" s="103">
        <f t="shared" si="17"/>
        <v>0</v>
      </c>
      <c r="BG27" s="103"/>
      <c r="BH27" s="103"/>
      <c r="BI27" s="103"/>
      <c r="BJ27" s="103">
        <f t="shared" si="18"/>
        <v>0</v>
      </c>
      <c r="BK27" s="111">
        <v>1E-4</v>
      </c>
      <c r="BL27" s="112" t="s">
        <v>261</v>
      </c>
      <c r="BM27" s="106">
        <v>823.70799999999997</v>
      </c>
      <c r="BN27" s="103">
        <v>150.72</v>
      </c>
      <c r="BO27" s="103">
        <v>150.72</v>
      </c>
      <c r="BP27" s="103">
        <f t="shared" si="19"/>
        <v>0</v>
      </c>
      <c r="BQ27" s="103">
        <v>62.988</v>
      </c>
      <c r="BR27" s="103">
        <v>62.988</v>
      </c>
      <c r="BS27" s="103">
        <f t="shared" si="20"/>
        <v>0</v>
      </c>
      <c r="BT27" s="103">
        <v>59740</v>
      </c>
      <c r="BU27" s="110">
        <v>120</v>
      </c>
      <c r="BV27" s="103">
        <f>406+84</f>
        <v>490</v>
      </c>
      <c r="BW27" s="103">
        <v>502</v>
      </c>
      <c r="BX27" s="103">
        <f t="shared" si="21"/>
        <v>-12</v>
      </c>
      <c r="BY27" s="106">
        <v>30.942</v>
      </c>
      <c r="BZ27" s="106">
        <v>26.4</v>
      </c>
      <c r="CA27" s="103"/>
      <c r="CB27" s="103"/>
      <c r="CC27" s="103">
        <v>26.4</v>
      </c>
      <c r="CD27" s="103"/>
      <c r="CE27" s="103">
        <f t="shared" si="22"/>
        <v>26.4</v>
      </c>
      <c r="CF27" s="103"/>
      <c r="CG27" s="103"/>
      <c r="CH27" s="103">
        <v>4.5419999999999998</v>
      </c>
      <c r="CI27" s="103"/>
      <c r="CJ27" s="103"/>
      <c r="CK27" s="110"/>
      <c r="CL27" s="103"/>
      <c r="CM27" s="103"/>
      <c r="CN27" s="103"/>
      <c r="CO27" s="103"/>
      <c r="CP27" s="103"/>
      <c r="CQ27" s="103">
        <v>0</v>
      </c>
      <c r="CR27" s="103">
        <v>285</v>
      </c>
      <c r="CS27" s="103"/>
      <c r="CT27" s="103"/>
      <c r="CU27" s="103"/>
      <c r="CV27" s="111">
        <v>2792.85734</v>
      </c>
      <c r="CW27" s="103"/>
      <c r="CX27" s="113"/>
      <c r="CY27" s="103"/>
      <c r="CZ27" s="103">
        <v>2792.85734</v>
      </c>
    </row>
    <row r="28" spans="1:104" s="99" customFormat="1" ht="14.25" customHeight="1">
      <c r="A28" s="103">
        <v>22</v>
      </c>
      <c r="B28" s="103" t="s">
        <v>240</v>
      </c>
      <c r="C28" s="104">
        <v>114001</v>
      </c>
      <c r="D28" s="105" t="s">
        <v>262</v>
      </c>
      <c r="E28" s="106">
        <v>418.23107999999996</v>
      </c>
      <c r="F28" s="106">
        <v>329.60307999999998</v>
      </c>
      <c r="G28" s="103">
        <v>89589.4</v>
      </c>
      <c r="H28" s="120">
        <v>62951.4</v>
      </c>
      <c r="I28" s="120">
        <v>26638</v>
      </c>
      <c r="J28" s="103">
        <f t="shared" si="3"/>
        <v>107.50727999999999</v>
      </c>
      <c r="K28" s="106">
        <v>45.38</v>
      </c>
      <c r="L28" s="103">
        <v>38.25</v>
      </c>
      <c r="M28" s="103">
        <v>38.25</v>
      </c>
      <c r="N28" s="103">
        <f t="shared" si="4"/>
        <v>0</v>
      </c>
      <c r="O28" s="103"/>
      <c r="P28" s="103"/>
      <c r="Q28" s="103"/>
      <c r="R28" s="103">
        <v>7.13</v>
      </c>
      <c r="S28" s="106">
        <v>70.531599999999997</v>
      </c>
      <c r="T28" s="103">
        <v>6.2950999999999997</v>
      </c>
      <c r="U28" s="103"/>
      <c r="V28" s="103"/>
      <c r="W28" s="103">
        <v>42.020400000000002</v>
      </c>
      <c r="X28" s="103">
        <v>42.020400000000002</v>
      </c>
      <c r="Y28" s="103">
        <f t="shared" si="5"/>
        <v>0</v>
      </c>
      <c r="Z28" s="103">
        <v>22.216100000000001</v>
      </c>
      <c r="AA28" s="103">
        <f t="shared" si="6"/>
        <v>21.010200000000001</v>
      </c>
      <c r="AB28" s="103">
        <f t="shared" si="7"/>
        <v>1.2058999999999997</v>
      </c>
      <c r="AC28" s="103">
        <v>35017</v>
      </c>
      <c r="AD28" s="103"/>
      <c r="AE28" s="103"/>
      <c r="AF28" s="103">
        <v>25.9</v>
      </c>
      <c r="AG28" s="103">
        <v>25.9</v>
      </c>
      <c r="AH28" s="103">
        <f t="shared" si="23"/>
        <v>0</v>
      </c>
      <c r="AI28" s="110">
        <v>35.195599999999999</v>
      </c>
      <c r="AJ28" s="110">
        <v>35.195599999999999</v>
      </c>
      <c r="AK28" s="110">
        <f t="shared" si="8"/>
        <v>0</v>
      </c>
      <c r="AL28" s="110">
        <f t="shared" si="9"/>
        <v>351956</v>
      </c>
      <c r="AM28" s="103"/>
      <c r="AN28" s="103">
        <v>14.5909</v>
      </c>
      <c r="AO28" s="103">
        <v>150771</v>
      </c>
      <c r="AP28" s="103">
        <f t="shared" si="10"/>
        <v>-150756.40909999999</v>
      </c>
      <c r="AQ28" s="103">
        <f t="shared" si="11"/>
        <v>13.7326</v>
      </c>
      <c r="AR28" s="103">
        <f t="shared" si="12"/>
        <v>137326</v>
      </c>
      <c r="AS28" s="103">
        <f t="shared" si="0"/>
        <v>0.85829999999999995</v>
      </c>
      <c r="AT28" s="103">
        <f t="shared" si="13"/>
        <v>8583</v>
      </c>
      <c r="AU28" s="103"/>
      <c r="AV28" s="103">
        <v>1.4350000000000001</v>
      </c>
      <c r="AW28" s="103">
        <v>1.4350000000000001</v>
      </c>
      <c r="AX28" s="103">
        <f t="shared" si="14"/>
        <v>0</v>
      </c>
      <c r="AY28" s="103">
        <f t="shared" si="1"/>
        <v>1.0299</v>
      </c>
      <c r="AZ28" s="103">
        <f t="shared" si="15"/>
        <v>10299</v>
      </c>
      <c r="BA28" s="103">
        <f t="shared" si="2"/>
        <v>0.40510000000000002</v>
      </c>
      <c r="BB28" s="103">
        <f t="shared" si="16"/>
        <v>4051</v>
      </c>
      <c r="BC28" s="103">
        <f t="shared" si="24"/>
        <v>0</v>
      </c>
      <c r="BD28" s="103">
        <v>29.0627</v>
      </c>
      <c r="BE28" s="103">
        <v>29.0627</v>
      </c>
      <c r="BF28" s="103">
        <f t="shared" si="17"/>
        <v>0</v>
      </c>
      <c r="BG28" s="103"/>
      <c r="BH28" s="103"/>
      <c r="BI28" s="103"/>
      <c r="BJ28" s="103">
        <f t="shared" si="18"/>
        <v>0</v>
      </c>
      <c r="BK28" s="111">
        <v>1E-4</v>
      </c>
      <c r="BL28" s="112" t="s">
        <v>262</v>
      </c>
      <c r="BM28" s="106">
        <v>81.427999999999997</v>
      </c>
      <c r="BN28" s="103">
        <v>30</v>
      </c>
      <c r="BO28" s="103">
        <v>30</v>
      </c>
      <c r="BP28" s="103">
        <f t="shared" si="19"/>
        <v>0</v>
      </c>
      <c r="BQ28" s="103">
        <v>13.428000000000001</v>
      </c>
      <c r="BR28" s="103">
        <v>13.428000000000001</v>
      </c>
      <c r="BS28" s="103">
        <f t="shared" si="20"/>
        <v>0</v>
      </c>
      <c r="BT28" s="103">
        <v>13740</v>
      </c>
      <c r="BU28" s="110">
        <v>20</v>
      </c>
      <c r="BV28" s="103">
        <v>18</v>
      </c>
      <c r="BW28" s="103">
        <v>18</v>
      </c>
      <c r="BX28" s="103">
        <f t="shared" si="21"/>
        <v>0</v>
      </c>
      <c r="BY28" s="106">
        <v>7.2</v>
      </c>
      <c r="BZ28" s="106">
        <v>7.2</v>
      </c>
      <c r="CA28" s="103"/>
      <c r="CB28" s="103"/>
      <c r="CC28" s="103">
        <v>7.2</v>
      </c>
      <c r="CD28" s="103">
        <v>7.2</v>
      </c>
      <c r="CE28" s="103">
        <f t="shared" si="22"/>
        <v>0</v>
      </c>
      <c r="CF28" s="103"/>
      <c r="CG28" s="103"/>
      <c r="CH28" s="103"/>
      <c r="CI28" s="103"/>
      <c r="CJ28" s="103"/>
      <c r="CK28" s="110"/>
      <c r="CL28" s="103"/>
      <c r="CM28" s="103"/>
      <c r="CN28" s="103"/>
      <c r="CO28" s="103"/>
      <c r="CP28" s="103"/>
      <c r="CQ28" s="103">
        <v>0</v>
      </c>
      <c r="CR28" s="103">
        <v>30</v>
      </c>
      <c r="CS28" s="103"/>
      <c r="CT28" s="103"/>
      <c r="CU28" s="103"/>
      <c r="CV28" s="111">
        <v>448.23107999999996</v>
      </c>
      <c r="CW28" s="103"/>
      <c r="CX28" s="113"/>
      <c r="CY28" s="103"/>
      <c r="CZ28" s="103">
        <v>448.23107999999996</v>
      </c>
    </row>
    <row r="29" spans="1:104" s="99" customFormat="1" ht="14.25" customHeight="1">
      <c r="A29" s="103">
        <v>23</v>
      </c>
      <c r="B29" s="103" t="s">
        <v>240</v>
      </c>
      <c r="C29" s="104">
        <v>110001</v>
      </c>
      <c r="D29" s="105" t="s">
        <v>263</v>
      </c>
      <c r="E29" s="106">
        <v>10048.9133</v>
      </c>
      <c r="F29" s="106">
        <v>7749.6733000000004</v>
      </c>
      <c r="G29" s="103">
        <v>1322004</v>
      </c>
      <c r="H29" s="120">
        <v>1280525</v>
      </c>
      <c r="I29" s="120">
        <v>41479</v>
      </c>
      <c r="J29" s="103">
        <f t="shared" si="3"/>
        <v>1586.4048</v>
      </c>
      <c r="K29" s="106">
        <v>1332.53</v>
      </c>
      <c r="L29" s="103">
        <v>641.25</v>
      </c>
      <c r="M29" s="103">
        <v>641.25</v>
      </c>
      <c r="N29" s="103">
        <f t="shared" si="4"/>
        <v>0</v>
      </c>
      <c r="O29" s="103">
        <v>91.22</v>
      </c>
      <c r="P29" s="103"/>
      <c r="Q29" s="103"/>
      <c r="R29" s="103">
        <v>600.05999999999995</v>
      </c>
      <c r="S29" s="106">
        <v>924.46949999999993</v>
      </c>
      <c r="T29" s="103">
        <v>101.07</v>
      </c>
      <c r="U29" s="103">
        <v>37.81</v>
      </c>
      <c r="V29" s="103"/>
      <c r="W29" s="103">
        <v>528.08159999999998</v>
      </c>
      <c r="X29" s="103">
        <v>528.08159999999998</v>
      </c>
      <c r="Y29" s="103">
        <f t="shared" si="5"/>
        <v>0</v>
      </c>
      <c r="Z29" s="103">
        <v>257.50790000000001</v>
      </c>
      <c r="AA29" s="103">
        <f t="shared" si="6"/>
        <v>264.04079999999999</v>
      </c>
      <c r="AB29" s="103">
        <f t="shared" si="7"/>
        <v>-6.5328999999999837</v>
      </c>
      <c r="AC29" s="103">
        <v>440068</v>
      </c>
      <c r="AD29" s="103"/>
      <c r="AE29" s="103"/>
      <c r="AF29" s="103">
        <v>33.67</v>
      </c>
      <c r="AG29" s="103">
        <v>33.67</v>
      </c>
      <c r="AH29" s="103">
        <f t="shared" si="23"/>
        <v>0</v>
      </c>
      <c r="AI29" s="110">
        <v>462.47620000000001</v>
      </c>
      <c r="AJ29" s="110">
        <v>462.47620000000001</v>
      </c>
      <c r="AK29" s="110">
        <f t="shared" si="8"/>
        <v>0</v>
      </c>
      <c r="AL29" s="110">
        <f t="shared" si="9"/>
        <v>4624762</v>
      </c>
      <c r="AM29" s="103"/>
      <c r="AN29" s="103">
        <v>192.21260000000001</v>
      </c>
      <c r="AO29" s="103">
        <v>192.21260000000001</v>
      </c>
      <c r="AP29" s="103">
        <f t="shared" si="10"/>
        <v>0</v>
      </c>
      <c r="AQ29" s="103">
        <f t="shared" si="11"/>
        <v>180.90600000000001</v>
      </c>
      <c r="AR29" s="103">
        <f t="shared" si="12"/>
        <v>1809060</v>
      </c>
      <c r="AS29" s="103">
        <f t="shared" si="0"/>
        <v>11.3066</v>
      </c>
      <c r="AT29" s="103">
        <f t="shared" si="13"/>
        <v>113066</v>
      </c>
      <c r="AU29" s="103"/>
      <c r="AV29" s="103">
        <v>14.152100000000001</v>
      </c>
      <c r="AW29" s="103">
        <v>14.152100000000001</v>
      </c>
      <c r="AX29" s="103">
        <f t="shared" si="14"/>
        <v>0</v>
      </c>
      <c r="AY29" s="103">
        <f t="shared" si="1"/>
        <v>13.5679</v>
      </c>
      <c r="AZ29" s="103">
        <f t="shared" si="15"/>
        <v>135679</v>
      </c>
      <c r="BA29" s="103">
        <f t="shared" si="2"/>
        <v>0.58409999999999995</v>
      </c>
      <c r="BB29" s="103">
        <f t="shared" si="16"/>
        <v>5840.9999999999991</v>
      </c>
      <c r="BC29" s="103">
        <f t="shared" si="24"/>
        <v>1.0000000000098819E-4</v>
      </c>
      <c r="BD29" s="103">
        <v>377.75810000000001</v>
      </c>
      <c r="BE29" s="103">
        <v>377.75810000000001</v>
      </c>
      <c r="BF29" s="103">
        <f t="shared" si="17"/>
        <v>0</v>
      </c>
      <c r="BG29" s="103"/>
      <c r="BH29" s="103">
        <v>2826</v>
      </c>
      <c r="BI29" s="103">
        <v>2826</v>
      </c>
      <c r="BJ29" s="103">
        <f t="shared" si="18"/>
        <v>0</v>
      </c>
      <c r="BK29" s="111">
        <v>1E-4</v>
      </c>
      <c r="BL29" s="112" t="s">
        <v>263</v>
      </c>
      <c r="BM29" s="106">
        <v>2032.1399999999999</v>
      </c>
      <c r="BN29" s="103">
        <v>867.48</v>
      </c>
      <c r="BO29" s="103">
        <v>867.48</v>
      </c>
      <c r="BP29" s="103">
        <f t="shared" si="19"/>
        <v>0</v>
      </c>
      <c r="BQ29" s="103">
        <v>216.06</v>
      </c>
      <c r="BR29" s="103">
        <v>218.55600000000001</v>
      </c>
      <c r="BS29" s="103">
        <f t="shared" si="20"/>
        <v>-2.4960000000000093</v>
      </c>
      <c r="BT29" s="103">
        <v>189320</v>
      </c>
      <c r="BU29" s="110">
        <v>46</v>
      </c>
      <c r="BV29" s="103">
        <v>902.6</v>
      </c>
      <c r="BW29" s="103"/>
      <c r="BX29" s="103">
        <f t="shared" si="21"/>
        <v>902.6</v>
      </c>
      <c r="BY29" s="106">
        <v>267.10000000000002</v>
      </c>
      <c r="BZ29" s="106">
        <v>47.52</v>
      </c>
      <c r="CA29" s="103"/>
      <c r="CB29" s="103"/>
      <c r="CC29" s="103">
        <v>47.52</v>
      </c>
      <c r="CD29" s="103">
        <v>47.52</v>
      </c>
      <c r="CE29" s="103">
        <f t="shared" si="22"/>
        <v>0</v>
      </c>
      <c r="CF29" s="103"/>
      <c r="CG29" s="103"/>
      <c r="CH29" s="103">
        <v>23.02</v>
      </c>
      <c r="CI29" s="103"/>
      <c r="CJ29" s="103"/>
      <c r="CK29" s="110"/>
      <c r="CL29" s="103"/>
      <c r="CM29" s="103"/>
      <c r="CN29" s="103"/>
      <c r="CO29" s="103">
        <v>196.56</v>
      </c>
      <c r="CP29" s="103">
        <v>176.06</v>
      </c>
      <c r="CQ29" s="103">
        <v>20.5</v>
      </c>
      <c r="CR29" s="103">
        <v>414.66</v>
      </c>
      <c r="CS29" s="103"/>
      <c r="CT29" s="103">
        <v>2070.9</v>
      </c>
      <c r="CU29" s="103"/>
      <c r="CV29" s="111">
        <v>12534.4733</v>
      </c>
      <c r="CW29" s="103"/>
      <c r="CX29" s="113"/>
      <c r="CY29" s="103"/>
      <c r="CZ29" s="103">
        <v>12534.4733</v>
      </c>
    </row>
    <row r="30" spans="1:104" s="99" customFormat="1" ht="14.25" customHeight="1">
      <c r="A30" s="103">
        <v>24</v>
      </c>
      <c r="B30" s="103" t="s">
        <v>240</v>
      </c>
      <c r="C30" s="104">
        <v>132001</v>
      </c>
      <c r="D30" s="105" t="s">
        <v>264</v>
      </c>
      <c r="E30" s="106">
        <v>529.55599999999993</v>
      </c>
      <c r="F30" s="106">
        <v>411.29599999999999</v>
      </c>
      <c r="G30" s="103">
        <v>101799</v>
      </c>
      <c r="H30" s="120">
        <v>101799</v>
      </c>
      <c r="I30" s="120"/>
      <c r="J30" s="103">
        <f t="shared" si="3"/>
        <v>122.1588</v>
      </c>
      <c r="K30" s="106">
        <v>105.52200000000001</v>
      </c>
      <c r="L30" s="103">
        <v>51.75</v>
      </c>
      <c r="M30" s="103">
        <v>51.75</v>
      </c>
      <c r="N30" s="103">
        <f t="shared" si="4"/>
        <v>0</v>
      </c>
      <c r="O30" s="103">
        <v>3.8159999999999998</v>
      </c>
      <c r="P30" s="103"/>
      <c r="Q30" s="103"/>
      <c r="R30" s="103">
        <v>49.956000000000003</v>
      </c>
      <c r="S30" s="106">
        <v>70.869799999999998</v>
      </c>
      <c r="T30" s="103">
        <v>8.0848999999999993</v>
      </c>
      <c r="U30" s="103">
        <v>1.5</v>
      </c>
      <c r="V30" s="103"/>
      <c r="W30" s="103">
        <v>41.2956</v>
      </c>
      <c r="X30" s="103">
        <v>41.2956</v>
      </c>
      <c r="Y30" s="103">
        <f t="shared" si="5"/>
        <v>0</v>
      </c>
      <c r="Z30" s="103">
        <v>19.9893</v>
      </c>
      <c r="AA30" s="103">
        <f t="shared" si="6"/>
        <v>20.6478</v>
      </c>
      <c r="AB30" s="103">
        <f t="shared" si="7"/>
        <v>-0.65850000000000009</v>
      </c>
      <c r="AC30" s="103">
        <v>34413</v>
      </c>
      <c r="AD30" s="103"/>
      <c r="AE30" s="103"/>
      <c r="AF30" s="103">
        <v>0</v>
      </c>
      <c r="AG30" s="103">
        <v>0</v>
      </c>
      <c r="AH30" s="103">
        <f t="shared" si="23"/>
        <v>0</v>
      </c>
      <c r="AI30" s="110">
        <v>35.726300000000002</v>
      </c>
      <c r="AJ30" s="110">
        <v>35.726300000000002</v>
      </c>
      <c r="AK30" s="110">
        <f t="shared" si="8"/>
        <v>0</v>
      </c>
      <c r="AL30" s="110">
        <f t="shared" si="9"/>
        <v>357263</v>
      </c>
      <c r="AM30" s="103"/>
      <c r="AN30" s="103">
        <v>14.7822</v>
      </c>
      <c r="AO30" s="103">
        <v>13.912704</v>
      </c>
      <c r="AP30" s="103">
        <f t="shared" si="10"/>
        <v>0.86949599999999982</v>
      </c>
      <c r="AQ30" s="103">
        <f t="shared" si="11"/>
        <v>13.912699999999999</v>
      </c>
      <c r="AR30" s="103">
        <f t="shared" si="12"/>
        <v>139127</v>
      </c>
      <c r="AS30" s="103">
        <f t="shared" si="0"/>
        <v>0.86950000000000005</v>
      </c>
      <c r="AT30" s="103">
        <f t="shared" si="13"/>
        <v>8695</v>
      </c>
      <c r="AU30" s="103"/>
      <c r="AV30" s="103">
        <v>1.0435000000000001</v>
      </c>
      <c r="AW30" s="103">
        <v>1.0435000000000001</v>
      </c>
      <c r="AX30" s="103">
        <f t="shared" si="14"/>
        <v>0</v>
      </c>
      <c r="AY30" s="103">
        <f t="shared" si="1"/>
        <v>1.0435000000000001</v>
      </c>
      <c r="AZ30" s="103">
        <f t="shared" si="15"/>
        <v>10435.000000000002</v>
      </c>
      <c r="BA30" s="103">
        <f t="shared" si="2"/>
        <v>0</v>
      </c>
      <c r="BB30" s="103">
        <f t="shared" si="16"/>
        <v>0</v>
      </c>
      <c r="BC30" s="103">
        <f t="shared" si="24"/>
        <v>0</v>
      </c>
      <c r="BD30" s="103">
        <v>29.1934</v>
      </c>
      <c r="BE30" s="103">
        <v>29.1934</v>
      </c>
      <c r="BF30" s="103">
        <f t="shared" si="17"/>
        <v>0</v>
      </c>
      <c r="BG30" s="103"/>
      <c r="BH30" s="103">
        <v>32</v>
      </c>
      <c r="BI30" s="103">
        <v>32</v>
      </c>
      <c r="BJ30" s="103">
        <f t="shared" si="18"/>
        <v>0</v>
      </c>
      <c r="BK30" s="111">
        <v>1E-4</v>
      </c>
      <c r="BL30" s="112" t="s">
        <v>264</v>
      </c>
      <c r="BM30" s="106">
        <v>113.38800000000001</v>
      </c>
      <c r="BN30" s="103">
        <v>69</v>
      </c>
      <c r="BO30" s="103">
        <v>69</v>
      </c>
      <c r="BP30" s="103">
        <f t="shared" si="19"/>
        <v>0</v>
      </c>
      <c r="BQ30" s="103">
        <v>17.388000000000002</v>
      </c>
      <c r="BR30" s="103">
        <v>17.388000000000002</v>
      </c>
      <c r="BS30" s="103">
        <f t="shared" si="20"/>
        <v>0</v>
      </c>
      <c r="BT30" s="103">
        <v>15430</v>
      </c>
      <c r="BU30" s="110">
        <v>0</v>
      </c>
      <c r="BV30" s="103">
        <v>27</v>
      </c>
      <c r="BW30" s="103">
        <v>22.5</v>
      </c>
      <c r="BX30" s="103">
        <f t="shared" si="21"/>
        <v>4.5</v>
      </c>
      <c r="BY30" s="106">
        <v>4.8719999999999999</v>
      </c>
      <c r="BZ30" s="106">
        <v>2.88</v>
      </c>
      <c r="CA30" s="103"/>
      <c r="CB30" s="103"/>
      <c r="CC30" s="103">
        <v>2.88</v>
      </c>
      <c r="CD30" s="103">
        <v>2.88</v>
      </c>
      <c r="CE30" s="103">
        <f t="shared" si="22"/>
        <v>0</v>
      </c>
      <c r="CF30" s="103"/>
      <c r="CG30" s="103"/>
      <c r="CH30" s="103">
        <v>1.992</v>
      </c>
      <c r="CI30" s="103"/>
      <c r="CJ30" s="103"/>
      <c r="CK30" s="110"/>
      <c r="CL30" s="103"/>
      <c r="CM30" s="103"/>
      <c r="CN30" s="103"/>
      <c r="CO30" s="103"/>
      <c r="CP30" s="103"/>
      <c r="CQ30" s="103">
        <v>0</v>
      </c>
      <c r="CR30" s="103"/>
      <c r="CS30" s="103"/>
      <c r="CT30" s="103">
        <v>94</v>
      </c>
      <c r="CU30" s="103"/>
      <c r="CV30" s="111">
        <v>623.55599999999993</v>
      </c>
      <c r="CW30" s="103"/>
      <c r="CX30" s="113"/>
      <c r="CY30" s="103"/>
      <c r="CZ30" s="103">
        <v>623.55599999999993</v>
      </c>
    </row>
    <row r="31" spans="1:104" s="99" customFormat="1" ht="14.25" customHeight="1">
      <c r="A31" s="103">
        <v>25</v>
      </c>
      <c r="B31" s="103" t="s">
        <v>240</v>
      </c>
      <c r="C31" s="104">
        <v>112001</v>
      </c>
      <c r="D31" s="105" t="s">
        <v>265</v>
      </c>
      <c r="E31" s="106">
        <v>2685.6485999999995</v>
      </c>
      <c r="F31" s="106">
        <v>1868.0985999999996</v>
      </c>
      <c r="G31" s="103">
        <v>396450</v>
      </c>
      <c r="H31" s="120">
        <v>393593</v>
      </c>
      <c r="I31" s="120">
        <v>2857</v>
      </c>
      <c r="J31" s="103">
        <f t="shared" si="3"/>
        <v>475.74</v>
      </c>
      <c r="K31" s="106">
        <v>437.66399999999999</v>
      </c>
      <c r="L31" s="103">
        <v>202.5</v>
      </c>
      <c r="M31" s="103">
        <v>202.5</v>
      </c>
      <c r="N31" s="103">
        <f t="shared" si="4"/>
        <v>0</v>
      </c>
      <c r="O31" s="103">
        <v>37.512</v>
      </c>
      <c r="P31" s="103"/>
      <c r="Q31" s="103"/>
      <c r="R31" s="103">
        <v>197.65199999999999</v>
      </c>
      <c r="S31" s="106">
        <v>277.30809999999997</v>
      </c>
      <c r="T31" s="103">
        <v>32.4803</v>
      </c>
      <c r="U31" s="103">
        <v>12.06</v>
      </c>
      <c r="V31" s="103"/>
      <c r="W31" s="103">
        <v>157.1232</v>
      </c>
      <c r="X31" s="103">
        <v>157.1232</v>
      </c>
      <c r="Y31" s="103">
        <f t="shared" si="5"/>
        <v>0</v>
      </c>
      <c r="Z31" s="103">
        <v>75.644599999999997</v>
      </c>
      <c r="AA31" s="103">
        <f t="shared" si="6"/>
        <v>78.561599999999999</v>
      </c>
      <c r="AB31" s="103">
        <f t="shared" si="7"/>
        <v>-2.9170000000000016</v>
      </c>
      <c r="AC31" s="103">
        <v>130936</v>
      </c>
      <c r="AD31" s="103"/>
      <c r="AE31" s="103"/>
      <c r="AF31" s="103">
        <v>2.59</v>
      </c>
      <c r="AG31" s="103">
        <v>2.59</v>
      </c>
      <c r="AH31" s="103">
        <f t="shared" si="23"/>
        <v>0</v>
      </c>
      <c r="AI31" s="110">
        <v>139.26939999999999</v>
      </c>
      <c r="AJ31" s="110">
        <v>139.26939999999999</v>
      </c>
      <c r="AK31" s="110">
        <f t="shared" si="8"/>
        <v>0</v>
      </c>
      <c r="AL31" s="110">
        <f t="shared" si="9"/>
        <v>1392694</v>
      </c>
      <c r="AM31" s="103"/>
      <c r="AN31" s="103">
        <v>57.870600000000003</v>
      </c>
      <c r="AO31" s="103">
        <v>57.870600000000003</v>
      </c>
      <c r="AP31" s="103">
        <f t="shared" si="10"/>
        <v>0</v>
      </c>
      <c r="AQ31" s="103">
        <f t="shared" si="11"/>
        <v>54.4664</v>
      </c>
      <c r="AR31" s="103">
        <f t="shared" si="12"/>
        <v>544664</v>
      </c>
      <c r="AS31" s="103">
        <f t="shared" si="0"/>
        <v>3.4041999999999999</v>
      </c>
      <c r="AT31" s="103">
        <f t="shared" si="13"/>
        <v>34042</v>
      </c>
      <c r="AU31" s="103"/>
      <c r="AV31" s="103">
        <v>4.1271000000000004</v>
      </c>
      <c r="AW31" s="103">
        <v>4.1271000000000004</v>
      </c>
      <c r="AX31" s="103">
        <f t="shared" si="14"/>
        <v>0</v>
      </c>
      <c r="AY31" s="103">
        <f t="shared" si="1"/>
        <v>4.085</v>
      </c>
      <c r="AZ31" s="103">
        <f t="shared" si="15"/>
        <v>40850</v>
      </c>
      <c r="BA31" s="103">
        <f t="shared" si="2"/>
        <v>4.2099999999999999E-2</v>
      </c>
      <c r="BB31" s="103">
        <f t="shared" si="16"/>
        <v>421</v>
      </c>
      <c r="BC31" s="103">
        <f t="shared" si="24"/>
        <v>4.7184478546569153E-16</v>
      </c>
      <c r="BD31" s="103">
        <v>113.5294</v>
      </c>
      <c r="BE31" s="103">
        <v>113.5294</v>
      </c>
      <c r="BF31" s="103">
        <f t="shared" si="17"/>
        <v>0</v>
      </c>
      <c r="BG31" s="103"/>
      <c r="BH31" s="103">
        <v>360</v>
      </c>
      <c r="BI31" s="103">
        <v>360</v>
      </c>
      <c r="BJ31" s="103">
        <f t="shared" si="18"/>
        <v>0</v>
      </c>
      <c r="BK31" s="111">
        <v>1E-4</v>
      </c>
      <c r="BL31" s="112" t="s">
        <v>265</v>
      </c>
      <c r="BM31" s="106">
        <v>811.89200000000005</v>
      </c>
      <c r="BN31" s="103">
        <v>270.95999999999998</v>
      </c>
      <c r="BO31" s="103">
        <v>270.95999999999998</v>
      </c>
      <c r="BP31" s="103">
        <f t="shared" si="19"/>
        <v>0</v>
      </c>
      <c r="BQ31" s="103">
        <v>67.932000000000002</v>
      </c>
      <c r="BR31" s="103">
        <v>67.932000000000002</v>
      </c>
      <c r="BS31" s="103">
        <f t="shared" si="20"/>
        <v>0</v>
      </c>
      <c r="BT31" s="103">
        <v>55200</v>
      </c>
      <c r="BU31" s="110">
        <v>57</v>
      </c>
      <c r="BV31" s="103">
        <v>416</v>
      </c>
      <c r="BW31" s="103">
        <v>416</v>
      </c>
      <c r="BX31" s="103">
        <f t="shared" si="21"/>
        <v>0</v>
      </c>
      <c r="BY31" s="106">
        <v>5.6580000000000004</v>
      </c>
      <c r="BZ31" s="106">
        <v>5.28</v>
      </c>
      <c r="CA31" s="103"/>
      <c r="CB31" s="103"/>
      <c r="CC31" s="103">
        <v>5.28</v>
      </c>
      <c r="CD31" s="103"/>
      <c r="CE31" s="103">
        <f t="shared" si="22"/>
        <v>5.28</v>
      </c>
      <c r="CF31" s="103"/>
      <c r="CG31" s="103"/>
      <c r="CH31" s="103">
        <v>0.378</v>
      </c>
      <c r="CI31" s="103"/>
      <c r="CJ31" s="103"/>
      <c r="CK31" s="110"/>
      <c r="CL31" s="103"/>
      <c r="CM31" s="103"/>
      <c r="CN31" s="103"/>
      <c r="CO31" s="103"/>
      <c r="CP31" s="103"/>
      <c r="CQ31" s="103">
        <v>0</v>
      </c>
      <c r="CR31" s="103">
        <v>50</v>
      </c>
      <c r="CS31" s="103"/>
      <c r="CT31" s="103">
        <v>196.03</v>
      </c>
      <c r="CU31" s="103"/>
      <c r="CV31" s="111">
        <v>2931.6785999999997</v>
      </c>
      <c r="CW31" s="103"/>
      <c r="CX31" s="113"/>
      <c r="CY31" s="103"/>
      <c r="CZ31" s="103">
        <v>2931.6785999999997</v>
      </c>
    </row>
    <row r="32" spans="1:104" s="99" customFormat="1" ht="14.25" customHeight="1">
      <c r="A32" s="103">
        <v>26</v>
      </c>
      <c r="B32" s="103" t="s">
        <v>240</v>
      </c>
      <c r="C32" s="104">
        <v>111001</v>
      </c>
      <c r="D32" s="105" t="s">
        <v>266</v>
      </c>
      <c r="E32" s="106">
        <v>1149.1851999999999</v>
      </c>
      <c r="F32" s="106">
        <v>962.77319999999997</v>
      </c>
      <c r="G32" s="103">
        <v>233383</v>
      </c>
      <c r="H32" s="120">
        <v>200990</v>
      </c>
      <c r="I32" s="120">
        <v>32393</v>
      </c>
      <c r="J32" s="103" t="e">
        <f>ROUND(G32*12/10000,5)+2*#REF!</f>
        <v>#REF!</v>
      </c>
      <c r="K32" s="106">
        <v>227.364</v>
      </c>
      <c r="L32" s="103">
        <v>139.5</v>
      </c>
      <c r="M32" s="103">
        <v>139.5</v>
      </c>
      <c r="N32" s="103">
        <f t="shared" si="4"/>
        <v>0</v>
      </c>
      <c r="O32" s="103">
        <v>27.384</v>
      </c>
      <c r="P32" s="103"/>
      <c r="Q32" s="103"/>
      <c r="R32" s="103">
        <v>60.48</v>
      </c>
      <c r="S32" s="106">
        <v>206.6</v>
      </c>
      <c r="T32" s="103">
        <v>20.099</v>
      </c>
      <c r="U32" s="103">
        <v>8.8439999999999994</v>
      </c>
      <c r="V32" s="103"/>
      <c r="W32" s="103">
        <v>117.5184</v>
      </c>
      <c r="X32" s="103">
        <v>117.5184</v>
      </c>
      <c r="Y32" s="103">
        <f t="shared" si="5"/>
        <v>0</v>
      </c>
      <c r="Z32" s="103">
        <v>60.138599999999997</v>
      </c>
      <c r="AA32" s="103">
        <f t="shared" si="6"/>
        <v>58.7592</v>
      </c>
      <c r="AB32" s="103">
        <f t="shared" si="7"/>
        <v>1.3793999999999969</v>
      </c>
      <c r="AC32" s="103">
        <v>97932</v>
      </c>
      <c r="AD32" s="103"/>
      <c r="AE32" s="103"/>
      <c r="AF32" s="103">
        <v>32.116</v>
      </c>
      <c r="AG32" s="103">
        <v>32.116</v>
      </c>
      <c r="AH32" s="103">
        <f t="shared" si="23"/>
        <v>0</v>
      </c>
      <c r="AI32" s="110">
        <v>94.121099999999998</v>
      </c>
      <c r="AJ32" s="110">
        <v>94.121120000000005</v>
      </c>
      <c r="AK32" s="110">
        <f t="shared" si="8"/>
        <v>-2.0000000006348273E-5</v>
      </c>
      <c r="AL32" s="110">
        <f t="shared" si="9"/>
        <v>941211</v>
      </c>
      <c r="AM32" s="103"/>
      <c r="AN32" s="103">
        <v>38.562399999999997</v>
      </c>
      <c r="AO32" s="103">
        <v>383043.66</v>
      </c>
      <c r="AP32" s="103">
        <f t="shared" si="10"/>
        <v>-383005.09759999998</v>
      </c>
      <c r="AQ32" s="103" t="e">
        <f t="shared" si="11"/>
        <v>#REF!</v>
      </c>
      <c r="AR32" s="103" t="e">
        <f t="shared" si="12"/>
        <v>#REF!</v>
      </c>
      <c r="AS32" s="103" t="e">
        <f>ROUND(((J32+L32+AF32-6-2.59*3*0.4)*0.005),4)</f>
        <v>#REF!</v>
      </c>
      <c r="AT32" s="103" t="e">
        <f t="shared" si="13"/>
        <v>#REF!</v>
      </c>
      <c r="AU32" s="103"/>
      <c r="AV32" s="103">
        <v>3.1425999999999998</v>
      </c>
      <c r="AW32" s="103">
        <v>3.1934990000000001</v>
      </c>
      <c r="AX32" s="103">
        <f t="shared" si="14"/>
        <v>-5.089900000000025E-2</v>
      </c>
      <c r="AY32" s="103" t="e">
        <f>ROUND(((J32+L32+AF32-6-2.59*3*0.4)*0.006),4)</f>
        <v>#REF!</v>
      </c>
      <c r="AZ32" s="103" t="e">
        <f t="shared" si="15"/>
        <v>#REF!</v>
      </c>
      <c r="BA32" s="103">
        <f>ROUND(((I32*12/10000+AF32-2.59*3*0.4)*0.007),4)</f>
        <v>0.47520000000000001</v>
      </c>
      <c r="BB32" s="103">
        <f t="shared" si="16"/>
        <v>4752</v>
      </c>
      <c r="BC32" s="103" t="e">
        <f t="shared" si="24"/>
        <v>#REF!</v>
      </c>
      <c r="BD32" s="103">
        <v>78.807500000000005</v>
      </c>
      <c r="BE32" s="103">
        <v>77.8</v>
      </c>
      <c r="BF32" s="103">
        <f t="shared" si="17"/>
        <v>1.0075000000000074</v>
      </c>
      <c r="BG32" s="103"/>
      <c r="BH32" s="103"/>
      <c r="BI32" s="103"/>
      <c r="BJ32" s="103">
        <f t="shared" si="18"/>
        <v>0</v>
      </c>
      <c r="BK32" s="111">
        <v>1E-4</v>
      </c>
      <c r="BL32" s="112" t="s">
        <v>266</v>
      </c>
      <c r="BM32" s="106">
        <v>174.148</v>
      </c>
      <c r="BN32" s="103">
        <v>85.919999999999987</v>
      </c>
      <c r="BO32" s="103">
        <v>85.919999999999987</v>
      </c>
      <c r="BP32" s="103">
        <f t="shared" si="19"/>
        <v>0</v>
      </c>
      <c r="BQ32" s="103">
        <v>42.228000000000002</v>
      </c>
      <c r="BR32" s="103">
        <v>42.228000000000002</v>
      </c>
      <c r="BS32" s="103">
        <f t="shared" si="20"/>
        <v>0</v>
      </c>
      <c r="BT32" s="103">
        <v>37430</v>
      </c>
      <c r="BU32" s="110">
        <v>46</v>
      </c>
      <c r="BV32" s="103"/>
      <c r="BW32" s="103"/>
      <c r="BX32" s="103">
        <f t="shared" si="21"/>
        <v>0</v>
      </c>
      <c r="BY32" s="106">
        <v>12.263999999999999</v>
      </c>
      <c r="BZ32" s="106">
        <v>9.1199999999999992</v>
      </c>
      <c r="CA32" s="103"/>
      <c r="CB32" s="103"/>
      <c r="CC32" s="103">
        <v>9.1199999999999992</v>
      </c>
      <c r="CD32" s="103">
        <v>8.64</v>
      </c>
      <c r="CE32" s="103">
        <f t="shared" si="22"/>
        <v>0.47999999999999865</v>
      </c>
      <c r="CF32" s="103"/>
      <c r="CG32" s="103"/>
      <c r="CH32" s="103">
        <v>3.1440000000000001</v>
      </c>
      <c r="CI32" s="103"/>
      <c r="CJ32" s="103"/>
      <c r="CK32" s="110"/>
      <c r="CL32" s="103"/>
      <c r="CM32" s="103"/>
      <c r="CN32" s="103"/>
      <c r="CO32" s="103"/>
      <c r="CP32" s="103"/>
      <c r="CQ32" s="103">
        <v>0</v>
      </c>
      <c r="CR32" s="103">
        <v>138</v>
      </c>
      <c r="CS32" s="103"/>
      <c r="CT32" s="103">
        <v>64</v>
      </c>
      <c r="CU32" s="103"/>
      <c r="CV32" s="111">
        <v>1351.1851999999999</v>
      </c>
      <c r="CW32" s="103"/>
      <c r="CX32" s="113"/>
      <c r="CY32" s="103"/>
      <c r="CZ32" s="103">
        <v>1351.1851999999999</v>
      </c>
    </row>
    <row r="33" spans="1:104" s="99" customFormat="1" ht="14.25" customHeight="1">
      <c r="A33" s="103">
        <v>27</v>
      </c>
      <c r="B33" s="103" t="s">
        <v>240</v>
      </c>
      <c r="C33" s="104">
        <v>125001</v>
      </c>
      <c r="D33" s="105" t="s">
        <v>267</v>
      </c>
      <c r="E33" s="106">
        <v>2192.7985000000003</v>
      </c>
      <c r="F33" s="106">
        <v>1773.8465000000001</v>
      </c>
      <c r="G33" s="103">
        <v>468437</v>
      </c>
      <c r="H33" s="120">
        <v>312643</v>
      </c>
      <c r="I33" s="120">
        <v>155794</v>
      </c>
      <c r="J33" s="103">
        <f t="shared" si="3"/>
        <v>562.12440000000004</v>
      </c>
      <c r="K33" s="106">
        <v>236.196</v>
      </c>
      <c r="L33" s="103">
        <v>193.5</v>
      </c>
      <c r="M33" s="103">
        <v>193.5</v>
      </c>
      <c r="N33" s="103">
        <f t="shared" si="4"/>
        <v>0</v>
      </c>
      <c r="O33" s="103">
        <v>42.695999999999998</v>
      </c>
      <c r="P33" s="103"/>
      <c r="Q33" s="103"/>
      <c r="R33" s="103"/>
      <c r="S33" s="106">
        <v>365.08809999999994</v>
      </c>
      <c r="T33" s="103">
        <v>31.264299999999999</v>
      </c>
      <c r="U33" s="103">
        <v>13.6296</v>
      </c>
      <c r="V33" s="103"/>
      <c r="W33" s="103">
        <v>211.6968</v>
      </c>
      <c r="X33" s="103">
        <v>211.6968</v>
      </c>
      <c r="Y33" s="103">
        <f t="shared" si="5"/>
        <v>0</v>
      </c>
      <c r="Z33" s="103">
        <v>108.4974</v>
      </c>
      <c r="AA33" s="103">
        <f t="shared" si="6"/>
        <v>105.8484</v>
      </c>
      <c r="AB33" s="103">
        <f t="shared" si="7"/>
        <v>2.6490000000000009</v>
      </c>
      <c r="AC33" s="103">
        <v>176414</v>
      </c>
      <c r="AD33" s="103"/>
      <c r="AE33" s="103"/>
      <c r="AF33" s="103">
        <v>121.73</v>
      </c>
      <c r="AG33" s="103">
        <v>121.73</v>
      </c>
      <c r="AH33" s="103">
        <f t="shared" si="23"/>
        <v>0</v>
      </c>
      <c r="AI33" s="110">
        <v>179.25049999999999</v>
      </c>
      <c r="AJ33" s="110">
        <v>179.25049999999999</v>
      </c>
      <c r="AK33" s="110">
        <f t="shared" si="8"/>
        <v>0</v>
      </c>
      <c r="AL33" s="110">
        <f t="shared" si="9"/>
        <v>1792504.9999999998</v>
      </c>
      <c r="AM33" s="103"/>
      <c r="AN33" s="103">
        <v>74.575100000000006</v>
      </c>
      <c r="AO33" s="103">
        <v>74.575100000000006</v>
      </c>
      <c r="AP33" s="103">
        <f t="shared" si="10"/>
        <v>0</v>
      </c>
      <c r="AQ33" s="103">
        <f t="shared" si="11"/>
        <v>70.188400000000001</v>
      </c>
      <c r="AR33" s="103">
        <f t="shared" si="12"/>
        <v>701884</v>
      </c>
      <c r="AS33" s="103">
        <f t="shared" ref="AS33:AS90" si="25">ROUND(((J33+L33+AF33)*0.005),4)</f>
        <v>4.3868</v>
      </c>
      <c r="AT33" s="103">
        <f t="shared" si="13"/>
        <v>43868</v>
      </c>
      <c r="AU33" s="103"/>
      <c r="AV33" s="103">
        <v>7.4249000000000001</v>
      </c>
      <c r="AW33" s="103">
        <v>7.4249000000000001</v>
      </c>
      <c r="AX33" s="103">
        <f t="shared" si="14"/>
        <v>0</v>
      </c>
      <c r="AY33" s="103">
        <f t="shared" ref="AY33:AY90" si="26">ROUND(((J33+L33+AF33)*0.006),4)</f>
        <v>5.2641</v>
      </c>
      <c r="AZ33" s="103">
        <f t="shared" si="15"/>
        <v>52641</v>
      </c>
      <c r="BA33" s="103">
        <f t="shared" ref="BA33:BA90" si="27">ROUND(((I33*12/10000+AF33)*0.007),4)</f>
        <v>2.1608000000000001</v>
      </c>
      <c r="BB33" s="103">
        <f t="shared" si="16"/>
        <v>21608</v>
      </c>
      <c r="BC33" s="103">
        <f t="shared" si="24"/>
        <v>0</v>
      </c>
      <c r="BD33" s="103">
        <v>147.45750000000001</v>
      </c>
      <c r="BE33" s="103">
        <v>147.45750000000001</v>
      </c>
      <c r="BF33" s="103">
        <f t="shared" si="17"/>
        <v>0</v>
      </c>
      <c r="BG33" s="103"/>
      <c r="BH33" s="103">
        <v>80</v>
      </c>
      <c r="BI33" s="103">
        <v>80</v>
      </c>
      <c r="BJ33" s="103">
        <f t="shared" si="18"/>
        <v>0</v>
      </c>
      <c r="BK33" s="111">
        <v>1E-4</v>
      </c>
      <c r="BL33" s="112" t="s">
        <v>267</v>
      </c>
      <c r="BM33" s="106">
        <v>360.66800000000001</v>
      </c>
      <c r="BN33" s="103">
        <v>148.32</v>
      </c>
      <c r="BO33" s="103">
        <v>148.32</v>
      </c>
      <c r="BP33" s="103">
        <f t="shared" si="19"/>
        <v>0</v>
      </c>
      <c r="BQ33" s="103">
        <v>60.948</v>
      </c>
      <c r="BR33" s="103">
        <v>60.948</v>
      </c>
      <c r="BS33" s="103">
        <f t="shared" si="20"/>
        <v>0</v>
      </c>
      <c r="BT33" s="103">
        <v>53890</v>
      </c>
      <c r="BU33" s="110">
        <v>53</v>
      </c>
      <c r="BV33" s="103">
        <v>98.4</v>
      </c>
      <c r="BW33" s="103">
        <v>98.4</v>
      </c>
      <c r="BX33" s="103">
        <f t="shared" si="21"/>
        <v>0</v>
      </c>
      <c r="BY33" s="106">
        <v>58.283999999999999</v>
      </c>
      <c r="BZ33" s="106">
        <v>45.12</v>
      </c>
      <c r="CA33" s="103"/>
      <c r="CB33" s="103"/>
      <c r="CC33" s="103">
        <v>45.12</v>
      </c>
      <c r="CD33" s="103">
        <v>45.12</v>
      </c>
      <c r="CE33" s="103">
        <f t="shared" si="22"/>
        <v>0</v>
      </c>
      <c r="CF33" s="103"/>
      <c r="CG33" s="103"/>
      <c r="CH33" s="103">
        <v>13.164</v>
      </c>
      <c r="CI33" s="103"/>
      <c r="CJ33" s="103"/>
      <c r="CK33" s="110"/>
      <c r="CL33" s="103"/>
      <c r="CM33" s="103"/>
      <c r="CN33" s="103"/>
      <c r="CO33" s="103"/>
      <c r="CP33" s="103"/>
      <c r="CQ33" s="103">
        <v>0</v>
      </c>
      <c r="CR33" s="103">
        <v>322</v>
      </c>
      <c r="CS33" s="103"/>
      <c r="CT33" s="103">
        <v>225.66999999999996</v>
      </c>
      <c r="CU33" s="103"/>
      <c r="CV33" s="111">
        <v>2740.4685000000004</v>
      </c>
      <c r="CW33" s="103"/>
      <c r="CX33" s="113"/>
      <c r="CY33" s="103"/>
      <c r="CZ33" s="103">
        <v>2740.4685000000004</v>
      </c>
    </row>
    <row r="34" spans="1:104" s="99" customFormat="1" ht="14.25" customHeight="1">
      <c r="A34" s="103">
        <v>28</v>
      </c>
      <c r="B34" s="103" t="s">
        <v>240</v>
      </c>
      <c r="C34" s="104">
        <v>101003</v>
      </c>
      <c r="D34" s="105" t="s">
        <v>268</v>
      </c>
      <c r="E34" s="106">
        <v>161.91480000000001</v>
      </c>
      <c r="F34" s="106">
        <v>118.4948</v>
      </c>
      <c r="G34" s="103">
        <v>22771</v>
      </c>
      <c r="H34" s="120">
        <v>15165</v>
      </c>
      <c r="I34" s="120">
        <v>7606</v>
      </c>
      <c r="J34" s="103">
        <f t="shared" si="3"/>
        <v>27.325199999999999</v>
      </c>
      <c r="K34" s="106">
        <v>11.25</v>
      </c>
      <c r="L34" s="103">
        <v>11.25</v>
      </c>
      <c r="M34" s="103">
        <v>11.25</v>
      </c>
      <c r="N34" s="103">
        <f t="shared" si="4"/>
        <v>0</v>
      </c>
      <c r="O34" s="103"/>
      <c r="P34" s="103"/>
      <c r="Q34" s="103"/>
      <c r="R34" s="103"/>
      <c r="S34" s="106">
        <v>21.007400000000001</v>
      </c>
      <c r="T34" s="103">
        <v>1.5165</v>
      </c>
      <c r="U34" s="103"/>
      <c r="V34" s="103"/>
      <c r="W34" s="103">
        <v>12.914400000000001</v>
      </c>
      <c r="X34" s="103">
        <v>12.914400000000001</v>
      </c>
      <c r="Y34" s="103">
        <f t="shared" si="5"/>
        <v>0</v>
      </c>
      <c r="Z34" s="103">
        <v>6.5765000000000002</v>
      </c>
      <c r="AA34" s="103">
        <f t="shared" si="6"/>
        <v>6.4572000000000003</v>
      </c>
      <c r="AB34" s="103">
        <f t="shared" si="7"/>
        <v>0.11929999999999996</v>
      </c>
      <c r="AC34" s="103">
        <v>10762</v>
      </c>
      <c r="AD34" s="103"/>
      <c r="AE34" s="103"/>
      <c r="AF34" s="103">
        <v>7.77</v>
      </c>
      <c r="AG34" s="103">
        <v>7.77</v>
      </c>
      <c r="AH34" s="103">
        <f t="shared" si="23"/>
        <v>0</v>
      </c>
      <c r="AI34" s="110">
        <v>9.7241999999999997</v>
      </c>
      <c r="AJ34" s="110">
        <v>9.7241999999999997</v>
      </c>
      <c r="AK34" s="110">
        <f t="shared" si="8"/>
        <v>0</v>
      </c>
      <c r="AL34" s="110">
        <f t="shared" si="9"/>
        <v>97242</v>
      </c>
      <c r="AM34" s="103"/>
      <c r="AN34" s="103">
        <v>3.9392999999999998</v>
      </c>
      <c r="AO34" s="103">
        <v>3.9392999999999998</v>
      </c>
      <c r="AP34" s="103">
        <f t="shared" si="10"/>
        <v>0</v>
      </c>
      <c r="AQ34" s="103">
        <f t="shared" si="11"/>
        <v>3.7075999999999998</v>
      </c>
      <c r="AR34" s="103">
        <f t="shared" si="12"/>
        <v>37076</v>
      </c>
      <c r="AS34" s="103">
        <f t="shared" si="25"/>
        <v>0.23169999999999999</v>
      </c>
      <c r="AT34" s="103">
        <f t="shared" si="13"/>
        <v>2317</v>
      </c>
      <c r="AU34" s="103"/>
      <c r="AV34" s="103">
        <v>0.39639999999999997</v>
      </c>
      <c r="AW34" s="103">
        <v>0.39639999999999997</v>
      </c>
      <c r="AX34" s="103">
        <f t="shared" si="14"/>
        <v>0</v>
      </c>
      <c r="AY34" s="103">
        <f t="shared" si="26"/>
        <v>0.27810000000000001</v>
      </c>
      <c r="AZ34" s="103">
        <f t="shared" si="15"/>
        <v>2781</v>
      </c>
      <c r="BA34" s="103">
        <f t="shared" si="27"/>
        <v>0.1183</v>
      </c>
      <c r="BB34" s="103">
        <f t="shared" si="16"/>
        <v>1183</v>
      </c>
      <c r="BC34" s="103">
        <f t="shared" si="24"/>
        <v>0</v>
      </c>
      <c r="BD34" s="103">
        <v>8.0823</v>
      </c>
      <c r="BE34" s="103">
        <v>8.0823</v>
      </c>
      <c r="BF34" s="103">
        <f t="shared" si="17"/>
        <v>0</v>
      </c>
      <c r="BG34" s="103"/>
      <c r="BH34" s="103">
        <v>29</v>
      </c>
      <c r="BI34" s="103">
        <v>29</v>
      </c>
      <c r="BJ34" s="103">
        <f t="shared" si="18"/>
        <v>0</v>
      </c>
      <c r="BK34" s="111">
        <v>1E-4</v>
      </c>
      <c r="BL34" s="112" t="s">
        <v>268</v>
      </c>
      <c r="BM34" s="106">
        <v>43.42</v>
      </c>
      <c r="BN34" s="103">
        <v>8.879999999999999</v>
      </c>
      <c r="BO34" s="103">
        <v>8.879999999999999</v>
      </c>
      <c r="BP34" s="103">
        <f t="shared" si="19"/>
        <v>0</v>
      </c>
      <c r="BQ34" s="103">
        <v>3.54</v>
      </c>
      <c r="BR34" s="103">
        <v>3.54</v>
      </c>
      <c r="BS34" s="103">
        <f t="shared" si="20"/>
        <v>0</v>
      </c>
      <c r="BT34" s="103">
        <v>3550</v>
      </c>
      <c r="BU34" s="110">
        <v>31</v>
      </c>
      <c r="BV34" s="103"/>
      <c r="BW34" s="103"/>
      <c r="BX34" s="103">
        <f t="shared" si="21"/>
        <v>0</v>
      </c>
      <c r="BY34" s="106">
        <v>0</v>
      </c>
      <c r="BZ34" s="106">
        <v>0</v>
      </c>
      <c r="CA34" s="103"/>
      <c r="CB34" s="103"/>
      <c r="CC34" s="103">
        <v>0</v>
      </c>
      <c r="CD34" s="103"/>
      <c r="CE34" s="103">
        <f t="shared" si="22"/>
        <v>0</v>
      </c>
      <c r="CF34" s="103"/>
      <c r="CG34" s="103"/>
      <c r="CH34" s="103"/>
      <c r="CI34" s="103"/>
      <c r="CJ34" s="103"/>
      <c r="CK34" s="110"/>
      <c r="CL34" s="103"/>
      <c r="CM34" s="103"/>
      <c r="CN34" s="103"/>
      <c r="CO34" s="103"/>
      <c r="CP34" s="103"/>
      <c r="CQ34" s="103">
        <v>0</v>
      </c>
      <c r="CR34" s="103">
        <v>54.58</v>
      </c>
      <c r="CS34" s="103"/>
      <c r="CT34" s="103"/>
      <c r="CU34" s="103"/>
      <c r="CV34" s="111">
        <v>216.4948</v>
      </c>
      <c r="CW34" s="103"/>
      <c r="CX34" s="113"/>
      <c r="CY34" s="103"/>
      <c r="CZ34" s="103">
        <v>216.4948</v>
      </c>
    </row>
    <row r="35" spans="1:104" s="99" customFormat="1" ht="14.25" customHeight="1">
      <c r="A35" s="103">
        <v>29</v>
      </c>
      <c r="B35" s="103" t="s">
        <v>240</v>
      </c>
      <c r="C35" s="104">
        <v>101002</v>
      </c>
      <c r="D35" s="105" t="s">
        <v>269</v>
      </c>
      <c r="E35" s="106">
        <v>202.11879999999999</v>
      </c>
      <c r="F35" s="106">
        <v>152.6788</v>
      </c>
      <c r="G35" s="103">
        <v>39682</v>
      </c>
      <c r="H35" s="120"/>
      <c r="I35" s="120">
        <v>39682</v>
      </c>
      <c r="J35" s="103">
        <f t="shared" si="3"/>
        <v>47.618400000000001</v>
      </c>
      <c r="K35" s="106">
        <v>0</v>
      </c>
      <c r="L35" s="103">
        <v>0</v>
      </c>
      <c r="M35" s="103">
        <v>0</v>
      </c>
      <c r="N35" s="103">
        <f t="shared" si="4"/>
        <v>0</v>
      </c>
      <c r="O35" s="103"/>
      <c r="P35" s="103"/>
      <c r="Q35" s="103"/>
      <c r="R35" s="103"/>
      <c r="S35" s="106">
        <v>30.240000000000002</v>
      </c>
      <c r="T35" s="103">
        <v>0</v>
      </c>
      <c r="U35" s="103"/>
      <c r="V35" s="103"/>
      <c r="W35" s="103">
        <v>20.16</v>
      </c>
      <c r="X35" s="103">
        <v>20.16</v>
      </c>
      <c r="Y35" s="103">
        <f t="shared" si="5"/>
        <v>0</v>
      </c>
      <c r="Z35" s="103">
        <v>10.08</v>
      </c>
      <c r="AA35" s="103">
        <f t="shared" si="6"/>
        <v>10.08</v>
      </c>
      <c r="AB35" s="103">
        <f t="shared" si="7"/>
        <v>0</v>
      </c>
      <c r="AC35" s="103">
        <v>16800</v>
      </c>
      <c r="AD35" s="103"/>
      <c r="AE35" s="103"/>
      <c r="AF35" s="103">
        <v>36.26</v>
      </c>
      <c r="AG35" s="103">
        <v>36.26</v>
      </c>
      <c r="AH35" s="103">
        <f t="shared" si="23"/>
        <v>0</v>
      </c>
      <c r="AI35" s="110">
        <v>16.646100000000001</v>
      </c>
      <c r="AJ35" s="110">
        <v>16.646100000000001</v>
      </c>
      <c r="AK35" s="110">
        <f t="shared" si="8"/>
        <v>0</v>
      </c>
      <c r="AL35" s="110">
        <f t="shared" si="9"/>
        <v>166461</v>
      </c>
      <c r="AM35" s="103"/>
      <c r="AN35" s="103">
        <v>7.1296999999999997</v>
      </c>
      <c r="AO35" s="103">
        <v>7.1296999999999997</v>
      </c>
      <c r="AP35" s="103">
        <f t="shared" si="10"/>
        <v>0</v>
      </c>
      <c r="AQ35" s="103">
        <f t="shared" si="11"/>
        <v>6.7103000000000002</v>
      </c>
      <c r="AR35" s="103">
        <f t="shared" si="12"/>
        <v>67103</v>
      </c>
      <c r="AS35" s="103">
        <f t="shared" si="25"/>
        <v>0.4194</v>
      </c>
      <c r="AT35" s="103">
        <f t="shared" si="13"/>
        <v>4194</v>
      </c>
      <c r="AU35" s="103"/>
      <c r="AV35" s="103">
        <v>1.0904</v>
      </c>
      <c r="AW35" s="103">
        <v>1.0904</v>
      </c>
      <c r="AX35" s="103">
        <f t="shared" si="14"/>
        <v>0</v>
      </c>
      <c r="AY35" s="103">
        <f t="shared" si="26"/>
        <v>0.50329999999999997</v>
      </c>
      <c r="AZ35" s="103">
        <f t="shared" si="15"/>
        <v>5033</v>
      </c>
      <c r="BA35" s="103">
        <f t="shared" si="27"/>
        <v>0.58709999999999996</v>
      </c>
      <c r="BB35" s="103">
        <f t="shared" si="16"/>
        <v>5871</v>
      </c>
      <c r="BC35" s="103">
        <f t="shared" si="24"/>
        <v>0</v>
      </c>
      <c r="BD35" s="103">
        <v>13.6942</v>
      </c>
      <c r="BE35" s="103">
        <v>13.6942</v>
      </c>
      <c r="BF35" s="103">
        <f t="shared" si="17"/>
        <v>0</v>
      </c>
      <c r="BG35" s="103"/>
      <c r="BH35" s="103"/>
      <c r="BI35" s="103"/>
      <c r="BJ35" s="103">
        <f t="shared" si="18"/>
        <v>0</v>
      </c>
      <c r="BK35" s="111">
        <v>1E-4</v>
      </c>
      <c r="BL35" s="112" t="s">
        <v>269</v>
      </c>
      <c r="BM35" s="106">
        <v>49.44</v>
      </c>
      <c r="BN35" s="103">
        <v>13.44</v>
      </c>
      <c r="BO35" s="103">
        <v>13.44</v>
      </c>
      <c r="BP35" s="103">
        <f t="shared" si="19"/>
        <v>0</v>
      </c>
      <c r="BQ35" s="103">
        <v>0</v>
      </c>
      <c r="BR35" s="103">
        <v>0</v>
      </c>
      <c r="BS35" s="103">
        <f t="shared" si="20"/>
        <v>0</v>
      </c>
      <c r="BT35" s="103"/>
      <c r="BU35" s="110">
        <v>36</v>
      </c>
      <c r="BV35" s="103"/>
      <c r="BW35" s="103"/>
      <c r="BX35" s="103">
        <f t="shared" si="21"/>
        <v>0</v>
      </c>
      <c r="BY35" s="106">
        <v>0</v>
      </c>
      <c r="BZ35" s="106">
        <v>0</v>
      </c>
      <c r="CA35" s="103"/>
      <c r="CB35" s="103"/>
      <c r="CC35" s="103">
        <v>0</v>
      </c>
      <c r="CD35" s="103"/>
      <c r="CE35" s="103">
        <f t="shared" si="22"/>
        <v>0</v>
      </c>
      <c r="CF35" s="103"/>
      <c r="CG35" s="103"/>
      <c r="CH35" s="103"/>
      <c r="CI35" s="103"/>
      <c r="CJ35" s="103"/>
      <c r="CK35" s="110"/>
      <c r="CL35" s="103"/>
      <c r="CM35" s="103"/>
      <c r="CN35" s="103"/>
      <c r="CO35" s="103"/>
      <c r="CP35" s="103"/>
      <c r="CQ35" s="103">
        <v>0</v>
      </c>
      <c r="CR35" s="103"/>
      <c r="CS35" s="103"/>
      <c r="CT35" s="103"/>
      <c r="CU35" s="103"/>
      <c r="CV35" s="111">
        <v>202.11879999999999</v>
      </c>
      <c r="CW35" s="103"/>
      <c r="CX35" s="113"/>
      <c r="CY35" s="103"/>
      <c r="CZ35" s="103">
        <v>202.11879999999999</v>
      </c>
    </row>
    <row r="36" spans="1:104" s="99" customFormat="1" ht="14.25" customHeight="1">
      <c r="A36" s="103">
        <v>30</v>
      </c>
      <c r="B36" s="103" t="s">
        <v>240</v>
      </c>
      <c r="C36" s="104">
        <v>128001</v>
      </c>
      <c r="D36" s="105" t="s">
        <v>270</v>
      </c>
      <c r="E36" s="106">
        <v>104.2761</v>
      </c>
      <c r="F36" s="106">
        <v>76.556100000000001</v>
      </c>
      <c r="G36" s="103">
        <v>19972</v>
      </c>
      <c r="H36" s="120"/>
      <c r="I36" s="120">
        <v>19972</v>
      </c>
      <c r="J36" s="103">
        <f t="shared" si="3"/>
        <v>23.9664</v>
      </c>
      <c r="K36" s="106">
        <v>0</v>
      </c>
      <c r="L36" s="103">
        <v>0</v>
      </c>
      <c r="M36" s="103">
        <v>0</v>
      </c>
      <c r="N36" s="103">
        <f t="shared" si="4"/>
        <v>0</v>
      </c>
      <c r="O36" s="103"/>
      <c r="P36" s="103"/>
      <c r="Q36" s="103"/>
      <c r="R36" s="103"/>
      <c r="S36" s="106">
        <v>15.120000000000001</v>
      </c>
      <c r="T36" s="103">
        <v>0</v>
      </c>
      <c r="U36" s="103"/>
      <c r="V36" s="103"/>
      <c r="W36" s="103">
        <v>10.08</v>
      </c>
      <c r="X36" s="103">
        <v>10.08</v>
      </c>
      <c r="Y36" s="103">
        <f t="shared" si="5"/>
        <v>0</v>
      </c>
      <c r="Z36" s="103">
        <v>5.04</v>
      </c>
      <c r="AA36" s="103">
        <f t="shared" si="6"/>
        <v>5.04</v>
      </c>
      <c r="AB36" s="103">
        <f t="shared" si="7"/>
        <v>0</v>
      </c>
      <c r="AC36" s="103">
        <v>8400</v>
      </c>
      <c r="AD36" s="103"/>
      <c r="AE36" s="103"/>
      <c r="AF36" s="103">
        <v>18.13</v>
      </c>
      <c r="AG36" s="103">
        <v>18.13</v>
      </c>
      <c r="AH36" s="103">
        <f t="shared" si="23"/>
        <v>0</v>
      </c>
      <c r="AI36" s="110">
        <v>8.3482000000000003</v>
      </c>
      <c r="AJ36" s="110">
        <v>8.3482000000000003</v>
      </c>
      <c r="AK36" s="110">
        <f t="shared" si="8"/>
        <v>0</v>
      </c>
      <c r="AL36" s="110">
        <f t="shared" si="9"/>
        <v>83482</v>
      </c>
      <c r="AM36" s="103"/>
      <c r="AN36" s="103">
        <v>3.5781999999999998</v>
      </c>
      <c r="AO36" s="103">
        <v>3.5781999999999998</v>
      </c>
      <c r="AP36" s="103">
        <f t="shared" si="10"/>
        <v>0</v>
      </c>
      <c r="AQ36" s="103">
        <f t="shared" si="11"/>
        <v>3.3677000000000001</v>
      </c>
      <c r="AR36" s="103">
        <f t="shared" si="12"/>
        <v>33677</v>
      </c>
      <c r="AS36" s="103">
        <f t="shared" si="25"/>
        <v>0.21049999999999999</v>
      </c>
      <c r="AT36" s="103">
        <f t="shared" si="13"/>
        <v>2105</v>
      </c>
      <c r="AU36" s="103"/>
      <c r="AV36" s="103">
        <v>0.54730000000000001</v>
      </c>
      <c r="AW36" s="103">
        <v>0.54730000000000001</v>
      </c>
      <c r="AX36" s="103">
        <f t="shared" si="14"/>
        <v>0</v>
      </c>
      <c r="AY36" s="103">
        <f t="shared" si="26"/>
        <v>0.25259999999999999</v>
      </c>
      <c r="AZ36" s="103">
        <f t="shared" si="15"/>
        <v>2526</v>
      </c>
      <c r="BA36" s="103">
        <f t="shared" si="27"/>
        <v>0.29470000000000002</v>
      </c>
      <c r="BB36" s="103">
        <f t="shared" si="16"/>
        <v>2947</v>
      </c>
      <c r="BC36" s="103">
        <f t="shared" si="24"/>
        <v>0</v>
      </c>
      <c r="BD36" s="103">
        <v>6.8659999999999997</v>
      </c>
      <c r="BE36" s="103">
        <v>6.8659999999999997</v>
      </c>
      <c r="BF36" s="103">
        <f t="shared" si="17"/>
        <v>0</v>
      </c>
      <c r="BG36" s="103"/>
      <c r="BH36" s="103"/>
      <c r="BI36" s="103"/>
      <c r="BJ36" s="103">
        <f t="shared" si="18"/>
        <v>0</v>
      </c>
      <c r="BK36" s="111">
        <v>1E-4</v>
      </c>
      <c r="BL36" s="112" t="s">
        <v>270</v>
      </c>
      <c r="BM36" s="106">
        <v>27.72</v>
      </c>
      <c r="BN36" s="103">
        <v>6.72</v>
      </c>
      <c r="BO36" s="103">
        <v>6.72</v>
      </c>
      <c r="BP36" s="103">
        <f t="shared" si="19"/>
        <v>0</v>
      </c>
      <c r="BQ36" s="103">
        <v>0</v>
      </c>
      <c r="BR36" s="103">
        <v>0</v>
      </c>
      <c r="BS36" s="103">
        <f t="shared" si="20"/>
        <v>0</v>
      </c>
      <c r="BT36" s="103"/>
      <c r="BU36" s="110">
        <v>21</v>
      </c>
      <c r="BV36" s="103"/>
      <c r="BW36" s="103"/>
      <c r="BX36" s="103">
        <f t="shared" si="21"/>
        <v>0</v>
      </c>
      <c r="BY36" s="106">
        <v>0</v>
      </c>
      <c r="BZ36" s="106">
        <v>0</v>
      </c>
      <c r="CA36" s="103"/>
      <c r="CB36" s="103"/>
      <c r="CC36" s="103">
        <v>0</v>
      </c>
      <c r="CD36" s="103"/>
      <c r="CE36" s="103">
        <f t="shared" si="22"/>
        <v>0</v>
      </c>
      <c r="CF36" s="103"/>
      <c r="CG36" s="103"/>
      <c r="CH36" s="103"/>
      <c r="CI36" s="103"/>
      <c r="CJ36" s="103"/>
      <c r="CK36" s="110"/>
      <c r="CL36" s="103"/>
      <c r="CM36" s="103"/>
      <c r="CN36" s="103"/>
      <c r="CO36" s="103"/>
      <c r="CP36" s="103"/>
      <c r="CQ36" s="103">
        <v>0</v>
      </c>
      <c r="CR36" s="103"/>
      <c r="CS36" s="103"/>
      <c r="CT36" s="103"/>
      <c r="CU36" s="103"/>
      <c r="CV36" s="111">
        <v>104.2761</v>
      </c>
      <c r="CW36" s="103"/>
      <c r="CX36" s="113"/>
      <c r="CY36" s="103"/>
      <c r="CZ36" s="103">
        <v>104.2761</v>
      </c>
    </row>
    <row r="37" spans="1:104" s="99" customFormat="1" ht="14.25" customHeight="1">
      <c r="A37" s="103">
        <v>31</v>
      </c>
      <c r="B37" s="103" t="s">
        <v>240</v>
      </c>
      <c r="C37" s="104">
        <v>808001</v>
      </c>
      <c r="D37" s="105" t="s">
        <v>271</v>
      </c>
      <c r="E37" s="106">
        <v>1864.1922</v>
      </c>
      <c r="F37" s="106">
        <v>1562.6242</v>
      </c>
      <c r="G37" s="103">
        <v>359884</v>
      </c>
      <c r="H37" s="106">
        <v>133669</v>
      </c>
      <c r="I37" s="106">
        <v>226215</v>
      </c>
      <c r="J37" s="103">
        <f t="shared" si="3"/>
        <v>431.86079999999998</v>
      </c>
      <c r="K37" s="106">
        <v>85.5</v>
      </c>
      <c r="L37" s="103">
        <v>85.5</v>
      </c>
      <c r="M37" s="103">
        <v>85.5</v>
      </c>
      <c r="N37" s="103">
        <f t="shared" si="4"/>
        <v>0</v>
      </c>
      <c r="O37" s="103"/>
      <c r="P37" s="103"/>
      <c r="Q37" s="103"/>
      <c r="R37" s="103"/>
      <c r="S37" s="106">
        <v>289.16070000000002</v>
      </c>
      <c r="T37" s="103">
        <v>13.366899999999999</v>
      </c>
      <c r="U37" s="103"/>
      <c r="V37" s="103"/>
      <c r="W37" s="103">
        <v>182.4684</v>
      </c>
      <c r="X37" s="103">
        <v>182.4684</v>
      </c>
      <c r="Y37" s="103">
        <f t="shared" si="5"/>
        <v>0</v>
      </c>
      <c r="Z37" s="103">
        <v>93.325400000000002</v>
      </c>
      <c r="AA37" s="103">
        <f t="shared" si="6"/>
        <v>91.234200000000001</v>
      </c>
      <c r="AB37" s="103">
        <f t="shared" si="7"/>
        <v>2.0912000000000006</v>
      </c>
      <c r="AC37" s="103">
        <v>152057</v>
      </c>
      <c r="AD37" s="103"/>
      <c r="AE37" s="103"/>
      <c r="AF37" s="103">
        <v>214.97</v>
      </c>
      <c r="AG37" s="103">
        <v>214.97</v>
      </c>
      <c r="AH37" s="103">
        <f t="shared" si="23"/>
        <v>0</v>
      </c>
      <c r="AI37" s="110">
        <v>148.50659999999999</v>
      </c>
      <c r="AJ37" s="110">
        <v>148.50659999999999</v>
      </c>
      <c r="AK37" s="110">
        <f t="shared" si="8"/>
        <v>0</v>
      </c>
      <c r="AL37" s="110">
        <f t="shared" si="9"/>
        <v>1485066</v>
      </c>
      <c r="AM37" s="103"/>
      <c r="AN37" s="103">
        <v>62.248100000000001</v>
      </c>
      <c r="AO37" s="103">
        <v>62.248100000000001</v>
      </c>
      <c r="AP37" s="103">
        <f t="shared" si="10"/>
        <v>0</v>
      </c>
      <c r="AQ37" s="103">
        <f t="shared" si="11"/>
        <v>58.586500000000001</v>
      </c>
      <c r="AR37" s="103">
        <f t="shared" si="12"/>
        <v>585865</v>
      </c>
      <c r="AS37" s="103">
        <f t="shared" si="25"/>
        <v>3.6617000000000002</v>
      </c>
      <c r="AT37" s="103">
        <f t="shared" si="13"/>
        <v>36617</v>
      </c>
      <c r="AU37" s="103"/>
      <c r="AV37" s="103">
        <v>7.7990000000000004</v>
      </c>
      <c r="AW37" s="103">
        <v>7.7990000000000004</v>
      </c>
      <c r="AX37" s="103">
        <f t="shared" si="14"/>
        <v>0</v>
      </c>
      <c r="AY37" s="103">
        <f t="shared" si="26"/>
        <v>4.3940000000000001</v>
      </c>
      <c r="AZ37" s="103">
        <f t="shared" si="15"/>
        <v>43940</v>
      </c>
      <c r="BA37" s="103">
        <f t="shared" si="27"/>
        <v>3.4049999999999998</v>
      </c>
      <c r="BB37" s="103">
        <f t="shared" si="16"/>
        <v>34050</v>
      </c>
      <c r="BC37" s="103">
        <f t="shared" si="24"/>
        <v>0</v>
      </c>
      <c r="BD37" s="103">
        <v>122.57899999999999</v>
      </c>
      <c r="BE37" s="103">
        <v>122.57899999999999</v>
      </c>
      <c r="BF37" s="103">
        <f t="shared" si="17"/>
        <v>0</v>
      </c>
      <c r="BG37" s="103"/>
      <c r="BH37" s="103">
        <v>200</v>
      </c>
      <c r="BI37" s="103">
        <v>200</v>
      </c>
      <c r="BJ37" s="103">
        <f t="shared" si="18"/>
        <v>0</v>
      </c>
      <c r="BK37" s="111">
        <v>1E-4</v>
      </c>
      <c r="BL37" s="112" t="s">
        <v>271</v>
      </c>
      <c r="BM37" s="106">
        <v>301.08799999999997</v>
      </c>
      <c r="BN37" s="103">
        <v>125.28</v>
      </c>
      <c r="BO37" s="103">
        <v>125.28</v>
      </c>
      <c r="BP37" s="103">
        <f t="shared" si="19"/>
        <v>0</v>
      </c>
      <c r="BQ37" s="103">
        <v>26.808</v>
      </c>
      <c r="BR37" s="103">
        <v>26.808</v>
      </c>
      <c r="BS37" s="103">
        <f t="shared" si="20"/>
        <v>0</v>
      </c>
      <c r="BT37" s="103">
        <v>22340</v>
      </c>
      <c r="BU37" s="110">
        <v>84</v>
      </c>
      <c r="BV37" s="103">
        <v>65</v>
      </c>
      <c r="BW37" s="103">
        <v>65</v>
      </c>
      <c r="BX37" s="103">
        <f t="shared" si="21"/>
        <v>0</v>
      </c>
      <c r="BY37" s="106">
        <v>0.48</v>
      </c>
      <c r="BZ37" s="106">
        <v>0.48</v>
      </c>
      <c r="CA37" s="103"/>
      <c r="CB37" s="103"/>
      <c r="CC37" s="103">
        <v>0.48</v>
      </c>
      <c r="CD37" s="103">
        <v>0.48</v>
      </c>
      <c r="CE37" s="103">
        <f t="shared" si="22"/>
        <v>0</v>
      </c>
      <c r="CF37" s="103"/>
      <c r="CG37" s="103"/>
      <c r="CH37" s="103"/>
      <c r="CI37" s="103"/>
      <c r="CJ37" s="103"/>
      <c r="CK37" s="110"/>
      <c r="CL37" s="103"/>
      <c r="CM37" s="103"/>
      <c r="CN37" s="103"/>
      <c r="CO37" s="103"/>
      <c r="CP37" s="103"/>
      <c r="CQ37" s="103">
        <v>0</v>
      </c>
      <c r="CR37" s="103"/>
      <c r="CS37" s="103"/>
      <c r="CT37" s="103"/>
      <c r="CU37" s="103"/>
      <c r="CV37" s="111">
        <v>1864.1922</v>
      </c>
      <c r="CW37" s="103"/>
      <c r="CX37" s="113"/>
      <c r="CY37" s="103"/>
      <c r="CZ37" s="103">
        <v>1864.1922</v>
      </c>
    </row>
    <row r="38" spans="1:104" s="99" customFormat="1" ht="14.25" customHeight="1">
      <c r="A38" s="103">
        <v>32</v>
      </c>
      <c r="B38" s="103" t="s">
        <v>240</v>
      </c>
      <c r="C38" s="104">
        <v>808002</v>
      </c>
      <c r="D38" s="105" t="s">
        <v>272</v>
      </c>
      <c r="E38" s="106">
        <v>1187.8791000000001</v>
      </c>
      <c r="F38" s="106">
        <v>936.06310000000008</v>
      </c>
      <c r="G38" s="103">
        <v>267980</v>
      </c>
      <c r="H38" s="106"/>
      <c r="I38" s="106">
        <v>267980</v>
      </c>
      <c r="J38" s="103">
        <f t="shared" si="3"/>
        <v>321.57600000000002</v>
      </c>
      <c r="K38" s="106">
        <v>27</v>
      </c>
      <c r="L38" s="103">
        <v>0</v>
      </c>
      <c r="M38" s="103">
        <v>0</v>
      </c>
      <c r="N38" s="103">
        <f t="shared" si="4"/>
        <v>0</v>
      </c>
      <c r="O38" s="103"/>
      <c r="P38" s="103"/>
      <c r="Q38" s="103"/>
      <c r="R38" s="103">
        <v>27</v>
      </c>
      <c r="S38" s="106">
        <v>156.24</v>
      </c>
      <c r="T38" s="103">
        <v>0</v>
      </c>
      <c r="U38" s="103"/>
      <c r="V38" s="103"/>
      <c r="W38" s="103">
        <v>100.8</v>
      </c>
      <c r="X38" s="103">
        <v>100.8</v>
      </c>
      <c r="Y38" s="103">
        <f t="shared" si="5"/>
        <v>0</v>
      </c>
      <c r="Z38" s="103">
        <v>55.44</v>
      </c>
      <c r="AA38" s="103">
        <f t="shared" si="6"/>
        <v>50.4</v>
      </c>
      <c r="AB38" s="103">
        <f t="shared" si="7"/>
        <v>5.0399999999999991</v>
      </c>
      <c r="AC38" s="103">
        <v>84000</v>
      </c>
      <c r="AD38" s="103"/>
      <c r="AE38" s="103"/>
      <c r="AF38" s="103">
        <v>199.43</v>
      </c>
      <c r="AG38" s="103">
        <v>199.43</v>
      </c>
      <c r="AH38" s="103">
        <f t="shared" si="23"/>
        <v>0</v>
      </c>
      <c r="AI38" s="110">
        <v>99.489000000000004</v>
      </c>
      <c r="AJ38" s="110">
        <v>99.489000000000004</v>
      </c>
      <c r="AK38" s="110">
        <f t="shared" si="8"/>
        <v>0</v>
      </c>
      <c r="AL38" s="110">
        <f t="shared" si="9"/>
        <v>994890</v>
      </c>
      <c r="AM38" s="103"/>
      <c r="AN38" s="103">
        <v>44.285499999999999</v>
      </c>
      <c r="AO38" s="103">
        <v>44.285499999999999</v>
      </c>
      <c r="AP38" s="103">
        <f t="shared" si="10"/>
        <v>0</v>
      </c>
      <c r="AQ38" s="103">
        <f t="shared" si="11"/>
        <v>41.680500000000002</v>
      </c>
      <c r="AR38" s="103">
        <f t="shared" si="12"/>
        <v>416805</v>
      </c>
      <c r="AS38" s="103">
        <f t="shared" si="25"/>
        <v>2.605</v>
      </c>
      <c r="AT38" s="103">
        <f t="shared" si="13"/>
        <v>26050</v>
      </c>
      <c r="AU38" s="103"/>
      <c r="AV38" s="103">
        <v>6.7731000000000003</v>
      </c>
      <c r="AW38" s="103">
        <v>6.7731000000000003</v>
      </c>
      <c r="AX38" s="103">
        <f t="shared" si="14"/>
        <v>0</v>
      </c>
      <c r="AY38" s="103">
        <f t="shared" si="26"/>
        <v>3.1259999999999999</v>
      </c>
      <c r="AZ38" s="103">
        <f t="shared" si="15"/>
        <v>31260</v>
      </c>
      <c r="BA38" s="103">
        <f t="shared" si="27"/>
        <v>3.6469999999999998</v>
      </c>
      <c r="BB38" s="103">
        <f t="shared" si="16"/>
        <v>36470</v>
      </c>
      <c r="BC38" s="103">
        <f t="shared" si="24"/>
        <v>1.0000000000065512E-4</v>
      </c>
      <c r="BD38" s="103">
        <v>81.269499999999994</v>
      </c>
      <c r="BE38" s="103">
        <v>81.269499999999994</v>
      </c>
      <c r="BF38" s="103">
        <f t="shared" si="17"/>
        <v>0</v>
      </c>
      <c r="BG38" s="103"/>
      <c r="BH38" s="103"/>
      <c r="BI38" s="103"/>
      <c r="BJ38" s="103">
        <f t="shared" si="18"/>
        <v>0</v>
      </c>
      <c r="BK38" s="111">
        <v>1E-4</v>
      </c>
      <c r="BL38" s="112" t="s">
        <v>272</v>
      </c>
      <c r="BM38" s="106">
        <v>204.92000000000002</v>
      </c>
      <c r="BN38" s="103">
        <v>73.92</v>
      </c>
      <c r="BO38" s="103">
        <v>73.92</v>
      </c>
      <c r="BP38" s="103">
        <f t="shared" si="19"/>
        <v>0</v>
      </c>
      <c r="BQ38" s="103">
        <v>0</v>
      </c>
      <c r="BR38" s="103">
        <v>0</v>
      </c>
      <c r="BS38" s="103">
        <f t="shared" si="20"/>
        <v>0</v>
      </c>
      <c r="BT38" s="103"/>
      <c r="BU38" s="110">
        <v>131</v>
      </c>
      <c r="BV38" s="103"/>
      <c r="BW38" s="103"/>
      <c r="BX38" s="103">
        <f t="shared" si="21"/>
        <v>0</v>
      </c>
      <c r="BY38" s="106">
        <v>46.896000000000001</v>
      </c>
      <c r="BZ38" s="106">
        <v>30.24</v>
      </c>
      <c r="CA38" s="103"/>
      <c r="CB38" s="103"/>
      <c r="CC38" s="103">
        <v>30.24</v>
      </c>
      <c r="CD38" s="103">
        <v>30.24</v>
      </c>
      <c r="CE38" s="103">
        <f t="shared" si="22"/>
        <v>0</v>
      </c>
      <c r="CF38" s="103"/>
      <c r="CG38" s="103"/>
      <c r="CH38" s="103">
        <v>1.6559999999999999</v>
      </c>
      <c r="CI38" s="103"/>
      <c r="CJ38" s="103"/>
      <c r="CK38" s="110"/>
      <c r="CL38" s="103"/>
      <c r="CM38" s="103"/>
      <c r="CN38" s="103"/>
      <c r="CO38" s="103">
        <v>15</v>
      </c>
      <c r="CP38" s="103">
        <v>15</v>
      </c>
      <c r="CQ38" s="103">
        <v>0</v>
      </c>
      <c r="CR38" s="103">
        <v>801.7</v>
      </c>
      <c r="CS38" s="103"/>
      <c r="CT38" s="103"/>
      <c r="CU38" s="103"/>
      <c r="CV38" s="111">
        <v>1989.5791000000002</v>
      </c>
      <c r="CW38" s="103"/>
      <c r="CX38" s="113"/>
      <c r="CY38" s="103"/>
      <c r="CZ38" s="103">
        <v>1989.5791000000002</v>
      </c>
    </row>
    <row r="39" spans="1:104" s="99" customFormat="1" ht="14.25" customHeight="1">
      <c r="A39" s="103">
        <v>34</v>
      </c>
      <c r="B39" s="103" t="s">
        <v>240</v>
      </c>
      <c r="C39" s="104">
        <v>813001</v>
      </c>
      <c r="D39" s="105" t="s">
        <v>273</v>
      </c>
      <c r="E39" s="106">
        <v>981.54540000000009</v>
      </c>
      <c r="F39" s="106">
        <v>726.35339999999997</v>
      </c>
      <c r="G39" s="103">
        <v>203614</v>
      </c>
      <c r="H39" s="106">
        <v>186835</v>
      </c>
      <c r="I39" s="106">
        <v>16779</v>
      </c>
      <c r="J39" s="103">
        <f t="shared" si="3"/>
        <v>244.33680000000001</v>
      </c>
      <c r="K39" s="106">
        <v>119.25</v>
      </c>
      <c r="L39" s="103">
        <v>119.25</v>
      </c>
      <c r="M39" s="103">
        <v>119.25</v>
      </c>
      <c r="N39" s="103">
        <f t="shared" si="4"/>
        <v>0</v>
      </c>
      <c r="O39" s="103"/>
      <c r="P39" s="103"/>
      <c r="Q39" s="103"/>
      <c r="R39" s="103"/>
      <c r="S39" s="106">
        <v>167.57999999999998</v>
      </c>
      <c r="T39" s="103">
        <v>18.683499999999999</v>
      </c>
      <c r="U39" s="103"/>
      <c r="V39" s="103"/>
      <c r="W39" s="103">
        <v>97.761600000000001</v>
      </c>
      <c r="X39" s="103">
        <v>97.761600000000001</v>
      </c>
      <c r="Y39" s="103">
        <f t="shared" si="5"/>
        <v>0</v>
      </c>
      <c r="Z39" s="103">
        <v>51.134900000000002</v>
      </c>
      <c r="AA39" s="103">
        <f t="shared" si="6"/>
        <v>48.880800000000001</v>
      </c>
      <c r="AB39" s="103">
        <f t="shared" si="7"/>
        <v>2.2541000000000011</v>
      </c>
      <c r="AC39" s="103">
        <v>81468</v>
      </c>
      <c r="AD39" s="103"/>
      <c r="AE39" s="103"/>
      <c r="AF39" s="103">
        <v>15.54</v>
      </c>
      <c r="AG39" s="103">
        <v>15.54</v>
      </c>
      <c r="AH39" s="103">
        <f t="shared" si="23"/>
        <v>0</v>
      </c>
      <c r="AI39" s="110">
        <v>79.291499999999999</v>
      </c>
      <c r="AJ39" s="110">
        <v>79.291499999999999</v>
      </c>
      <c r="AK39" s="110">
        <f t="shared" si="8"/>
        <v>0</v>
      </c>
      <c r="AL39" s="110">
        <f t="shared" si="9"/>
        <v>792915</v>
      </c>
      <c r="AM39" s="103"/>
      <c r="AN39" s="103">
        <v>32.2258</v>
      </c>
      <c r="AO39" s="103">
        <v>32.2258</v>
      </c>
      <c r="AP39" s="103">
        <f t="shared" si="10"/>
        <v>0</v>
      </c>
      <c r="AQ39" s="103">
        <f t="shared" si="11"/>
        <v>30.330100000000002</v>
      </c>
      <c r="AR39" s="103">
        <f t="shared" si="12"/>
        <v>303301</v>
      </c>
      <c r="AS39" s="103">
        <f t="shared" si="25"/>
        <v>1.8956</v>
      </c>
      <c r="AT39" s="103">
        <f t="shared" si="13"/>
        <v>18956</v>
      </c>
      <c r="AU39" s="103"/>
      <c r="AV39" s="103">
        <v>2.5245000000000002</v>
      </c>
      <c r="AW39" s="103">
        <v>2.5245000000000002</v>
      </c>
      <c r="AX39" s="103">
        <f t="shared" si="14"/>
        <v>0</v>
      </c>
      <c r="AY39" s="103">
        <f t="shared" si="26"/>
        <v>2.2747999999999999</v>
      </c>
      <c r="AZ39" s="103">
        <f t="shared" si="15"/>
        <v>22748</v>
      </c>
      <c r="BA39" s="103">
        <f t="shared" si="27"/>
        <v>0.24970000000000001</v>
      </c>
      <c r="BB39" s="103">
        <f t="shared" si="16"/>
        <v>2497</v>
      </c>
      <c r="BC39" s="103">
        <f t="shared" si="24"/>
        <v>2.4980018054066022E-16</v>
      </c>
      <c r="BD39" s="103">
        <v>65.604799999999997</v>
      </c>
      <c r="BE39" s="103">
        <v>65.604799999999997</v>
      </c>
      <c r="BF39" s="103">
        <f t="shared" si="17"/>
        <v>0</v>
      </c>
      <c r="BG39" s="103"/>
      <c r="BH39" s="103"/>
      <c r="BI39" s="103"/>
      <c r="BJ39" s="103">
        <f t="shared" si="18"/>
        <v>0</v>
      </c>
      <c r="BK39" s="111">
        <v>1E-4</v>
      </c>
      <c r="BL39" s="112" t="s">
        <v>273</v>
      </c>
      <c r="BM39" s="106">
        <v>216.32400000000001</v>
      </c>
      <c r="BN39" s="103">
        <v>69.36</v>
      </c>
      <c r="BO39" s="103">
        <v>69.36</v>
      </c>
      <c r="BP39" s="103">
        <f t="shared" si="19"/>
        <v>0</v>
      </c>
      <c r="BQ39" s="103">
        <v>35.963999999999999</v>
      </c>
      <c r="BR39" s="103">
        <v>35.963999999999999</v>
      </c>
      <c r="BS39" s="103">
        <f t="shared" si="20"/>
        <v>0</v>
      </c>
      <c r="BT39" s="103">
        <v>28270</v>
      </c>
      <c r="BU39" s="110">
        <v>111</v>
      </c>
      <c r="BV39" s="103"/>
      <c r="BW39" s="103"/>
      <c r="BX39" s="103">
        <f t="shared" si="21"/>
        <v>0</v>
      </c>
      <c r="BY39" s="106">
        <v>38.868000000000002</v>
      </c>
      <c r="BZ39" s="106">
        <v>29.76</v>
      </c>
      <c r="CA39" s="103"/>
      <c r="CB39" s="103"/>
      <c r="CC39" s="103">
        <v>29.76</v>
      </c>
      <c r="CD39" s="103">
        <v>29.76</v>
      </c>
      <c r="CE39" s="103">
        <f t="shared" si="22"/>
        <v>0</v>
      </c>
      <c r="CF39" s="103"/>
      <c r="CG39" s="103"/>
      <c r="CH39" s="103">
        <v>9.1080000000000005</v>
      </c>
      <c r="CI39" s="103"/>
      <c r="CJ39" s="103"/>
      <c r="CK39" s="110"/>
      <c r="CL39" s="103"/>
      <c r="CM39" s="103"/>
      <c r="CN39" s="103"/>
      <c r="CO39" s="103"/>
      <c r="CP39" s="103"/>
      <c r="CQ39" s="103">
        <v>0</v>
      </c>
      <c r="CR39" s="103">
        <v>312</v>
      </c>
      <c r="CS39" s="103">
        <v>300</v>
      </c>
      <c r="CT39" s="103"/>
      <c r="CU39" s="103"/>
      <c r="CV39" s="111">
        <v>1593.5454</v>
      </c>
      <c r="CW39" s="103"/>
      <c r="CX39" s="113"/>
      <c r="CY39" s="103"/>
      <c r="CZ39" s="103">
        <v>1593.5454</v>
      </c>
    </row>
    <row r="40" spans="1:104" s="99" customFormat="1" ht="14.25" customHeight="1">
      <c r="A40" s="103">
        <v>35</v>
      </c>
      <c r="B40" s="103" t="s">
        <v>240</v>
      </c>
      <c r="C40" s="104">
        <v>803001</v>
      </c>
      <c r="D40" s="105" t="s">
        <v>274</v>
      </c>
      <c r="E40" s="106">
        <v>651.80659999999989</v>
      </c>
      <c r="F40" s="106">
        <v>455.04499999999996</v>
      </c>
      <c r="G40" s="103">
        <v>133280</v>
      </c>
      <c r="H40" s="106">
        <v>67714</v>
      </c>
      <c r="I40" s="106">
        <v>65566</v>
      </c>
      <c r="J40" s="103">
        <f t="shared" si="3"/>
        <v>159.93600000000001</v>
      </c>
      <c r="K40" s="106">
        <v>36</v>
      </c>
      <c r="L40" s="103">
        <v>36</v>
      </c>
      <c r="M40" s="103">
        <v>36</v>
      </c>
      <c r="N40" s="103">
        <f t="shared" si="4"/>
        <v>0</v>
      </c>
      <c r="O40" s="103"/>
      <c r="P40" s="103"/>
      <c r="Q40" s="103"/>
      <c r="R40" s="103"/>
      <c r="S40" s="106">
        <v>92.967600000000004</v>
      </c>
      <c r="T40" s="103">
        <v>6.7713999999999999</v>
      </c>
      <c r="U40" s="103"/>
      <c r="V40" s="103"/>
      <c r="W40" s="103">
        <v>57.99</v>
      </c>
      <c r="X40" s="103">
        <v>57.99</v>
      </c>
      <c r="Y40" s="103">
        <f t="shared" si="5"/>
        <v>0</v>
      </c>
      <c r="Z40" s="103">
        <v>28.206199999999999</v>
      </c>
      <c r="AA40" s="103">
        <f t="shared" si="6"/>
        <v>28.995000000000001</v>
      </c>
      <c r="AB40" s="103">
        <f t="shared" si="7"/>
        <v>-0.78880000000000194</v>
      </c>
      <c r="AC40" s="103">
        <v>48325</v>
      </c>
      <c r="AD40" s="103"/>
      <c r="AE40" s="103"/>
      <c r="AF40" s="103">
        <v>51.8</v>
      </c>
      <c r="AG40" s="103">
        <v>51.8</v>
      </c>
      <c r="AH40" s="103">
        <f t="shared" si="23"/>
        <v>0</v>
      </c>
      <c r="AI40" s="110">
        <v>49.999600000000001</v>
      </c>
      <c r="AJ40" s="110">
        <v>49.999600000000001</v>
      </c>
      <c r="AK40" s="110">
        <f t="shared" si="8"/>
        <v>0</v>
      </c>
      <c r="AL40" s="110">
        <f t="shared" si="9"/>
        <v>499996</v>
      </c>
      <c r="AM40" s="103"/>
      <c r="AN40" s="103">
        <v>21.057600000000001</v>
      </c>
      <c r="AO40" s="103">
        <v>21.057600000000001</v>
      </c>
      <c r="AP40" s="103">
        <f t="shared" si="10"/>
        <v>0</v>
      </c>
      <c r="AQ40" s="103">
        <f t="shared" si="11"/>
        <v>19.818899999999999</v>
      </c>
      <c r="AR40" s="103">
        <f t="shared" si="12"/>
        <v>198189</v>
      </c>
      <c r="AS40" s="103">
        <f t="shared" si="25"/>
        <v>1.2386999999999999</v>
      </c>
      <c r="AT40" s="103">
        <f t="shared" si="13"/>
        <v>12387</v>
      </c>
      <c r="AU40" s="103"/>
      <c r="AV40" s="103">
        <v>2.3997999999999999</v>
      </c>
      <c r="AW40" s="103">
        <v>2.3997999999999999</v>
      </c>
      <c r="AX40" s="103">
        <f t="shared" si="14"/>
        <v>0</v>
      </c>
      <c r="AY40" s="103">
        <f t="shared" si="26"/>
        <v>1.4863999999999999</v>
      </c>
      <c r="AZ40" s="103">
        <f t="shared" si="15"/>
        <v>14864</v>
      </c>
      <c r="BA40" s="103">
        <f t="shared" si="27"/>
        <v>0.91339999999999999</v>
      </c>
      <c r="BB40" s="103">
        <f t="shared" si="16"/>
        <v>9134</v>
      </c>
      <c r="BC40" s="103">
        <f t="shared" si="24"/>
        <v>0</v>
      </c>
      <c r="BD40" s="103">
        <v>40.884399999999999</v>
      </c>
      <c r="BE40" s="103">
        <v>40.884399999999999</v>
      </c>
      <c r="BF40" s="103">
        <f t="shared" si="17"/>
        <v>0</v>
      </c>
      <c r="BG40" s="103"/>
      <c r="BH40" s="103"/>
      <c r="BI40" s="103"/>
      <c r="BJ40" s="103">
        <f t="shared" si="18"/>
        <v>0</v>
      </c>
      <c r="BK40" s="111">
        <v>1E-4</v>
      </c>
      <c r="BL40" s="112" t="s">
        <v>274</v>
      </c>
      <c r="BM40" s="106">
        <v>181.44</v>
      </c>
      <c r="BN40" s="103">
        <v>38.4</v>
      </c>
      <c r="BO40" s="103">
        <v>38.4</v>
      </c>
      <c r="BP40" s="103">
        <f t="shared" si="19"/>
        <v>0</v>
      </c>
      <c r="BQ40" s="103">
        <v>14.04</v>
      </c>
      <c r="BR40" s="103">
        <v>14.04</v>
      </c>
      <c r="BS40" s="103">
        <f t="shared" si="20"/>
        <v>0</v>
      </c>
      <c r="BT40" s="103">
        <v>17640</v>
      </c>
      <c r="BU40" s="110">
        <v>69</v>
      </c>
      <c r="BV40" s="103">
        <v>60</v>
      </c>
      <c r="BW40" s="103">
        <v>39.6</v>
      </c>
      <c r="BX40" s="103">
        <f t="shared" si="21"/>
        <v>20.399999999999999</v>
      </c>
      <c r="BY40" s="106">
        <v>15.3216</v>
      </c>
      <c r="BZ40" s="106">
        <v>12.48</v>
      </c>
      <c r="CA40" s="103"/>
      <c r="CB40" s="103"/>
      <c r="CC40" s="103">
        <v>12.48</v>
      </c>
      <c r="CD40" s="103">
        <v>12.48</v>
      </c>
      <c r="CE40" s="103">
        <f t="shared" si="22"/>
        <v>0</v>
      </c>
      <c r="CF40" s="103"/>
      <c r="CG40" s="103"/>
      <c r="CH40" s="103">
        <v>2.8416000000000001</v>
      </c>
      <c r="CI40" s="103"/>
      <c r="CJ40" s="103"/>
      <c r="CK40" s="110"/>
      <c r="CL40" s="103"/>
      <c r="CM40" s="103"/>
      <c r="CN40" s="103"/>
      <c r="CO40" s="103"/>
      <c r="CP40" s="103"/>
      <c r="CQ40" s="103">
        <v>0</v>
      </c>
      <c r="CR40" s="103">
        <v>1750</v>
      </c>
      <c r="CS40" s="103"/>
      <c r="CT40" s="103">
        <v>5222</v>
      </c>
      <c r="CU40" s="103"/>
      <c r="CV40" s="111">
        <v>7623.8065999999999</v>
      </c>
      <c r="CW40" s="103">
        <v>180</v>
      </c>
      <c r="CX40" s="113"/>
      <c r="CY40" s="103"/>
      <c r="CZ40" s="103">
        <v>7803.8065999999999</v>
      </c>
    </row>
    <row r="41" spans="1:104" s="99" customFormat="1" ht="14.25" customHeight="1">
      <c r="A41" s="103">
        <v>36</v>
      </c>
      <c r="B41" s="103" t="s">
        <v>240</v>
      </c>
      <c r="C41" s="104">
        <v>803002</v>
      </c>
      <c r="D41" s="105" t="s">
        <v>275</v>
      </c>
      <c r="E41" s="106">
        <v>488.47590000000002</v>
      </c>
      <c r="F41" s="106">
        <v>379.84789999999998</v>
      </c>
      <c r="G41" s="103">
        <v>105608</v>
      </c>
      <c r="H41" s="106"/>
      <c r="I41" s="106">
        <v>105608</v>
      </c>
      <c r="J41" s="103">
        <f t="shared" si="3"/>
        <v>126.7296</v>
      </c>
      <c r="K41" s="106">
        <v>0</v>
      </c>
      <c r="L41" s="103">
        <v>0</v>
      </c>
      <c r="M41" s="103">
        <v>0</v>
      </c>
      <c r="N41" s="103">
        <f t="shared" si="4"/>
        <v>0</v>
      </c>
      <c r="O41" s="103"/>
      <c r="P41" s="103"/>
      <c r="Q41" s="103"/>
      <c r="R41" s="103"/>
      <c r="S41" s="106">
        <v>71.28</v>
      </c>
      <c r="T41" s="103">
        <v>0</v>
      </c>
      <c r="U41" s="103"/>
      <c r="V41" s="103"/>
      <c r="W41" s="103">
        <v>47.52</v>
      </c>
      <c r="X41" s="103">
        <v>47.52</v>
      </c>
      <c r="Y41" s="103">
        <f t="shared" si="5"/>
        <v>0</v>
      </c>
      <c r="Z41" s="103">
        <v>23.76</v>
      </c>
      <c r="AA41" s="103">
        <f t="shared" si="6"/>
        <v>23.76</v>
      </c>
      <c r="AB41" s="103">
        <f t="shared" si="7"/>
        <v>0</v>
      </c>
      <c r="AC41" s="103">
        <v>39600</v>
      </c>
      <c r="AD41" s="103"/>
      <c r="AE41" s="103"/>
      <c r="AF41" s="103">
        <v>85.47</v>
      </c>
      <c r="AG41" s="103">
        <v>85.47</v>
      </c>
      <c r="AH41" s="103">
        <f t="shared" si="23"/>
        <v>0</v>
      </c>
      <c r="AI41" s="110">
        <v>41.555100000000003</v>
      </c>
      <c r="AJ41" s="110">
        <v>41.555100000000003</v>
      </c>
      <c r="AK41" s="110">
        <f t="shared" si="8"/>
        <v>0</v>
      </c>
      <c r="AL41" s="110">
        <f t="shared" si="9"/>
        <v>415551.00000000006</v>
      </c>
      <c r="AM41" s="103"/>
      <c r="AN41" s="103">
        <v>18.036999999999999</v>
      </c>
      <c r="AO41" s="103">
        <v>18.036999999999999</v>
      </c>
      <c r="AP41" s="103">
        <f t="shared" si="10"/>
        <v>0</v>
      </c>
      <c r="AQ41" s="103">
        <f t="shared" si="11"/>
        <v>16.975999999999999</v>
      </c>
      <c r="AR41" s="103">
        <f t="shared" si="12"/>
        <v>169760</v>
      </c>
      <c r="AS41" s="103">
        <f t="shared" si="25"/>
        <v>1.0609999999999999</v>
      </c>
      <c r="AT41" s="103">
        <f t="shared" si="13"/>
        <v>10610</v>
      </c>
      <c r="AU41" s="103"/>
      <c r="AV41" s="103">
        <v>2.7585999999999999</v>
      </c>
      <c r="AW41" s="103">
        <v>2.5245000000000002</v>
      </c>
      <c r="AX41" s="103">
        <f t="shared" si="14"/>
        <v>0.23409999999999975</v>
      </c>
      <c r="AY41" s="103">
        <f t="shared" si="26"/>
        <v>1.2732000000000001</v>
      </c>
      <c r="AZ41" s="103">
        <f t="shared" si="15"/>
        <v>12732.000000000002</v>
      </c>
      <c r="BA41" s="103">
        <f t="shared" si="27"/>
        <v>1.4854000000000001</v>
      </c>
      <c r="BB41" s="103">
        <f t="shared" si="16"/>
        <v>14854</v>
      </c>
      <c r="BC41" s="103">
        <f t="shared" si="24"/>
        <v>0</v>
      </c>
      <c r="BD41" s="103">
        <v>34.017600000000002</v>
      </c>
      <c r="BE41" s="103">
        <v>65.604799999999997</v>
      </c>
      <c r="BF41" s="103">
        <f t="shared" si="17"/>
        <v>-31.587199999999996</v>
      </c>
      <c r="BG41" s="103"/>
      <c r="BH41" s="103"/>
      <c r="BI41" s="103"/>
      <c r="BJ41" s="103">
        <f t="shared" si="18"/>
        <v>0</v>
      </c>
      <c r="BK41" s="111">
        <v>1E-4</v>
      </c>
      <c r="BL41" s="112" t="s">
        <v>275</v>
      </c>
      <c r="BM41" s="106">
        <v>103.48</v>
      </c>
      <c r="BN41" s="103">
        <v>31.68</v>
      </c>
      <c r="BO41" s="103">
        <v>31.68</v>
      </c>
      <c r="BP41" s="103">
        <f t="shared" si="19"/>
        <v>0</v>
      </c>
      <c r="BQ41" s="103">
        <v>0</v>
      </c>
      <c r="BR41" s="103">
        <v>0</v>
      </c>
      <c r="BS41" s="103">
        <f t="shared" si="20"/>
        <v>0</v>
      </c>
      <c r="BT41" s="103"/>
      <c r="BU41" s="110">
        <v>68</v>
      </c>
      <c r="BV41" s="103">
        <v>3.8</v>
      </c>
      <c r="BW41" s="103">
        <v>3.8</v>
      </c>
      <c r="BX41" s="103">
        <f t="shared" si="21"/>
        <v>0</v>
      </c>
      <c r="BY41" s="106">
        <v>5.1480000000000006</v>
      </c>
      <c r="BZ41" s="106">
        <v>4.32</v>
      </c>
      <c r="CA41" s="103"/>
      <c r="CB41" s="103"/>
      <c r="CC41" s="103">
        <v>4.32</v>
      </c>
      <c r="CD41" s="103">
        <v>4.32</v>
      </c>
      <c r="CE41" s="103">
        <f t="shared" si="22"/>
        <v>0</v>
      </c>
      <c r="CF41" s="103"/>
      <c r="CG41" s="103"/>
      <c r="CH41" s="103">
        <v>0.82799999999999996</v>
      </c>
      <c r="CI41" s="103"/>
      <c r="CJ41" s="103"/>
      <c r="CK41" s="110"/>
      <c r="CL41" s="103"/>
      <c r="CM41" s="103"/>
      <c r="CN41" s="103"/>
      <c r="CO41" s="103"/>
      <c r="CP41" s="103"/>
      <c r="CQ41" s="103">
        <v>0</v>
      </c>
      <c r="CR41" s="103"/>
      <c r="CS41" s="103"/>
      <c r="CT41" s="103"/>
      <c r="CU41" s="103"/>
      <c r="CV41" s="111">
        <v>488.47590000000002</v>
      </c>
      <c r="CW41" s="103"/>
      <c r="CX41" s="113"/>
      <c r="CY41" s="103"/>
      <c r="CZ41" s="103">
        <v>488.47590000000002</v>
      </c>
    </row>
    <row r="42" spans="1:104" s="99" customFormat="1" ht="14.25" customHeight="1">
      <c r="A42" s="103">
        <v>37</v>
      </c>
      <c r="B42" s="103" t="s">
        <v>240</v>
      </c>
      <c r="C42" s="104">
        <v>803003</v>
      </c>
      <c r="D42" s="105" t="s">
        <v>276</v>
      </c>
      <c r="E42" s="106">
        <v>113.2508</v>
      </c>
      <c r="F42" s="106">
        <v>89.880799999999994</v>
      </c>
      <c r="G42" s="103">
        <v>28030</v>
      </c>
      <c r="H42" s="106"/>
      <c r="I42" s="106">
        <v>28030</v>
      </c>
      <c r="J42" s="103">
        <f t="shared" si="3"/>
        <v>33.636000000000003</v>
      </c>
      <c r="K42" s="106">
        <v>0</v>
      </c>
      <c r="L42" s="103">
        <v>0</v>
      </c>
      <c r="M42" s="103">
        <v>0</v>
      </c>
      <c r="N42" s="103">
        <f t="shared" si="4"/>
        <v>0</v>
      </c>
      <c r="O42" s="103"/>
      <c r="P42" s="103"/>
      <c r="Q42" s="103"/>
      <c r="R42" s="103"/>
      <c r="S42" s="106">
        <v>15.120000000000001</v>
      </c>
      <c r="T42" s="103">
        <v>0</v>
      </c>
      <c r="U42" s="103"/>
      <c r="V42" s="103"/>
      <c r="W42" s="103">
        <v>10.08</v>
      </c>
      <c r="X42" s="103">
        <v>10.08</v>
      </c>
      <c r="Y42" s="103">
        <f t="shared" si="5"/>
        <v>0</v>
      </c>
      <c r="Z42" s="103">
        <v>5.04</v>
      </c>
      <c r="AA42" s="103">
        <f t="shared" si="6"/>
        <v>5.04</v>
      </c>
      <c r="AB42" s="103">
        <f t="shared" si="7"/>
        <v>0</v>
      </c>
      <c r="AC42" s="103">
        <v>8400</v>
      </c>
      <c r="AD42" s="103"/>
      <c r="AE42" s="103"/>
      <c r="AF42" s="103">
        <v>18.13</v>
      </c>
      <c r="AG42" s="103">
        <v>18.13</v>
      </c>
      <c r="AH42" s="103">
        <f t="shared" si="23"/>
        <v>0</v>
      </c>
      <c r="AI42" s="110">
        <v>9.8954000000000004</v>
      </c>
      <c r="AJ42" s="110">
        <v>9.8954000000000004</v>
      </c>
      <c r="AK42" s="110">
        <f t="shared" si="8"/>
        <v>0</v>
      </c>
      <c r="AL42" s="110">
        <f t="shared" si="9"/>
        <v>98954</v>
      </c>
      <c r="AM42" s="103"/>
      <c r="AN42" s="103">
        <v>4.4001000000000001</v>
      </c>
      <c r="AO42" s="103">
        <v>4.4001000000000001</v>
      </c>
      <c r="AP42" s="103">
        <f t="shared" si="10"/>
        <v>0</v>
      </c>
      <c r="AQ42" s="103">
        <f t="shared" si="11"/>
        <v>4.1413000000000002</v>
      </c>
      <c r="AR42" s="103">
        <f t="shared" si="12"/>
        <v>41413</v>
      </c>
      <c r="AS42" s="103">
        <f t="shared" si="25"/>
        <v>0.25879999999999997</v>
      </c>
      <c r="AT42" s="103">
        <f t="shared" si="13"/>
        <v>2587.9999999999995</v>
      </c>
      <c r="AU42" s="103"/>
      <c r="AV42" s="103">
        <v>0.67300000000000004</v>
      </c>
      <c r="AW42" s="103">
        <v>0.67300000000000004</v>
      </c>
      <c r="AX42" s="103">
        <f t="shared" si="14"/>
        <v>0</v>
      </c>
      <c r="AY42" s="103">
        <f t="shared" si="26"/>
        <v>0.31059999999999999</v>
      </c>
      <c r="AZ42" s="103">
        <f t="shared" si="15"/>
        <v>3106</v>
      </c>
      <c r="BA42" s="103">
        <f t="shared" si="27"/>
        <v>0.3624</v>
      </c>
      <c r="BB42" s="103">
        <f t="shared" si="16"/>
        <v>3624</v>
      </c>
      <c r="BC42" s="103">
        <f t="shared" si="24"/>
        <v>0</v>
      </c>
      <c r="BD42" s="103">
        <v>8.0263000000000009</v>
      </c>
      <c r="BE42" s="103">
        <v>8.0263000000000009</v>
      </c>
      <c r="BF42" s="103">
        <f t="shared" si="17"/>
        <v>0</v>
      </c>
      <c r="BG42" s="103"/>
      <c r="BH42" s="103"/>
      <c r="BI42" s="103"/>
      <c r="BJ42" s="103">
        <f t="shared" si="18"/>
        <v>0</v>
      </c>
      <c r="BK42" s="111">
        <v>1E-4</v>
      </c>
      <c r="BL42" s="105" t="s">
        <v>276</v>
      </c>
      <c r="BM42" s="106">
        <v>21.72</v>
      </c>
      <c r="BN42" s="103">
        <v>6.72</v>
      </c>
      <c r="BO42" s="103">
        <v>6.72</v>
      </c>
      <c r="BP42" s="103">
        <f t="shared" si="19"/>
        <v>0</v>
      </c>
      <c r="BQ42" s="103">
        <v>0</v>
      </c>
      <c r="BR42" s="103">
        <v>0</v>
      </c>
      <c r="BS42" s="103">
        <f t="shared" si="20"/>
        <v>0</v>
      </c>
      <c r="BT42" s="103"/>
      <c r="BU42" s="110">
        <v>15</v>
      </c>
      <c r="BV42" s="103"/>
      <c r="BW42" s="103"/>
      <c r="BX42" s="103">
        <f t="shared" si="21"/>
        <v>0</v>
      </c>
      <c r="BY42" s="106">
        <v>1.65</v>
      </c>
      <c r="BZ42" s="106">
        <v>0.48</v>
      </c>
      <c r="CA42" s="103"/>
      <c r="CB42" s="103"/>
      <c r="CC42" s="103">
        <v>0.48</v>
      </c>
      <c r="CD42" s="103">
        <v>0.48</v>
      </c>
      <c r="CE42" s="103">
        <f t="shared" si="22"/>
        <v>0</v>
      </c>
      <c r="CF42" s="103"/>
      <c r="CG42" s="103"/>
      <c r="CH42" s="103">
        <v>1.17</v>
      </c>
      <c r="CI42" s="103"/>
      <c r="CJ42" s="103"/>
      <c r="CK42" s="110"/>
      <c r="CL42" s="103"/>
      <c r="CM42" s="103"/>
      <c r="CN42" s="103"/>
      <c r="CO42" s="103"/>
      <c r="CP42" s="103"/>
      <c r="CQ42" s="103">
        <v>0</v>
      </c>
      <c r="CR42" s="103"/>
      <c r="CS42" s="103"/>
      <c r="CT42" s="103"/>
      <c r="CU42" s="103"/>
      <c r="CV42" s="111">
        <v>113.2508</v>
      </c>
      <c r="CW42" s="103"/>
      <c r="CX42" s="113"/>
      <c r="CY42" s="103"/>
      <c r="CZ42" s="103">
        <v>113.2508</v>
      </c>
    </row>
    <row r="43" spans="1:104" s="99" customFormat="1" ht="14.25" customHeight="1">
      <c r="A43" s="103">
        <v>38</v>
      </c>
      <c r="B43" s="103" t="s">
        <v>240</v>
      </c>
      <c r="C43" s="104">
        <v>803006</v>
      </c>
      <c r="D43" s="105" t="s">
        <v>277</v>
      </c>
      <c r="E43" s="106">
        <v>97.645599999999973</v>
      </c>
      <c r="F43" s="106">
        <v>72.885599999999982</v>
      </c>
      <c r="G43" s="103">
        <v>21513</v>
      </c>
      <c r="H43" s="106"/>
      <c r="I43" s="106">
        <v>21513</v>
      </c>
      <c r="J43" s="103">
        <f t="shared" si="3"/>
        <v>25.8156</v>
      </c>
      <c r="K43" s="106">
        <v>0</v>
      </c>
      <c r="L43" s="103">
        <v>0</v>
      </c>
      <c r="M43" s="103">
        <v>0</v>
      </c>
      <c r="N43" s="103">
        <f t="shared" si="4"/>
        <v>0</v>
      </c>
      <c r="O43" s="103"/>
      <c r="P43" s="103"/>
      <c r="Q43" s="103"/>
      <c r="R43" s="103"/>
      <c r="S43" s="106">
        <v>12.96</v>
      </c>
      <c r="T43" s="103">
        <v>0</v>
      </c>
      <c r="U43" s="103"/>
      <c r="V43" s="103"/>
      <c r="W43" s="103">
        <v>8.64</v>
      </c>
      <c r="X43" s="103">
        <v>8.64</v>
      </c>
      <c r="Y43" s="103">
        <f t="shared" si="5"/>
        <v>0</v>
      </c>
      <c r="Z43" s="103">
        <v>4.32</v>
      </c>
      <c r="AA43" s="103">
        <f t="shared" si="6"/>
        <v>4.32</v>
      </c>
      <c r="AB43" s="103">
        <f t="shared" si="7"/>
        <v>0</v>
      </c>
      <c r="AC43" s="103">
        <v>7200</v>
      </c>
      <c r="AD43" s="103"/>
      <c r="AE43" s="103"/>
      <c r="AF43" s="103">
        <v>15.54</v>
      </c>
      <c r="AG43" s="103">
        <v>15.54</v>
      </c>
      <c r="AH43" s="103">
        <f t="shared" si="23"/>
        <v>0</v>
      </c>
      <c r="AI43" s="110">
        <v>7.9992999999999999</v>
      </c>
      <c r="AJ43" s="110">
        <v>7.9992999999999999</v>
      </c>
      <c r="AK43" s="110">
        <f t="shared" si="8"/>
        <v>0</v>
      </c>
      <c r="AL43" s="110">
        <f t="shared" si="9"/>
        <v>79993</v>
      </c>
      <c r="AM43" s="103"/>
      <c r="AN43" s="103">
        <v>3.5152000000000001</v>
      </c>
      <c r="AO43" s="103">
        <v>3.5152000000000001</v>
      </c>
      <c r="AP43" s="103">
        <f t="shared" si="10"/>
        <v>0</v>
      </c>
      <c r="AQ43" s="103">
        <f t="shared" si="11"/>
        <v>3.3083999999999998</v>
      </c>
      <c r="AR43" s="103">
        <f t="shared" si="12"/>
        <v>33084</v>
      </c>
      <c r="AS43" s="103">
        <f t="shared" si="25"/>
        <v>0.20680000000000001</v>
      </c>
      <c r="AT43" s="103">
        <f t="shared" si="13"/>
        <v>2068</v>
      </c>
      <c r="AU43" s="103"/>
      <c r="AV43" s="103">
        <v>0.53759999999999997</v>
      </c>
      <c r="AW43" s="103">
        <v>0.53759999999999997</v>
      </c>
      <c r="AX43" s="103">
        <f t="shared" si="14"/>
        <v>0</v>
      </c>
      <c r="AY43" s="103">
        <f t="shared" si="26"/>
        <v>0.24809999999999999</v>
      </c>
      <c r="AZ43" s="103">
        <f t="shared" si="15"/>
        <v>2481</v>
      </c>
      <c r="BA43" s="103">
        <f t="shared" si="27"/>
        <v>0.28949999999999998</v>
      </c>
      <c r="BB43" s="103">
        <f t="shared" si="16"/>
        <v>2895</v>
      </c>
      <c r="BC43" s="103">
        <f t="shared" si="24"/>
        <v>0</v>
      </c>
      <c r="BD43" s="103">
        <v>6.5179</v>
      </c>
      <c r="BE43" s="103">
        <v>6.5179</v>
      </c>
      <c r="BF43" s="103">
        <f t="shared" si="17"/>
        <v>0</v>
      </c>
      <c r="BG43" s="103"/>
      <c r="BH43" s="103"/>
      <c r="BI43" s="103"/>
      <c r="BJ43" s="103">
        <f t="shared" si="18"/>
        <v>0</v>
      </c>
      <c r="BK43" s="111">
        <v>1E-4</v>
      </c>
      <c r="BL43" s="112" t="s">
        <v>277</v>
      </c>
      <c r="BM43" s="106">
        <v>24.759999999999998</v>
      </c>
      <c r="BN43" s="103">
        <v>5.76</v>
      </c>
      <c r="BO43" s="103">
        <v>5.76</v>
      </c>
      <c r="BP43" s="103">
        <f t="shared" si="19"/>
        <v>0</v>
      </c>
      <c r="BQ43" s="103">
        <v>0</v>
      </c>
      <c r="BR43" s="103">
        <v>0</v>
      </c>
      <c r="BS43" s="103">
        <f t="shared" si="20"/>
        <v>0</v>
      </c>
      <c r="BT43" s="103"/>
      <c r="BU43" s="110">
        <v>19</v>
      </c>
      <c r="BV43" s="103"/>
      <c r="BW43" s="103"/>
      <c r="BX43" s="103">
        <f t="shared" si="21"/>
        <v>0</v>
      </c>
      <c r="BY43" s="106">
        <v>0</v>
      </c>
      <c r="BZ43" s="106">
        <v>0</v>
      </c>
      <c r="CA43" s="103"/>
      <c r="CB43" s="103"/>
      <c r="CC43" s="103">
        <v>0</v>
      </c>
      <c r="CD43" s="103">
        <v>0</v>
      </c>
      <c r="CE43" s="103">
        <f t="shared" si="22"/>
        <v>0</v>
      </c>
      <c r="CF43" s="103"/>
      <c r="CG43" s="103"/>
      <c r="CH43" s="103"/>
      <c r="CI43" s="103"/>
      <c r="CJ43" s="103"/>
      <c r="CK43" s="110"/>
      <c r="CL43" s="103"/>
      <c r="CM43" s="103"/>
      <c r="CN43" s="103"/>
      <c r="CO43" s="103"/>
      <c r="CP43" s="103"/>
      <c r="CQ43" s="103">
        <v>0</v>
      </c>
      <c r="CR43" s="103"/>
      <c r="CS43" s="103"/>
      <c r="CT43" s="103"/>
      <c r="CU43" s="103"/>
      <c r="CV43" s="111">
        <v>97.645599999999973</v>
      </c>
      <c r="CW43" s="103"/>
      <c r="CX43" s="113"/>
      <c r="CY43" s="103"/>
      <c r="CZ43" s="103">
        <v>97.645599999999973</v>
      </c>
    </row>
    <row r="44" spans="1:104" s="99" customFormat="1" ht="14.25" customHeight="1">
      <c r="A44" s="103">
        <v>39</v>
      </c>
      <c r="B44" s="103" t="s">
        <v>240</v>
      </c>
      <c r="C44" s="104">
        <v>803005</v>
      </c>
      <c r="D44" s="121" t="s">
        <v>278</v>
      </c>
      <c r="E44" s="106">
        <v>99.329599999999999</v>
      </c>
      <c r="F44" s="106">
        <v>58.529600000000002</v>
      </c>
      <c r="G44" s="103">
        <v>16592</v>
      </c>
      <c r="H44" s="106"/>
      <c r="I44" s="106">
        <v>16592</v>
      </c>
      <c r="J44" s="103">
        <f t="shared" si="3"/>
        <v>19.910399999999999</v>
      </c>
      <c r="K44" s="106">
        <v>0</v>
      </c>
      <c r="L44" s="103">
        <v>0</v>
      </c>
      <c r="M44" s="103">
        <v>0</v>
      </c>
      <c r="N44" s="103">
        <f t="shared" si="4"/>
        <v>0</v>
      </c>
      <c r="O44" s="103"/>
      <c r="P44" s="103"/>
      <c r="Q44" s="103"/>
      <c r="R44" s="103"/>
      <c r="S44" s="106">
        <v>10.8</v>
      </c>
      <c r="T44" s="103">
        <v>0</v>
      </c>
      <c r="U44" s="103"/>
      <c r="V44" s="103"/>
      <c r="W44" s="103">
        <v>7.2</v>
      </c>
      <c r="X44" s="103">
        <v>7.2</v>
      </c>
      <c r="Y44" s="103">
        <f t="shared" si="5"/>
        <v>0</v>
      </c>
      <c r="Z44" s="103">
        <v>3.6</v>
      </c>
      <c r="AA44" s="103">
        <f t="shared" si="6"/>
        <v>3.6</v>
      </c>
      <c r="AB44" s="103">
        <f t="shared" si="7"/>
        <v>0</v>
      </c>
      <c r="AC44" s="103">
        <v>6000</v>
      </c>
      <c r="AD44" s="103"/>
      <c r="AE44" s="103"/>
      <c r="AF44" s="103">
        <v>12.95</v>
      </c>
      <c r="AG44" s="103">
        <v>12.95</v>
      </c>
      <c r="AH44" s="103">
        <f t="shared" si="23"/>
        <v>0</v>
      </c>
      <c r="AI44" s="110">
        <v>6.4097</v>
      </c>
      <c r="AJ44" s="110">
        <v>6.4097</v>
      </c>
      <c r="AK44" s="110">
        <f t="shared" si="8"/>
        <v>0</v>
      </c>
      <c r="AL44" s="110">
        <f t="shared" si="9"/>
        <v>64097</v>
      </c>
      <c r="AM44" s="103"/>
      <c r="AN44" s="103">
        <v>2.7930999999999999</v>
      </c>
      <c r="AO44" s="103">
        <v>2.7930999999999999</v>
      </c>
      <c r="AP44" s="103">
        <f t="shared" si="10"/>
        <v>0</v>
      </c>
      <c r="AQ44" s="103">
        <f t="shared" si="11"/>
        <v>2.6288</v>
      </c>
      <c r="AR44" s="103">
        <f t="shared" si="12"/>
        <v>26288</v>
      </c>
      <c r="AS44" s="103">
        <f t="shared" si="25"/>
        <v>0.1643</v>
      </c>
      <c r="AT44" s="103">
        <f t="shared" si="13"/>
        <v>1643</v>
      </c>
      <c r="AU44" s="103"/>
      <c r="AV44" s="103">
        <v>0.42720000000000002</v>
      </c>
      <c r="AW44" s="103">
        <v>0.42720000000000002</v>
      </c>
      <c r="AX44" s="103">
        <f t="shared" si="14"/>
        <v>0</v>
      </c>
      <c r="AY44" s="103">
        <f t="shared" si="26"/>
        <v>0.19719999999999999</v>
      </c>
      <c r="AZ44" s="103">
        <f t="shared" si="15"/>
        <v>1971.9999999999998</v>
      </c>
      <c r="BA44" s="103">
        <f t="shared" si="27"/>
        <v>0.23</v>
      </c>
      <c r="BB44" s="103">
        <f t="shared" si="16"/>
        <v>2300</v>
      </c>
      <c r="BC44" s="103">
        <f t="shared" si="24"/>
        <v>0</v>
      </c>
      <c r="BD44" s="103">
        <v>5.2392000000000003</v>
      </c>
      <c r="BE44" s="103">
        <v>5.2392000000000003</v>
      </c>
      <c r="BF44" s="103">
        <f t="shared" si="17"/>
        <v>0</v>
      </c>
      <c r="BG44" s="103"/>
      <c r="BH44" s="103"/>
      <c r="BI44" s="103"/>
      <c r="BJ44" s="103">
        <f t="shared" si="18"/>
        <v>0</v>
      </c>
      <c r="BK44" s="111">
        <v>1E-4</v>
      </c>
      <c r="BL44" s="111" t="s">
        <v>278</v>
      </c>
      <c r="BM44" s="106">
        <v>40.799999999999997</v>
      </c>
      <c r="BN44" s="103">
        <v>4.8</v>
      </c>
      <c r="BO44" s="103">
        <v>4.8</v>
      </c>
      <c r="BP44" s="103">
        <f t="shared" si="19"/>
        <v>0</v>
      </c>
      <c r="BQ44" s="103">
        <v>0</v>
      </c>
      <c r="BR44" s="103">
        <v>0</v>
      </c>
      <c r="BS44" s="103">
        <f t="shared" si="20"/>
        <v>0</v>
      </c>
      <c r="BT44" s="103"/>
      <c r="BU44" s="110">
        <v>36</v>
      </c>
      <c r="BV44" s="103"/>
      <c r="BW44" s="103"/>
      <c r="BX44" s="103">
        <f t="shared" si="21"/>
        <v>0</v>
      </c>
      <c r="BY44" s="106">
        <v>0</v>
      </c>
      <c r="BZ44" s="106">
        <v>0</v>
      </c>
      <c r="CA44" s="103"/>
      <c r="CB44" s="103"/>
      <c r="CC44" s="103">
        <v>0</v>
      </c>
      <c r="CD44" s="103">
        <v>0</v>
      </c>
      <c r="CE44" s="103">
        <f t="shared" si="22"/>
        <v>0</v>
      </c>
      <c r="CF44" s="103"/>
      <c r="CG44" s="103"/>
      <c r="CH44" s="103"/>
      <c r="CI44" s="103"/>
      <c r="CJ44" s="103"/>
      <c r="CK44" s="110"/>
      <c r="CL44" s="103"/>
      <c r="CM44" s="103"/>
      <c r="CN44" s="103"/>
      <c r="CO44" s="103"/>
      <c r="CP44" s="103"/>
      <c r="CQ44" s="103">
        <v>0</v>
      </c>
      <c r="CR44" s="103">
        <v>80</v>
      </c>
      <c r="CS44" s="103"/>
      <c r="CT44" s="103"/>
      <c r="CU44" s="103"/>
      <c r="CV44" s="111">
        <v>179.3296</v>
      </c>
      <c r="CW44" s="103"/>
      <c r="CX44" s="113"/>
      <c r="CY44" s="103"/>
      <c r="CZ44" s="103">
        <v>179.3296</v>
      </c>
    </row>
    <row r="45" spans="1:104" s="99" customFormat="1" ht="14.25" customHeight="1">
      <c r="A45" s="103">
        <v>40</v>
      </c>
      <c r="B45" s="103" t="s">
        <v>240</v>
      </c>
      <c r="C45" s="104">
        <v>807001</v>
      </c>
      <c r="D45" s="105" t="s">
        <v>279</v>
      </c>
      <c r="E45" s="106">
        <v>626.10709999999995</v>
      </c>
      <c r="F45" s="106">
        <v>551.0711</v>
      </c>
      <c r="G45" s="103">
        <v>151964</v>
      </c>
      <c r="H45" s="106">
        <v>96527</v>
      </c>
      <c r="I45" s="106">
        <v>55437</v>
      </c>
      <c r="J45" s="103">
        <f t="shared" si="3"/>
        <v>182.35679999999999</v>
      </c>
      <c r="K45" s="106">
        <v>63</v>
      </c>
      <c r="L45" s="103">
        <v>63</v>
      </c>
      <c r="M45" s="103">
        <v>63</v>
      </c>
      <c r="N45" s="103">
        <f t="shared" si="4"/>
        <v>0</v>
      </c>
      <c r="O45" s="103"/>
      <c r="P45" s="103"/>
      <c r="Q45" s="103"/>
      <c r="R45" s="103"/>
      <c r="S45" s="106">
        <v>119.18430000000001</v>
      </c>
      <c r="T45" s="103">
        <v>9.6526999999999994</v>
      </c>
      <c r="U45" s="103"/>
      <c r="V45" s="103"/>
      <c r="W45" s="103">
        <v>71.119200000000006</v>
      </c>
      <c r="X45" s="103">
        <v>71.119200000000006</v>
      </c>
      <c r="Y45" s="103">
        <f t="shared" si="5"/>
        <v>0</v>
      </c>
      <c r="Z45" s="103">
        <v>38.412399999999998</v>
      </c>
      <c r="AA45" s="103">
        <f t="shared" si="6"/>
        <v>35.559600000000003</v>
      </c>
      <c r="AB45" s="103">
        <f t="shared" si="7"/>
        <v>2.8527999999999949</v>
      </c>
      <c r="AC45" s="103">
        <v>59266</v>
      </c>
      <c r="AD45" s="103"/>
      <c r="AE45" s="103"/>
      <c r="AF45" s="103">
        <v>49.21</v>
      </c>
      <c r="AG45" s="103">
        <v>49.21</v>
      </c>
      <c r="AH45" s="103">
        <f t="shared" si="23"/>
        <v>0</v>
      </c>
      <c r="AI45" s="110">
        <v>60.054200000000002</v>
      </c>
      <c r="AJ45" s="110">
        <v>60.054200000000002</v>
      </c>
      <c r="AK45" s="110">
        <f t="shared" si="8"/>
        <v>0</v>
      </c>
      <c r="AL45" s="110">
        <f t="shared" si="9"/>
        <v>600542</v>
      </c>
      <c r="AM45" s="103"/>
      <c r="AN45" s="103">
        <v>25.0382</v>
      </c>
      <c r="AO45" s="103">
        <v>25.0382</v>
      </c>
      <c r="AP45" s="103">
        <f t="shared" si="10"/>
        <v>0</v>
      </c>
      <c r="AQ45" s="103">
        <f t="shared" si="11"/>
        <v>23.565300000000001</v>
      </c>
      <c r="AR45" s="103">
        <f t="shared" si="12"/>
        <v>235653</v>
      </c>
      <c r="AS45" s="103">
        <f t="shared" si="25"/>
        <v>1.4728000000000001</v>
      </c>
      <c r="AT45" s="103">
        <f t="shared" si="13"/>
        <v>14728.000000000002</v>
      </c>
      <c r="AU45" s="103"/>
      <c r="AV45" s="103">
        <v>2.5775000000000001</v>
      </c>
      <c r="AW45" s="103">
        <v>2.5775000000000001</v>
      </c>
      <c r="AX45" s="103">
        <f t="shared" si="14"/>
        <v>0</v>
      </c>
      <c r="AY45" s="103">
        <f t="shared" si="26"/>
        <v>1.7674000000000001</v>
      </c>
      <c r="AZ45" s="103">
        <f t="shared" si="15"/>
        <v>17674</v>
      </c>
      <c r="BA45" s="103">
        <f t="shared" si="27"/>
        <v>0.81010000000000004</v>
      </c>
      <c r="BB45" s="103">
        <f t="shared" si="16"/>
        <v>8101</v>
      </c>
      <c r="BC45" s="103">
        <f t="shared" si="24"/>
        <v>0</v>
      </c>
      <c r="BD45" s="103">
        <v>49.650100000000002</v>
      </c>
      <c r="BE45" s="103">
        <v>49.83</v>
      </c>
      <c r="BF45" s="103">
        <f t="shared" si="17"/>
        <v>-0.1798999999999964</v>
      </c>
      <c r="BG45" s="103"/>
      <c r="BH45" s="103"/>
      <c r="BI45" s="103"/>
      <c r="BJ45" s="103">
        <f t="shared" si="18"/>
        <v>0</v>
      </c>
      <c r="BK45" s="111">
        <v>1E-4</v>
      </c>
      <c r="BL45" s="112" t="s">
        <v>279</v>
      </c>
      <c r="BM45" s="106">
        <v>72.635999999999996</v>
      </c>
      <c r="BN45" s="103">
        <v>51.84</v>
      </c>
      <c r="BO45" s="103">
        <v>51.84</v>
      </c>
      <c r="BP45" s="103">
        <f t="shared" si="19"/>
        <v>0</v>
      </c>
      <c r="BQ45" s="103">
        <v>20.795999999999999</v>
      </c>
      <c r="BR45" s="103">
        <v>20.795999999999999</v>
      </c>
      <c r="BS45" s="103">
        <f t="shared" si="20"/>
        <v>0</v>
      </c>
      <c r="BT45" s="103">
        <v>19670</v>
      </c>
      <c r="BU45" s="110">
        <v>0</v>
      </c>
      <c r="BV45" s="103"/>
      <c r="BW45" s="103"/>
      <c r="BX45" s="103">
        <f t="shared" si="21"/>
        <v>0</v>
      </c>
      <c r="BY45" s="106">
        <v>2.4</v>
      </c>
      <c r="BZ45" s="106">
        <v>2.4</v>
      </c>
      <c r="CA45" s="103"/>
      <c r="CB45" s="103"/>
      <c r="CC45" s="103">
        <v>2.4</v>
      </c>
      <c r="CD45" s="103">
        <v>2.4</v>
      </c>
      <c r="CE45" s="103">
        <f t="shared" si="22"/>
        <v>0</v>
      </c>
      <c r="CF45" s="103"/>
      <c r="CG45" s="103"/>
      <c r="CH45" s="103"/>
      <c r="CI45" s="103"/>
      <c r="CJ45" s="103"/>
      <c r="CK45" s="110"/>
      <c r="CL45" s="103"/>
      <c r="CM45" s="103"/>
      <c r="CN45" s="103"/>
      <c r="CO45" s="103"/>
      <c r="CP45" s="103"/>
      <c r="CQ45" s="103">
        <v>0</v>
      </c>
      <c r="CR45" s="103"/>
      <c r="CS45" s="103"/>
      <c r="CT45" s="103"/>
      <c r="CU45" s="103"/>
      <c r="CV45" s="111">
        <v>626.10709999999995</v>
      </c>
      <c r="CW45" s="103"/>
      <c r="CX45" s="113"/>
      <c r="CY45" s="103"/>
      <c r="CZ45" s="103">
        <v>626.10709999999995</v>
      </c>
    </row>
    <row r="46" spans="1:104" s="99" customFormat="1" ht="14.25" customHeight="1">
      <c r="A46" s="103">
        <v>41</v>
      </c>
      <c r="B46" s="103" t="s">
        <v>240</v>
      </c>
      <c r="C46" s="104">
        <v>809001</v>
      </c>
      <c r="D46" s="105" t="s">
        <v>280</v>
      </c>
      <c r="E46" s="106">
        <v>278.25789999999995</v>
      </c>
      <c r="F46" s="106">
        <v>252.05789999999996</v>
      </c>
      <c r="G46" s="103">
        <v>63298</v>
      </c>
      <c r="H46" s="106"/>
      <c r="I46" s="106">
        <v>63298</v>
      </c>
      <c r="J46" s="103">
        <f t="shared" si="3"/>
        <v>75.957599999999999</v>
      </c>
      <c r="K46" s="106">
        <v>18.936</v>
      </c>
      <c r="L46" s="103">
        <v>0</v>
      </c>
      <c r="M46" s="103">
        <v>0</v>
      </c>
      <c r="N46" s="103">
        <f t="shared" si="4"/>
        <v>0</v>
      </c>
      <c r="O46" s="103">
        <v>18.936</v>
      </c>
      <c r="P46" s="103"/>
      <c r="Q46" s="103"/>
      <c r="R46" s="103"/>
      <c r="S46" s="106">
        <v>47.28</v>
      </c>
      <c r="T46" s="103">
        <v>0</v>
      </c>
      <c r="U46" s="103">
        <v>4.08</v>
      </c>
      <c r="V46" s="103"/>
      <c r="W46" s="103">
        <v>28.8</v>
      </c>
      <c r="X46" s="103">
        <v>28.8</v>
      </c>
      <c r="Y46" s="103">
        <f t="shared" si="5"/>
        <v>0</v>
      </c>
      <c r="Z46" s="103">
        <v>14.4</v>
      </c>
      <c r="AA46" s="103">
        <f t="shared" si="6"/>
        <v>14.4</v>
      </c>
      <c r="AB46" s="103">
        <f t="shared" si="7"/>
        <v>0</v>
      </c>
      <c r="AC46" s="103">
        <v>24000</v>
      </c>
      <c r="AD46" s="103"/>
      <c r="AE46" s="103"/>
      <c r="AF46" s="103">
        <v>51.8</v>
      </c>
      <c r="AG46" s="103">
        <v>51.8</v>
      </c>
      <c r="AH46" s="103">
        <f t="shared" si="23"/>
        <v>0</v>
      </c>
      <c r="AI46" s="110">
        <v>25.049199999999999</v>
      </c>
      <c r="AJ46" s="110">
        <v>25.049199999999999</v>
      </c>
      <c r="AK46" s="110">
        <f t="shared" si="8"/>
        <v>0</v>
      </c>
      <c r="AL46" s="110">
        <f t="shared" si="9"/>
        <v>250492</v>
      </c>
      <c r="AM46" s="103"/>
      <c r="AN46" s="103">
        <v>10.859400000000001</v>
      </c>
      <c r="AO46" s="103">
        <v>10.859400000000001</v>
      </c>
      <c r="AP46" s="103">
        <f t="shared" si="10"/>
        <v>0</v>
      </c>
      <c r="AQ46" s="103">
        <f t="shared" si="11"/>
        <v>10.220599999999999</v>
      </c>
      <c r="AR46" s="103">
        <f t="shared" si="12"/>
        <v>102205.99999999999</v>
      </c>
      <c r="AS46" s="103">
        <f t="shared" si="25"/>
        <v>0.63880000000000003</v>
      </c>
      <c r="AT46" s="103">
        <f t="shared" si="13"/>
        <v>6388</v>
      </c>
      <c r="AU46" s="103"/>
      <c r="AV46" s="103">
        <v>1.6608000000000001</v>
      </c>
      <c r="AW46" s="103">
        <v>1.6608000000000001</v>
      </c>
      <c r="AX46" s="103">
        <f t="shared" si="14"/>
        <v>0</v>
      </c>
      <c r="AY46" s="103">
        <f t="shared" si="26"/>
        <v>0.76649999999999996</v>
      </c>
      <c r="AZ46" s="103">
        <f t="shared" si="15"/>
        <v>7665</v>
      </c>
      <c r="BA46" s="103">
        <f t="shared" si="27"/>
        <v>0.89429999999999998</v>
      </c>
      <c r="BB46" s="103">
        <f t="shared" si="16"/>
        <v>8943</v>
      </c>
      <c r="BC46" s="103">
        <f t="shared" si="24"/>
        <v>0</v>
      </c>
      <c r="BD46" s="103">
        <v>20.514900000000001</v>
      </c>
      <c r="BE46" s="103">
        <v>20.514900000000001</v>
      </c>
      <c r="BF46" s="103">
        <f t="shared" si="17"/>
        <v>0</v>
      </c>
      <c r="BG46" s="103"/>
      <c r="BH46" s="103"/>
      <c r="BI46" s="103"/>
      <c r="BJ46" s="103">
        <f t="shared" si="18"/>
        <v>0</v>
      </c>
      <c r="BK46" s="111">
        <v>1E-4</v>
      </c>
      <c r="BL46" s="112" t="s">
        <v>280</v>
      </c>
      <c r="BM46" s="106">
        <v>26.2</v>
      </c>
      <c r="BN46" s="103">
        <v>19.2</v>
      </c>
      <c r="BO46" s="103">
        <v>19.2</v>
      </c>
      <c r="BP46" s="103">
        <f t="shared" si="19"/>
        <v>0</v>
      </c>
      <c r="BQ46" s="103">
        <v>0</v>
      </c>
      <c r="BR46" s="103">
        <v>0</v>
      </c>
      <c r="BS46" s="103">
        <f t="shared" si="20"/>
        <v>0</v>
      </c>
      <c r="BT46" s="103"/>
      <c r="BU46" s="110">
        <v>7</v>
      </c>
      <c r="BV46" s="103"/>
      <c r="BW46" s="103"/>
      <c r="BX46" s="103">
        <f t="shared" si="21"/>
        <v>0</v>
      </c>
      <c r="BY46" s="106">
        <v>0</v>
      </c>
      <c r="BZ46" s="106">
        <v>0</v>
      </c>
      <c r="CA46" s="103"/>
      <c r="CB46" s="103"/>
      <c r="CC46" s="103">
        <v>0</v>
      </c>
      <c r="CD46" s="103">
        <v>0</v>
      </c>
      <c r="CE46" s="103">
        <f t="shared" si="22"/>
        <v>0</v>
      </c>
      <c r="CF46" s="103"/>
      <c r="CG46" s="103"/>
      <c r="CH46" s="103"/>
      <c r="CI46" s="103"/>
      <c r="CJ46" s="103"/>
      <c r="CK46" s="110"/>
      <c r="CL46" s="103"/>
      <c r="CM46" s="103"/>
      <c r="CN46" s="103"/>
      <c r="CO46" s="103"/>
      <c r="CP46" s="103"/>
      <c r="CQ46" s="103">
        <v>0</v>
      </c>
      <c r="CR46" s="103"/>
      <c r="CS46" s="103"/>
      <c r="CT46" s="103"/>
      <c r="CU46" s="103"/>
      <c r="CV46" s="111">
        <v>278.25789999999995</v>
      </c>
      <c r="CW46" s="103"/>
      <c r="CX46" s="113"/>
      <c r="CY46" s="103"/>
      <c r="CZ46" s="103">
        <v>278.25789999999995</v>
      </c>
    </row>
    <row r="47" spans="1:104" s="99" customFormat="1" ht="14.25" customHeight="1">
      <c r="A47" s="103">
        <v>42</v>
      </c>
      <c r="B47" s="103" t="s">
        <v>240</v>
      </c>
      <c r="C47" s="104">
        <v>811001</v>
      </c>
      <c r="D47" s="105" t="s">
        <v>281</v>
      </c>
      <c r="E47" s="106">
        <v>179.83690000000001</v>
      </c>
      <c r="F47" s="106">
        <v>167.35690000000002</v>
      </c>
      <c r="G47" s="103">
        <v>44576</v>
      </c>
      <c r="H47" s="106"/>
      <c r="I47" s="106">
        <v>44576</v>
      </c>
      <c r="J47" s="103">
        <f t="shared" si="3"/>
        <v>53.491199999999999</v>
      </c>
      <c r="K47" s="106">
        <v>10.56</v>
      </c>
      <c r="L47" s="103">
        <v>0</v>
      </c>
      <c r="M47" s="103">
        <v>0</v>
      </c>
      <c r="N47" s="103">
        <f t="shared" si="4"/>
        <v>0</v>
      </c>
      <c r="O47" s="103">
        <v>10.56</v>
      </c>
      <c r="P47" s="103"/>
      <c r="Q47" s="103"/>
      <c r="R47" s="103"/>
      <c r="S47" s="106">
        <v>30.323999999999998</v>
      </c>
      <c r="T47" s="103">
        <v>0</v>
      </c>
      <c r="U47" s="103">
        <v>2.2440000000000002</v>
      </c>
      <c r="V47" s="103"/>
      <c r="W47" s="103">
        <v>18.72</v>
      </c>
      <c r="X47" s="103">
        <v>18.72</v>
      </c>
      <c r="Y47" s="103">
        <f t="shared" si="5"/>
        <v>0</v>
      </c>
      <c r="Z47" s="103">
        <v>9.36</v>
      </c>
      <c r="AA47" s="103">
        <f t="shared" si="6"/>
        <v>9.36</v>
      </c>
      <c r="AB47" s="103">
        <f t="shared" si="7"/>
        <v>0</v>
      </c>
      <c r="AC47" s="103">
        <v>15600</v>
      </c>
      <c r="AD47" s="103"/>
      <c r="AE47" s="103"/>
      <c r="AF47" s="103">
        <v>33.67</v>
      </c>
      <c r="AG47" s="103">
        <v>33.67</v>
      </c>
      <c r="AH47" s="103">
        <f t="shared" si="23"/>
        <v>0</v>
      </c>
      <c r="AI47" s="110">
        <v>16.940999999999999</v>
      </c>
      <c r="AJ47" s="110">
        <v>16.940999999999999</v>
      </c>
      <c r="AK47" s="110">
        <f t="shared" si="8"/>
        <v>0</v>
      </c>
      <c r="AL47" s="110">
        <f t="shared" si="9"/>
        <v>169410</v>
      </c>
      <c r="AM47" s="103"/>
      <c r="AN47" s="103">
        <v>7.4086999999999996</v>
      </c>
      <c r="AO47" s="103">
        <v>7.4086999999999996</v>
      </c>
      <c r="AP47" s="103">
        <f t="shared" si="10"/>
        <v>0</v>
      </c>
      <c r="AQ47" s="103">
        <f t="shared" si="11"/>
        <v>6.9729000000000001</v>
      </c>
      <c r="AR47" s="103">
        <f t="shared" si="12"/>
        <v>69729</v>
      </c>
      <c r="AS47" s="103">
        <f t="shared" si="25"/>
        <v>0.43580000000000002</v>
      </c>
      <c r="AT47" s="103">
        <f t="shared" si="13"/>
        <v>4358</v>
      </c>
      <c r="AU47" s="103"/>
      <c r="AV47" s="103">
        <v>1.1331</v>
      </c>
      <c r="AW47" s="103">
        <v>1.1331</v>
      </c>
      <c r="AX47" s="103">
        <f t="shared" si="14"/>
        <v>0</v>
      </c>
      <c r="AY47" s="103">
        <f t="shared" si="26"/>
        <v>0.52300000000000002</v>
      </c>
      <c r="AZ47" s="103">
        <f t="shared" si="15"/>
        <v>5230</v>
      </c>
      <c r="BA47" s="103">
        <f t="shared" si="27"/>
        <v>0.61009999999999998</v>
      </c>
      <c r="BB47" s="103">
        <f t="shared" si="16"/>
        <v>6101</v>
      </c>
      <c r="BC47" s="103">
        <f t="shared" si="24"/>
        <v>0</v>
      </c>
      <c r="BD47" s="103">
        <v>13.828900000000001</v>
      </c>
      <c r="BE47" s="103">
        <v>13.828900000000001</v>
      </c>
      <c r="BF47" s="103">
        <f t="shared" si="17"/>
        <v>0</v>
      </c>
      <c r="BG47" s="103"/>
      <c r="BH47" s="103"/>
      <c r="BI47" s="103"/>
      <c r="BJ47" s="103">
        <f t="shared" si="18"/>
        <v>0</v>
      </c>
      <c r="BK47" s="111">
        <v>1E-4</v>
      </c>
      <c r="BL47" s="112" t="s">
        <v>281</v>
      </c>
      <c r="BM47" s="106">
        <v>12.48</v>
      </c>
      <c r="BN47" s="103">
        <v>12.48</v>
      </c>
      <c r="BO47" s="103">
        <v>12.48</v>
      </c>
      <c r="BP47" s="103">
        <f t="shared" si="19"/>
        <v>0</v>
      </c>
      <c r="BQ47" s="103">
        <v>0</v>
      </c>
      <c r="BR47" s="103">
        <v>0</v>
      </c>
      <c r="BS47" s="103">
        <f t="shared" si="20"/>
        <v>0</v>
      </c>
      <c r="BT47" s="103"/>
      <c r="BU47" s="110">
        <v>0</v>
      </c>
      <c r="BV47" s="103"/>
      <c r="BW47" s="103"/>
      <c r="BX47" s="103">
        <f t="shared" si="21"/>
        <v>0</v>
      </c>
      <c r="BY47" s="106">
        <v>0</v>
      </c>
      <c r="BZ47" s="106">
        <v>0</v>
      </c>
      <c r="CA47" s="103"/>
      <c r="CB47" s="103"/>
      <c r="CC47" s="103">
        <v>0</v>
      </c>
      <c r="CD47" s="103">
        <v>0</v>
      </c>
      <c r="CE47" s="103">
        <f t="shared" si="22"/>
        <v>0</v>
      </c>
      <c r="CF47" s="103"/>
      <c r="CG47" s="103"/>
      <c r="CH47" s="103"/>
      <c r="CI47" s="103"/>
      <c r="CJ47" s="103"/>
      <c r="CK47" s="110"/>
      <c r="CL47" s="103"/>
      <c r="CM47" s="103"/>
      <c r="CN47" s="103"/>
      <c r="CO47" s="103"/>
      <c r="CP47" s="103"/>
      <c r="CQ47" s="103">
        <v>0</v>
      </c>
      <c r="CR47" s="103"/>
      <c r="CS47" s="103"/>
      <c r="CT47" s="103"/>
      <c r="CU47" s="103"/>
      <c r="CV47" s="111">
        <v>179.83690000000001</v>
      </c>
      <c r="CW47" s="103"/>
      <c r="CX47" s="113"/>
      <c r="CY47" s="103"/>
      <c r="CZ47" s="103">
        <v>179.83690000000001</v>
      </c>
    </row>
    <row r="48" spans="1:104" s="99" customFormat="1" ht="14.25" customHeight="1">
      <c r="A48" s="103">
        <v>43</v>
      </c>
      <c r="B48" s="103" t="s">
        <v>240</v>
      </c>
      <c r="C48" s="104">
        <v>812001</v>
      </c>
      <c r="D48" s="121" t="s">
        <v>282</v>
      </c>
      <c r="E48" s="106">
        <v>571.14300000000003</v>
      </c>
      <c r="F48" s="106">
        <v>391.38300000000004</v>
      </c>
      <c r="G48" s="103">
        <v>104098</v>
      </c>
      <c r="H48" s="106"/>
      <c r="I48" s="106">
        <v>104098</v>
      </c>
      <c r="J48" s="103">
        <f t="shared" si="3"/>
        <v>124.91759999999999</v>
      </c>
      <c r="K48" s="106">
        <v>26.568000000000001</v>
      </c>
      <c r="L48" s="103">
        <v>0</v>
      </c>
      <c r="M48" s="103">
        <v>0</v>
      </c>
      <c r="N48" s="103">
        <f t="shared" si="4"/>
        <v>0</v>
      </c>
      <c r="O48" s="103">
        <v>26.568000000000001</v>
      </c>
      <c r="P48" s="103"/>
      <c r="Q48" s="103"/>
      <c r="R48" s="103"/>
      <c r="S48" s="106">
        <v>70.92</v>
      </c>
      <c r="T48" s="103">
        <v>0</v>
      </c>
      <c r="U48" s="103">
        <v>6.12</v>
      </c>
      <c r="V48" s="103"/>
      <c r="W48" s="103">
        <v>43.2</v>
      </c>
      <c r="X48" s="103">
        <v>43.2</v>
      </c>
      <c r="Y48" s="103">
        <f t="shared" si="5"/>
        <v>0</v>
      </c>
      <c r="Z48" s="103">
        <v>21.6</v>
      </c>
      <c r="AA48" s="103">
        <f t="shared" si="6"/>
        <v>21.6</v>
      </c>
      <c r="AB48" s="103">
        <f t="shared" si="7"/>
        <v>0</v>
      </c>
      <c r="AC48" s="103">
        <v>36000</v>
      </c>
      <c r="AD48" s="103"/>
      <c r="AE48" s="103"/>
      <c r="AF48" s="103">
        <v>77.7</v>
      </c>
      <c r="AG48" s="103">
        <v>77.7</v>
      </c>
      <c r="AH48" s="103">
        <f t="shared" si="23"/>
        <v>0</v>
      </c>
      <c r="AI48" s="110">
        <v>39.330800000000004</v>
      </c>
      <c r="AJ48" s="110">
        <v>39.330800000000004</v>
      </c>
      <c r="AK48" s="110">
        <f t="shared" si="8"/>
        <v>0</v>
      </c>
      <c r="AL48" s="110">
        <f t="shared" si="9"/>
        <v>393308.00000000006</v>
      </c>
      <c r="AM48" s="103"/>
      <c r="AN48" s="103">
        <v>17.2225</v>
      </c>
      <c r="AO48" s="103">
        <v>17.2225</v>
      </c>
      <c r="AP48" s="103">
        <f t="shared" si="10"/>
        <v>0</v>
      </c>
      <c r="AQ48" s="103">
        <f t="shared" si="11"/>
        <v>16.209399999999999</v>
      </c>
      <c r="AR48" s="103">
        <f t="shared" si="12"/>
        <v>162094</v>
      </c>
      <c r="AS48" s="103">
        <f t="shared" si="25"/>
        <v>1.0130999999999999</v>
      </c>
      <c r="AT48" s="103">
        <f t="shared" si="13"/>
        <v>10130.999999999998</v>
      </c>
      <c r="AU48" s="103"/>
      <c r="AV48" s="103">
        <v>2.6339999999999999</v>
      </c>
      <c r="AW48" s="103">
        <v>2.6339999999999999</v>
      </c>
      <c r="AX48" s="103">
        <f t="shared" si="14"/>
        <v>0</v>
      </c>
      <c r="AY48" s="103">
        <f t="shared" si="26"/>
        <v>1.2157</v>
      </c>
      <c r="AZ48" s="103">
        <f t="shared" si="15"/>
        <v>12157</v>
      </c>
      <c r="BA48" s="103">
        <f t="shared" si="27"/>
        <v>1.4182999999999999</v>
      </c>
      <c r="BB48" s="103">
        <f t="shared" si="16"/>
        <v>14182.999999999998</v>
      </c>
      <c r="BC48" s="103">
        <f t="shared" si="24"/>
        <v>0</v>
      </c>
      <c r="BD48" s="103">
        <v>32.0901</v>
      </c>
      <c r="BE48" s="103">
        <v>32.0901</v>
      </c>
      <c r="BF48" s="103">
        <f t="shared" si="17"/>
        <v>0</v>
      </c>
      <c r="BG48" s="103"/>
      <c r="BH48" s="103"/>
      <c r="BI48" s="103"/>
      <c r="BJ48" s="103">
        <f t="shared" si="18"/>
        <v>0</v>
      </c>
      <c r="BK48" s="111">
        <v>1E-4</v>
      </c>
      <c r="BL48" s="111" t="s">
        <v>282</v>
      </c>
      <c r="BM48" s="106">
        <v>178.8</v>
      </c>
      <c r="BN48" s="103">
        <v>28.799999999999997</v>
      </c>
      <c r="BO48" s="103">
        <v>28.799999999999997</v>
      </c>
      <c r="BP48" s="103">
        <f t="shared" si="19"/>
        <v>0</v>
      </c>
      <c r="BQ48" s="103">
        <v>0</v>
      </c>
      <c r="BR48" s="103">
        <v>0</v>
      </c>
      <c r="BS48" s="103">
        <f t="shared" si="20"/>
        <v>0</v>
      </c>
      <c r="BT48" s="103">
        <v>1040</v>
      </c>
      <c r="BU48" s="110">
        <v>150</v>
      </c>
      <c r="BV48" s="103"/>
      <c r="BW48" s="103"/>
      <c r="BX48" s="103">
        <f t="shared" si="21"/>
        <v>0</v>
      </c>
      <c r="BY48" s="106">
        <v>0.96</v>
      </c>
      <c r="BZ48" s="106">
        <v>0.96</v>
      </c>
      <c r="CA48" s="103"/>
      <c r="CB48" s="103"/>
      <c r="CC48" s="103">
        <v>0.96</v>
      </c>
      <c r="CD48" s="103">
        <v>0.96</v>
      </c>
      <c r="CE48" s="103">
        <f t="shared" si="22"/>
        <v>0</v>
      </c>
      <c r="CF48" s="103"/>
      <c r="CG48" s="103"/>
      <c r="CH48" s="103"/>
      <c r="CI48" s="103"/>
      <c r="CJ48" s="103"/>
      <c r="CK48" s="110"/>
      <c r="CL48" s="103"/>
      <c r="CM48" s="103"/>
      <c r="CN48" s="103"/>
      <c r="CO48" s="103"/>
      <c r="CP48" s="103"/>
      <c r="CQ48" s="103">
        <v>0</v>
      </c>
      <c r="CR48" s="103"/>
      <c r="CS48" s="103"/>
      <c r="CT48" s="103"/>
      <c r="CU48" s="103"/>
      <c r="CV48" s="111">
        <v>571.14300000000003</v>
      </c>
      <c r="CW48" s="103"/>
      <c r="CX48" s="113"/>
      <c r="CY48" s="103"/>
      <c r="CZ48" s="103">
        <v>571.14300000000003</v>
      </c>
    </row>
    <row r="49" spans="1:104" s="99" customFormat="1" ht="14.25" customHeight="1">
      <c r="A49" s="103">
        <v>44</v>
      </c>
      <c r="B49" s="103" t="s">
        <v>240</v>
      </c>
      <c r="C49" s="104">
        <v>810001</v>
      </c>
      <c r="D49" s="105" t="s">
        <v>283</v>
      </c>
      <c r="E49" s="106">
        <v>369.35629999999998</v>
      </c>
      <c r="F49" s="106">
        <v>189.4203</v>
      </c>
      <c r="G49" s="103">
        <v>56566</v>
      </c>
      <c r="H49" s="106">
        <v>56566</v>
      </c>
      <c r="I49" s="106"/>
      <c r="J49" s="103">
        <f t="shared" si="3"/>
        <v>67.879199999999997</v>
      </c>
      <c r="K49" s="106">
        <v>31.5</v>
      </c>
      <c r="L49" s="103">
        <v>31.5</v>
      </c>
      <c r="M49" s="103">
        <v>31.5</v>
      </c>
      <c r="N49" s="103">
        <f t="shared" si="4"/>
        <v>0</v>
      </c>
      <c r="O49" s="103"/>
      <c r="P49" s="103"/>
      <c r="Q49" s="103"/>
      <c r="R49" s="103"/>
      <c r="S49" s="106">
        <v>43.085999999999999</v>
      </c>
      <c r="T49" s="103">
        <v>5.6566000000000001</v>
      </c>
      <c r="U49" s="103"/>
      <c r="V49" s="103"/>
      <c r="W49" s="103">
        <v>25.063199999999998</v>
      </c>
      <c r="X49" s="103">
        <v>25.063199999999998</v>
      </c>
      <c r="Y49" s="103">
        <f t="shared" si="5"/>
        <v>0</v>
      </c>
      <c r="Z49" s="103">
        <v>12.366199999999999</v>
      </c>
      <c r="AA49" s="103">
        <f t="shared" si="6"/>
        <v>12.531599999999999</v>
      </c>
      <c r="AB49" s="103">
        <f t="shared" si="7"/>
        <v>-0.16539999999999999</v>
      </c>
      <c r="AC49" s="103">
        <v>20886</v>
      </c>
      <c r="AD49" s="103"/>
      <c r="AE49" s="103"/>
      <c r="AF49" s="103">
        <v>0</v>
      </c>
      <c r="AG49" s="103">
        <v>0</v>
      </c>
      <c r="AH49" s="103">
        <f t="shared" si="23"/>
        <v>0</v>
      </c>
      <c r="AI49" s="110">
        <v>20.815799999999999</v>
      </c>
      <c r="AJ49" s="110">
        <v>20.815799999999999</v>
      </c>
      <c r="AK49" s="110">
        <f t="shared" si="8"/>
        <v>0</v>
      </c>
      <c r="AL49" s="110">
        <f t="shared" si="9"/>
        <v>208158</v>
      </c>
      <c r="AM49" s="103"/>
      <c r="AN49" s="103">
        <v>8.4472000000000005</v>
      </c>
      <c r="AO49" s="103">
        <v>8.4472000000000005</v>
      </c>
      <c r="AP49" s="103">
        <f t="shared" si="10"/>
        <v>0</v>
      </c>
      <c r="AQ49" s="103">
        <f t="shared" si="11"/>
        <v>7.9503000000000004</v>
      </c>
      <c r="AR49" s="103">
        <f t="shared" si="12"/>
        <v>79503</v>
      </c>
      <c r="AS49" s="103">
        <f t="shared" si="25"/>
        <v>0.49690000000000001</v>
      </c>
      <c r="AT49" s="103">
        <f t="shared" si="13"/>
        <v>4969</v>
      </c>
      <c r="AU49" s="103"/>
      <c r="AV49" s="103">
        <v>0.59630000000000005</v>
      </c>
      <c r="AW49" s="103">
        <v>0.59630000000000005</v>
      </c>
      <c r="AX49" s="103">
        <f t="shared" si="14"/>
        <v>0</v>
      </c>
      <c r="AY49" s="103">
        <f t="shared" si="26"/>
        <v>0.59630000000000005</v>
      </c>
      <c r="AZ49" s="103">
        <f t="shared" si="15"/>
        <v>5963.0000000000009</v>
      </c>
      <c r="BA49" s="103">
        <f t="shared" si="27"/>
        <v>0</v>
      </c>
      <c r="BB49" s="103">
        <f t="shared" si="16"/>
        <v>0</v>
      </c>
      <c r="BC49" s="103">
        <f t="shared" si="24"/>
        <v>0</v>
      </c>
      <c r="BD49" s="103">
        <v>17.095800000000001</v>
      </c>
      <c r="BE49" s="103">
        <v>17.095800000000001</v>
      </c>
      <c r="BF49" s="103">
        <f t="shared" si="17"/>
        <v>0</v>
      </c>
      <c r="BG49" s="103"/>
      <c r="BH49" s="103"/>
      <c r="BI49" s="103"/>
      <c r="BJ49" s="103">
        <f t="shared" si="18"/>
        <v>0</v>
      </c>
      <c r="BK49" s="111">
        <v>1E-4</v>
      </c>
      <c r="BL49" s="112" t="s">
        <v>283</v>
      </c>
      <c r="BM49" s="106">
        <v>170.99600000000001</v>
      </c>
      <c r="BN49" s="103">
        <v>16.8</v>
      </c>
      <c r="BO49" s="103">
        <v>16.8</v>
      </c>
      <c r="BP49" s="103">
        <f t="shared" si="19"/>
        <v>0</v>
      </c>
      <c r="BQ49" s="103">
        <v>11.196</v>
      </c>
      <c r="BR49" s="103">
        <v>11.196</v>
      </c>
      <c r="BS49" s="103">
        <f t="shared" si="20"/>
        <v>0</v>
      </c>
      <c r="BT49" s="103">
        <v>10530</v>
      </c>
      <c r="BU49" s="110">
        <v>143</v>
      </c>
      <c r="BV49" s="103"/>
      <c r="BW49" s="103"/>
      <c r="BX49" s="103">
        <f t="shared" si="21"/>
        <v>0</v>
      </c>
      <c r="BY49" s="106">
        <v>8.94</v>
      </c>
      <c r="BZ49" s="106">
        <v>4.8</v>
      </c>
      <c r="CA49" s="103"/>
      <c r="CB49" s="103"/>
      <c r="CC49" s="103">
        <v>4.8</v>
      </c>
      <c r="CD49" s="103">
        <v>4.8</v>
      </c>
      <c r="CE49" s="103">
        <f t="shared" si="22"/>
        <v>0</v>
      </c>
      <c r="CF49" s="103"/>
      <c r="CG49" s="103"/>
      <c r="CH49" s="103">
        <v>4.1399999999999997</v>
      </c>
      <c r="CI49" s="103"/>
      <c r="CJ49" s="103"/>
      <c r="CK49" s="110"/>
      <c r="CL49" s="103"/>
      <c r="CM49" s="103"/>
      <c r="CN49" s="103"/>
      <c r="CO49" s="103"/>
      <c r="CP49" s="103"/>
      <c r="CQ49" s="103">
        <v>0</v>
      </c>
      <c r="CR49" s="103">
        <v>180</v>
      </c>
      <c r="CS49" s="103"/>
      <c r="CT49" s="103">
        <v>2938</v>
      </c>
      <c r="CU49" s="103"/>
      <c r="CV49" s="111">
        <v>3487.3562999999999</v>
      </c>
      <c r="CW49" s="103"/>
      <c r="CX49" s="113"/>
      <c r="CY49" s="103"/>
      <c r="CZ49" s="103">
        <v>3487.3562999999999</v>
      </c>
    </row>
    <row r="50" spans="1:104" s="99" customFormat="1" ht="14.25" customHeight="1">
      <c r="A50" s="103">
        <v>45</v>
      </c>
      <c r="B50" s="103" t="s">
        <v>240</v>
      </c>
      <c r="C50" s="104">
        <v>810005</v>
      </c>
      <c r="D50" s="105" t="s">
        <v>284</v>
      </c>
      <c r="E50" s="106">
        <v>2610.1203400000004</v>
      </c>
      <c r="F50" s="106">
        <v>2246.51674</v>
      </c>
      <c r="G50" s="103">
        <v>648807.19999999995</v>
      </c>
      <c r="H50" s="106"/>
      <c r="I50" s="106">
        <v>648807.19999999995</v>
      </c>
      <c r="J50" s="103">
        <f t="shared" si="3"/>
        <v>778.56863999999996</v>
      </c>
      <c r="K50" s="106">
        <v>78.912000000000006</v>
      </c>
      <c r="L50" s="103">
        <v>0</v>
      </c>
      <c r="M50" s="103">
        <v>0</v>
      </c>
      <c r="N50" s="103">
        <f t="shared" si="4"/>
        <v>0</v>
      </c>
      <c r="O50" s="103">
        <v>78.912000000000006</v>
      </c>
      <c r="P50" s="103"/>
      <c r="Q50" s="103"/>
      <c r="R50" s="103"/>
      <c r="S50" s="106">
        <v>371.52</v>
      </c>
      <c r="T50" s="103">
        <v>0</v>
      </c>
      <c r="U50" s="103">
        <v>16.32</v>
      </c>
      <c r="V50" s="103"/>
      <c r="W50" s="103">
        <v>238.56</v>
      </c>
      <c r="X50" s="103">
        <v>238.56</v>
      </c>
      <c r="Y50" s="103">
        <f t="shared" si="5"/>
        <v>0</v>
      </c>
      <c r="Z50" s="103">
        <v>116.64</v>
      </c>
      <c r="AA50" s="103">
        <f t="shared" si="6"/>
        <v>119.28</v>
      </c>
      <c r="AB50" s="103">
        <f t="shared" si="7"/>
        <v>-2.6400000000000006</v>
      </c>
      <c r="AC50" s="103">
        <v>198800</v>
      </c>
      <c r="AD50" s="103"/>
      <c r="AE50" s="103"/>
      <c r="AF50" s="103">
        <v>466.2</v>
      </c>
      <c r="AG50" s="103">
        <v>466.2</v>
      </c>
      <c r="AH50" s="103">
        <f t="shared" si="23"/>
        <v>0</v>
      </c>
      <c r="AI50" s="110">
        <v>237.33260000000001</v>
      </c>
      <c r="AJ50" s="110">
        <v>237.33260000000001</v>
      </c>
      <c r="AK50" s="110">
        <f t="shared" si="8"/>
        <v>0</v>
      </c>
      <c r="AL50" s="110">
        <f t="shared" si="9"/>
        <v>2373326</v>
      </c>
      <c r="AM50" s="103"/>
      <c r="AN50" s="103">
        <v>105.8053</v>
      </c>
      <c r="AO50" s="103">
        <v>105.8053</v>
      </c>
      <c r="AP50" s="103">
        <f t="shared" si="10"/>
        <v>0</v>
      </c>
      <c r="AQ50" s="103">
        <f t="shared" si="11"/>
        <v>99.581500000000005</v>
      </c>
      <c r="AR50" s="103">
        <f t="shared" si="12"/>
        <v>995815</v>
      </c>
      <c r="AS50" s="103">
        <f t="shared" si="25"/>
        <v>6.2237999999999998</v>
      </c>
      <c r="AT50" s="103">
        <f t="shared" si="13"/>
        <v>62238</v>
      </c>
      <c r="AU50" s="103"/>
      <c r="AV50" s="103">
        <v>16.181999999999999</v>
      </c>
      <c r="AW50" s="103">
        <v>16.181999999999999</v>
      </c>
      <c r="AX50" s="103">
        <f t="shared" si="14"/>
        <v>0</v>
      </c>
      <c r="AY50" s="103">
        <f t="shared" si="26"/>
        <v>7.4686000000000003</v>
      </c>
      <c r="AZ50" s="103">
        <f t="shared" si="15"/>
        <v>74686</v>
      </c>
      <c r="BA50" s="103">
        <f t="shared" si="27"/>
        <v>8.7134</v>
      </c>
      <c r="BB50" s="103">
        <f t="shared" si="16"/>
        <v>87134</v>
      </c>
      <c r="BC50" s="103">
        <f t="shared" si="24"/>
        <v>0</v>
      </c>
      <c r="BD50" s="103">
        <v>191.99619999999999</v>
      </c>
      <c r="BE50" s="103">
        <v>191.99619999999999</v>
      </c>
      <c r="BF50" s="103">
        <f t="shared" si="17"/>
        <v>0</v>
      </c>
      <c r="BG50" s="103"/>
      <c r="BH50" s="103"/>
      <c r="BI50" s="103"/>
      <c r="BJ50" s="103">
        <f t="shared" si="18"/>
        <v>0</v>
      </c>
      <c r="BK50" s="111">
        <v>1E-4</v>
      </c>
      <c r="BL50" s="112" t="s">
        <v>284</v>
      </c>
      <c r="BM50" s="106">
        <v>262.79999999999995</v>
      </c>
      <c r="BN50" s="103">
        <v>172.79999999999998</v>
      </c>
      <c r="BO50" s="103">
        <v>172.79999999999998</v>
      </c>
      <c r="BP50" s="103">
        <f t="shared" si="19"/>
        <v>0</v>
      </c>
      <c r="BQ50" s="103">
        <v>0</v>
      </c>
      <c r="BR50" s="103">
        <v>0</v>
      </c>
      <c r="BS50" s="103">
        <f t="shared" si="20"/>
        <v>0</v>
      </c>
      <c r="BT50" s="103"/>
      <c r="BU50" s="110">
        <v>75</v>
      </c>
      <c r="BV50" s="103">
        <v>15</v>
      </c>
      <c r="BW50" s="103"/>
      <c r="BX50" s="103">
        <f t="shared" si="21"/>
        <v>15</v>
      </c>
      <c r="BY50" s="106">
        <v>100.8036</v>
      </c>
      <c r="BZ50" s="106">
        <v>60</v>
      </c>
      <c r="CA50" s="103"/>
      <c r="CB50" s="103"/>
      <c r="CC50" s="103">
        <v>60</v>
      </c>
      <c r="CD50" s="103">
        <v>60</v>
      </c>
      <c r="CE50" s="103">
        <f t="shared" si="22"/>
        <v>0</v>
      </c>
      <c r="CF50" s="103"/>
      <c r="CG50" s="103"/>
      <c r="CH50" s="103">
        <v>40.803600000000003</v>
      </c>
      <c r="CI50" s="103"/>
      <c r="CJ50" s="103"/>
      <c r="CK50" s="110"/>
      <c r="CL50" s="103"/>
      <c r="CM50" s="103"/>
      <c r="CN50" s="103"/>
      <c r="CO50" s="103"/>
      <c r="CP50" s="103"/>
      <c r="CQ50" s="103">
        <v>0</v>
      </c>
      <c r="CR50" s="103"/>
      <c r="CS50" s="103"/>
      <c r="CT50" s="103">
        <v>7410.07</v>
      </c>
      <c r="CU50" s="103"/>
      <c r="CV50" s="111">
        <v>10020.190340000001</v>
      </c>
      <c r="CW50" s="103"/>
      <c r="CX50" s="113"/>
      <c r="CY50" s="103"/>
      <c r="CZ50" s="103">
        <v>10020.190340000001</v>
      </c>
    </row>
    <row r="51" spans="1:104" s="99" customFormat="1" ht="14.25" customHeight="1">
      <c r="A51" s="103">
        <v>46</v>
      </c>
      <c r="B51" s="103" t="s">
        <v>240</v>
      </c>
      <c r="C51" s="104">
        <v>810007</v>
      </c>
      <c r="D51" s="105" t="s">
        <v>285</v>
      </c>
      <c r="E51" s="106">
        <v>231.99449999999996</v>
      </c>
      <c r="F51" s="106">
        <v>210.63449999999997</v>
      </c>
      <c r="G51" s="103">
        <v>56875</v>
      </c>
      <c r="H51" s="106"/>
      <c r="I51" s="106">
        <v>56875</v>
      </c>
      <c r="J51" s="103">
        <f t="shared" si="3"/>
        <v>68.25</v>
      </c>
      <c r="K51" s="106">
        <v>13.824</v>
      </c>
      <c r="L51" s="103">
        <v>0</v>
      </c>
      <c r="M51" s="103">
        <v>0</v>
      </c>
      <c r="N51" s="103">
        <f t="shared" si="4"/>
        <v>0</v>
      </c>
      <c r="O51" s="103">
        <v>13.824</v>
      </c>
      <c r="P51" s="103"/>
      <c r="Q51" s="103"/>
      <c r="R51" s="103"/>
      <c r="S51" s="106">
        <v>37.823999999999998</v>
      </c>
      <c r="T51" s="103">
        <v>0</v>
      </c>
      <c r="U51" s="103">
        <v>3.2639999999999998</v>
      </c>
      <c r="V51" s="103"/>
      <c r="W51" s="103">
        <v>23.04</v>
      </c>
      <c r="X51" s="103">
        <v>23.04</v>
      </c>
      <c r="Y51" s="103">
        <f t="shared" si="5"/>
        <v>0</v>
      </c>
      <c r="Z51" s="103">
        <v>11.52</v>
      </c>
      <c r="AA51" s="103">
        <f t="shared" si="6"/>
        <v>11.52</v>
      </c>
      <c r="AB51" s="103">
        <f t="shared" si="7"/>
        <v>0</v>
      </c>
      <c r="AC51" s="103">
        <v>19200</v>
      </c>
      <c r="AD51" s="103"/>
      <c r="AE51" s="103"/>
      <c r="AF51" s="103">
        <v>41.44</v>
      </c>
      <c r="AG51" s="103">
        <v>41.44</v>
      </c>
      <c r="AH51" s="103">
        <f t="shared" si="23"/>
        <v>0</v>
      </c>
      <c r="AI51" s="110">
        <v>21.236799999999999</v>
      </c>
      <c r="AJ51" s="110">
        <v>21.236799999999999</v>
      </c>
      <c r="AK51" s="110">
        <f t="shared" si="8"/>
        <v>0</v>
      </c>
      <c r="AL51" s="110">
        <f t="shared" si="9"/>
        <v>212368</v>
      </c>
      <c r="AM51" s="103"/>
      <c r="AN51" s="103">
        <v>9.3237000000000005</v>
      </c>
      <c r="AO51" s="103">
        <v>9.3237000000000005</v>
      </c>
      <c r="AP51" s="103">
        <f t="shared" si="10"/>
        <v>0</v>
      </c>
      <c r="AQ51" s="103">
        <f t="shared" si="11"/>
        <v>8.7751999999999999</v>
      </c>
      <c r="AR51" s="103">
        <f t="shared" si="12"/>
        <v>87752</v>
      </c>
      <c r="AS51" s="103">
        <f t="shared" si="25"/>
        <v>0.54849999999999999</v>
      </c>
      <c r="AT51" s="103">
        <f t="shared" si="13"/>
        <v>5485</v>
      </c>
      <c r="AU51" s="103"/>
      <c r="AV51" s="103">
        <v>1.4259999999999999</v>
      </c>
      <c r="AW51" s="103">
        <v>1.4259999999999999</v>
      </c>
      <c r="AX51" s="103">
        <f t="shared" si="14"/>
        <v>0</v>
      </c>
      <c r="AY51" s="103">
        <f t="shared" si="26"/>
        <v>0.65810000000000002</v>
      </c>
      <c r="AZ51" s="103">
        <f t="shared" si="15"/>
        <v>6581</v>
      </c>
      <c r="BA51" s="103">
        <f t="shared" si="27"/>
        <v>0.76780000000000004</v>
      </c>
      <c r="BB51" s="103">
        <f t="shared" si="16"/>
        <v>7678</v>
      </c>
      <c r="BC51" s="103">
        <f t="shared" si="24"/>
        <v>9.9999999999877964E-5</v>
      </c>
      <c r="BD51" s="103">
        <v>17.309999999999999</v>
      </c>
      <c r="BE51" s="103">
        <v>17.309999999999999</v>
      </c>
      <c r="BF51" s="103">
        <f t="shared" si="17"/>
        <v>0</v>
      </c>
      <c r="BG51" s="103"/>
      <c r="BH51" s="103"/>
      <c r="BI51" s="103"/>
      <c r="BJ51" s="103">
        <f t="shared" si="18"/>
        <v>0</v>
      </c>
      <c r="BK51" s="111">
        <v>1E-4</v>
      </c>
      <c r="BL51" s="112" t="s">
        <v>285</v>
      </c>
      <c r="BM51" s="106">
        <v>21.36</v>
      </c>
      <c r="BN51" s="103">
        <v>15.36</v>
      </c>
      <c r="BO51" s="103">
        <v>15.36</v>
      </c>
      <c r="BP51" s="103">
        <f t="shared" si="19"/>
        <v>0</v>
      </c>
      <c r="BQ51" s="103">
        <v>0</v>
      </c>
      <c r="BR51" s="103">
        <v>0</v>
      </c>
      <c r="BS51" s="103">
        <f t="shared" si="20"/>
        <v>0</v>
      </c>
      <c r="BT51" s="103"/>
      <c r="BU51" s="110">
        <v>6</v>
      </c>
      <c r="BV51" s="103"/>
      <c r="BW51" s="103"/>
      <c r="BX51" s="103">
        <f t="shared" si="21"/>
        <v>0</v>
      </c>
      <c r="BY51" s="106">
        <v>0</v>
      </c>
      <c r="BZ51" s="106">
        <v>0</v>
      </c>
      <c r="CA51" s="103"/>
      <c r="CB51" s="103"/>
      <c r="CC51" s="103">
        <v>0</v>
      </c>
      <c r="CD51" s="103">
        <v>0</v>
      </c>
      <c r="CE51" s="103">
        <f t="shared" si="22"/>
        <v>0</v>
      </c>
      <c r="CF51" s="103"/>
      <c r="CG51" s="103"/>
      <c r="CH51" s="103"/>
      <c r="CI51" s="103"/>
      <c r="CJ51" s="103"/>
      <c r="CK51" s="110"/>
      <c r="CL51" s="103"/>
      <c r="CM51" s="103"/>
      <c r="CN51" s="103"/>
      <c r="CO51" s="103"/>
      <c r="CP51" s="103"/>
      <c r="CQ51" s="103">
        <v>0</v>
      </c>
      <c r="CR51" s="103"/>
      <c r="CS51" s="103"/>
      <c r="CT51" s="103">
        <v>49.68</v>
      </c>
      <c r="CU51" s="103"/>
      <c r="CV51" s="111">
        <v>281.67449999999997</v>
      </c>
      <c r="CW51" s="103"/>
      <c r="CX51" s="113"/>
      <c r="CY51" s="103"/>
      <c r="CZ51" s="103">
        <v>281.67449999999997</v>
      </c>
    </row>
    <row r="52" spans="1:104" s="99" customFormat="1" ht="14.25" customHeight="1">
      <c r="A52" s="103">
        <v>47</v>
      </c>
      <c r="B52" s="103" t="s">
        <v>240</v>
      </c>
      <c r="C52" s="104">
        <v>810003</v>
      </c>
      <c r="D52" s="105" t="s">
        <v>286</v>
      </c>
      <c r="E52" s="106">
        <v>113.8867</v>
      </c>
      <c r="F52" s="106">
        <v>97.458699999999993</v>
      </c>
      <c r="G52" s="103">
        <v>28852</v>
      </c>
      <c r="H52" s="106"/>
      <c r="I52" s="106">
        <v>28852</v>
      </c>
      <c r="J52" s="103">
        <f t="shared" si="3"/>
        <v>34.622399999999999</v>
      </c>
      <c r="K52" s="106">
        <v>0</v>
      </c>
      <c r="L52" s="103">
        <v>0</v>
      </c>
      <c r="M52" s="103">
        <v>0</v>
      </c>
      <c r="N52" s="103">
        <f t="shared" si="4"/>
        <v>0</v>
      </c>
      <c r="O52" s="103"/>
      <c r="P52" s="103"/>
      <c r="Q52" s="103"/>
      <c r="R52" s="103"/>
      <c r="S52" s="106">
        <v>17.28</v>
      </c>
      <c r="T52" s="103">
        <v>0</v>
      </c>
      <c r="U52" s="103"/>
      <c r="V52" s="103"/>
      <c r="W52" s="103">
        <v>11.52</v>
      </c>
      <c r="X52" s="103">
        <v>11.52</v>
      </c>
      <c r="Y52" s="103">
        <f t="shared" si="5"/>
        <v>0</v>
      </c>
      <c r="Z52" s="103">
        <v>5.76</v>
      </c>
      <c r="AA52" s="103">
        <f t="shared" si="6"/>
        <v>5.76</v>
      </c>
      <c r="AB52" s="103">
        <f t="shared" si="7"/>
        <v>0</v>
      </c>
      <c r="AC52" s="103">
        <v>9600</v>
      </c>
      <c r="AD52" s="103"/>
      <c r="AE52" s="103"/>
      <c r="AF52" s="103">
        <v>20.72</v>
      </c>
      <c r="AG52" s="103">
        <v>20.72</v>
      </c>
      <c r="AH52" s="103">
        <f t="shared" si="23"/>
        <v>0</v>
      </c>
      <c r="AI52" s="110">
        <v>10.698</v>
      </c>
      <c r="AJ52" s="110">
        <v>10.698</v>
      </c>
      <c r="AK52" s="110">
        <f t="shared" si="8"/>
        <v>0</v>
      </c>
      <c r="AL52" s="110">
        <f t="shared" si="9"/>
        <v>106980</v>
      </c>
      <c r="AM52" s="103"/>
      <c r="AN52" s="103">
        <v>4.7041000000000004</v>
      </c>
      <c r="AO52" s="103">
        <v>4.7041000000000004</v>
      </c>
      <c r="AP52" s="103">
        <f t="shared" si="10"/>
        <v>0</v>
      </c>
      <c r="AQ52" s="103">
        <f t="shared" si="11"/>
        <v>4.4273999999999996</v>
      </c>
      <c r="AR52" s="103">
        <f t="shared" si="12"/>
        <v>44273.999999999993</v>
      </c>
      <c r="AS52" s="103">
        <f t="shared" si="25"/>
        <v>0.2767</v>
      </c>
      <c r="AT52" s="103">
        <f t="shared" si="13"/>
        <v>2767</v>
      </c>
      <c r="AU52" s="103"/>
      <c r="AV52" s="103">
        <v>0.71950000000000003</v>
      </c>
      <c r="AW52" s="103">
        <v>0.71950000000000003</v>
      </c>
      <c r="AX52" s="103">
        <f t="shared" si="14"/>
        <v>0</v>
      </c>
      <c r="AY52" s="103">
        <f t="shared" si="26"/>
        <v>0.33210000000000001</v>
      </c>
      <c r="AZ52" s="103">
        <f t="shared" si="15"/>
        <v>3321</v>
      </c>
      <c r="BA52" s="103">
        <f t="shared" si="27"/>
        <v>0.38740000000000002</v>
      </c>
      <c r="BB52" s="103">
        <f t="shared" si="16"/>
        <v>3874</v>
      </c>
      <c r="BC52" s="103">
        <f t="shared" si="24"/>
        <v>0</v>
      </c>
      <c r="BD52" s="103">
        <v>8.7147000000000006</v>
      </c>
      <c r="BE52" s="103">
        <v>8.7147000000000006</v>
      </c>
      <c r="BF52" s="103">
        <f t="shared" si="17"/>
        <v>0</v>
      </c>
      <c r="BG52" s="103"/>
      <c r="BH52" s="103"/>
      <c r="BI52" s="103"/>
      <c r="BJ52" s="103">
        <f t="shared" si="18"/>
        <v>0</v>
      </c>
      <c r="BK52" s="111">
        <v>1E-4</v>
      </c>
      <c r="BL52" s="112" t="s">
        <v>286</v>
      </c>
      <c r="BM52" s="106">
        <v>13.68</v>
      </c>
      <c r="BN52" s="103">
        <v>7.68</v>
      </c>
      <c r="BO52" s="103">
        <v>7.68</v>
      </c>
      <c r="BP52" s="103">
        <f t="shared" si="19"/>
        <v>0</v>
      </c>
      <c r="BQ52" s="103">
        <v>0</v>
      </c>
      <c r="BR52" s="103">
        <v>0</v>
      </c>
      <c r="BS52" s="103">
        <f t="shared" si="20"/>
        <v>0</v>
      </c>
      <c r="BT52" s="103"/>
      <c r="BU52" s="110">
        <v>6</v>
      </c>
      <c r="BV52" s="103"/>
      <c r="BW52" s="103"/>
      <c r="BX52" s="103">
        <f t="shared" si="21"/>
        <v>0</v>
      </c>
      <c r="BY52" s="106">
        <v>2.7479999999999998</v>
      </c>
      <c r="BZ52" s="106">
        <v>1.92</v>
      </c>
      <c r="CA52" s="103"/>
      <c r="CB52" s="103"/>
      <c r="CC52" s="103">
        <v>1.92</v>
      </c>
      <c r="CD52" s="103">
        <v>1.92</v>
      </c>
      <c r="CE52" s="103">
        <f t="shared" si="22"/>
        <v>0</v>
      </c>
      <c r="CF52" s="103"/>
      <c r="CG52" s="103"/>
      <c r="CH52" s="103">
        <v>0.82799999999999996</v>
      </c>
      <c r="CI52" s="103"/>
      <c r="CJ52" s="103"/>
      <c r="CK52" s="110"/>
      <c r="CL52" s="103"/>
      <c r="CM52" s="103"/>
      <c r="CN52" s="103"/>
      <c r="CO52" s="103"/>
      <c r="CP52" s="103"/>
      <c r="CQ52" s="103">
        <v>0</v>
      </c>
      <c r="CR52" s="103"/>
      <c r="CS52" s="103"/>
      <c r="CT52" s="103">
        <v>107.82</v>
      </c>
      <c r="CU52" s="103"/>
      <c r="CV52" s="111">
        <v>221.70670000000001</v>
      </c>
      <c r="CW52" s="103"/>
      <c r="CX52" s="113"/>
      <c r="CY52" s="103"/>
      <c r="CZ52" s="103">
        <v>221.70670000000001</v>
      </c>
    </row>
    <row r="53" spans="1:104" s="99" customFormat="1" ht="14.25" customHeight="1">
      <c r="A53" s="103">
        <v>48</v>
      </c>
      <c r="B53" s="103" t="s">
        <v>240</v>
      </c>
      <c r="C53" s="104">
        <v>810002</v>
      </c>
      <c r="D53" s="105" t="s">
        <v>287</v>
      </c>
      <c r="E53" s="106">
        <v>529.17499999999995</v>
      </c>
      <c r="F53" s="106">
        <v>403.69499999999999</v>
      </c>
      <c r="G53" s="103">
        <v>112508</v>
      </c>
      <c r="H53" s="106"/>
      <c r="I53" s="106">
        <v>112508</v>
      </c>
      <c r="J53" s="103">
        <f t="shared" si="3"/>
        <v>135.00960000000001</v>
      </c>
      <c r="K53" s="106">
        <v>0</v>
      </c>
      <c r="L53" s="103">
        <v>0</v>
      </c>
      <c r="M53" s="103">
        <v>0</v>
      </c>
      <c r="N53" s="103">
        <f t="shared" si="4"/>
        <v>0</v>
      </c>
      <c r="O53" s="103"/>
      <c r="P53" s="103"/>
      <c r="Q53" s="103"/>
      <c r="R53" s="103"/>
      <c r="S53" s="106">
        <v>75.599999999999994</v>
      </c>
      <c r="T53" s="103">
        <v>0</v>
      </c>
      <c r="U53" s="103"/>
      <c r="V53" s="103"/>
      <c r="W53" s="103">
        <v>50.4</v>
      </c>
      <c r="X53" s="103">
        <v>50.4</v>
      </c>
      <c r="Y53" s="103">
        <f t="shared" si="5"/>
        <v>0</v>
      </c>
      <c r="Z53" s="103">
        <v>25.2</v>
      </c>
      <c r="AA53" s="103">
        <f t="shared" si="6"/>
        <v>25.2</v>
      </c>
      <c r="AB53" s="103">
        <f t="shared" si="7"/>
        <v>0</v>
      </c>
      <c r="AC53" s="103">
        <v>42000</v>
      </c>
      <c r="AD53" s="103"/>
      <c r="AE53" s="103"/>
      <c r="AF53" s="103">
        <v>90.65</v>
      </c>
      <c r="AG53" s="103">
        <v>90.65</v>
      </c>
      <c r="AH53" s="103">
        <f t="shared" si="23"/>
        <v>0</v>
      </c>
      <c r="AI53" s="110">
        <v>44.169499999999999</v>
      </c>
      <c r="AJ53" s="110">
        <v>44.169499999999999</v>
      </c>
      <c r="AK53" s="110">
        <f t="shared" si="8"/>
        <v>0</v>
      </c>
      <c r="AL53" s="110">
        <f t="shared" si="9"/>
        <v>441695</v>
      </c>
      <c r="AM53" s="103"/>
      <c r="AN53" s="103">
        <v>19.181100000000001</v>
      </c>
      <c r="AO53" s="103">
        <v>19.181100000000001</v>
      </c>
      <c r="AP53" s="103">
        <f t="shared" si="10"/>
        <v>0</v>
      </c>
      <c r="AQ53" s="103">
        <f t="shared" si="11"/>
        <v>18.052800000000001</v>
      </c>
      <c r="AR53" s="103">
        <f t="shared" si="12"/>
        <v>180528</v>
      </c>
      <c r="AS53" s="103">
        <f t="shared" si="25"/>
        <v>1.1283000000000001</v>
      </c>
      <c r="AT53" s="103">
        <f t="shared" si="13"/>
        <v>11283</v>
      </c>
      <c r="AU53" s="103"/>
      <c r="AV53" s="103">
        <v>2.9336000000000002</v>
      </c>
      <c r="AW53" s="103">
        <v>2.9336000000000002</v>
      </c>
      <c r="AX53" s="103">
        <f t="shared" si="14"/>
        <v>0</v>
      </c>
      <c r="AY53" s="103">
        <f t="shared" si="26"/>
        <v>1.3540000000000001</v>
      </c>
      <c r="AZ53" s="103">
        <f t="shared" si="15"/>
        <v>13540.000000000002</v>
      </c>
      <c r="BA53" s="103">
        <f t="shared" si="27"/>
        <v>1.5795999999999999</v>
      </c>
      <c r="BB53" s="103">
        <f t="shared" si="16"/>
        <v>15795.999999999998</v>
      </c>
      <c r="BC53" s="103">
        <f t="shared" si="24"/>
        <v>0</v>
      </c>
      <c r="BD53" s="103">
        <v>36.151200000000003</v>
      </c>
      <c r="BE53" s="103">
        <v>36.151200000000003</v>
      </c>
      <c r="BF53" s="103">
        <f t="shared" si="17"/>
        <v>0</v>
      </c>
      <c r="BG53" s="103"/>
      <c r="BH53" s="103"/>
      <c r="BI53" s="103"/>
      <c r="BJ53" s="103">
        <f t="shared" si="18"/>
        <v>0</v>
      </c>
      <c r="BK53" s="111">
        <v>1E-4</v>
      </c>
      <c r="BL53" s="112" t="s">
        <v>287</v>
      </c>
      <c r="BM53" s="106">
        <v>113.6</v>
      </c>
      <c r="BN53" s="103">
        <v>33.6</v>
      </c>
      <c r="BO53" s="103">
        <v>33.6</v>
      </c>
      <c r="BP53" s="103">
        <f t="shared" si="19"/>
        <v>0</v>
      </c>
      <c r="BQ53" s="103">
        <v>0</v>
      </c>
      <c r="BR53" s="103">
        <v>0</v>
      </c>
      <c r="BS53" s="103">
        <f t="shared" si="20"/>
        <v>0</v>
      </c>
      <c r="BT53" s="103"/>
      <c r="BU53" s="110">
        <v>80</v>
      </c>
      <c r="BV53" s="103"/>
      <c r="BW53" s="103"/>
      <c r="BX53" s="103">
        <f t="shared" si="21"/>
        <v>0</v>
      </c>
      <c r="BY53" s="106">
        <v>11.879999999999999</v>
      </c>
      <c r="BZ53" s="106">
        <v>9.1199999999999992</v>
      </c>
      <c r="CA53" s="103"/>
      <c r="CB53" s="103"/>
      <c r="CC53" s="103">
        <v>9.1199999999999992</v>
      </c>
      <c r="CD53" s="103">
        <v>9.1199999999999992</v>
      </c>
      <c r="CE53" s="103">
        <f t="shared" si="22"/>
        <v>0</v>
      </c>
      <c r="CF53" s="103"/>
      <c r="CG53" s="103"/>
      <c r="CH53" s="103">
        <v>2.76</v>
      </c>
      <c r="CI53" s="103"/>
      <c r="CJ53" s="103"/>
      <c r="CK53" s="110"/>
      <c r="CL53" s="103"/>
      <c r="CM53" s="103"/>
      <c r="CN53" s="103"/>
      <c r="CO53" s="103"/>
      <c r="CP53" s="103"/>
      <c r="CQ53" s="103">
        <v>0</v>
      </c>
      <c r="CR53" s="103"/>
      <c r="CS53" s="103"/>
      <c r="CT53" s="103">
        <v>344.89</v>
      </c>
      <c r="CU53" s="103"/>
      <c r="CV53" s="111">
        <v>874.06499999999994</v>
      </c>
      <c r="CW53" s="103"/>
      <c r="CX53" s="113"/>
      <c r="CY53" s="103"/>
      <c r="CZ53" s="103">
        <v>874.06499999999994</v>
      </c>
    </row>
    <row r="54" spans="1:104" s="99" customFormat="1" ht="14.25" customHeight="1">
      <c r="A54" s="103">
        <v>49</v>
      </c>
      <c r="B54" s="103" t="s">
        <v>240</v>
      </c>
      <c r="C54" s="104">
        <v>810006</v>
      </c>
      <c r="D54" s="105" t="s">
        <v>288</v>
      </c>
      <c r="E54" s="106">
        <v>188.88400000000001</v>
      </c>
      <c r="F54" s="106">
        <v>117.72400000000002</v>
      </c>
      <c r="G54" s="103">
        <v>33586</v>
      </c>
      <c r="H54" s="106"/>
      <c r="I54" s="106">
        <v>33586</v>
      </c>
      <c r="J54" s="103">
        <f t="shared" si="3"/>
        <v>40.303199999999997</v>
      </c>
      <c r="K54" s="106">
        <v>0</v>
      </c>
      <c r="L54" s="103">
        <v>0</v>
      </c>
      <c r="M54" s="103">
        <v>0</v>
      </c>
      <c r="N54" s="103">
        <f t="shared" si="4"/>
        <v>0</v>
      </c>
      <c r="O54" s="103"/>
      <c r="P54" s="103"/>
      <c r="Q54" s="103"/>
      <c r="R54" s="103"/>
      <c r="S54" s="106">
        <v>21.6</v>
      </c>
      <c r="T54" s="103">
        <v>0</v>
      </c>
      <c r="U54" s="103"/>
      <c r="V54" s="103"/>
      <c r="W54" s="103">
        <v>14.4</v>
      </c>
      <c r="X54" s="103">
        <v>14.4</v>
      </c>
      <c r="Y54" s="103">
        <f t="shared" si="5"/>
        <v>0</v>
      </c>
      <c r="Z54" s="103">
        <v>7.2</v>
      </c>
      <c r="AA54" s="103">
        <f t="shared" si="6"/>
        <v>7.2</v>
      </c>
      <c r="AB54" s="103">
        <f t="shared" si="7"/>
        <v>0</v>
      </c>
      <c r="AC54" s="103">
        <v>12000</v>
      </c>
      <c r="AD54" s="103"/>
      <c r="AE54" s="103"/>
      <c r="AF54" s="103">
        <v>25.9</v>
      </c>
      <c r="AG54" s="103">
        <v>25.9</v>
      </c>
      <c r="AH54" s="103">
        <f t="shared" si="23"/>
        <v>0</v>
      </c>
      <c r="AI54" s="110">
        <v>12.8965</v>
      </c>
      <c r="AJ54" s="110">
        <v>12.8965</v>
      </c>
      <c r="AK54" s="110">
        <f t="shared" si="8"/>
        <v>0</v>
      </c>
      <c r="AL54" s="110">
        <f t="shared" si="9"/>
        <v>128965</v>
      </c>
      <c r="AM54" s="103"/>
      <c r="AN54" s="103">
        <v>5.6273</v>
      </c>
      <c r="AO54" s="103">
        <v>5.6273</v>
      </c>
      <c r="AP54" s="103">
        <f t="shared" si="10"/>
        <v>0</v>
      </c>
      <c r="AQ54" s="103">
        <f t="shared" si="11"/>
        <v>5.2962999999999996</v>
      </c>
      <c r="AR54" s="103">
        <f t="shared" si="12"/>
        <v>52962.999999999993</v>
      </c>
      <c r="AS54" s="103">
        <f t="shared" si="25"/>
        <v>0.33100000000000002</v>
      </c>
      <c r="AT54" s="103">
        <f t="shared" si="13"/>
        <v>3310</v>
      </c>
      <c r="AU54" s="103"/>
      <c r="AV54" s="103">
        <v>0.86060000000000003</v>
      </c>
      <c r="AW54" s="103">
        <v>0.86060000000000003</v>
      </c>
      <c r="AX54" s="103">
        <f t="shared" si="14"/>
        <v>0</v>
      </c>
      <c r="AY54" s="103">
        <f t="shared" si="26"/>
        <v>0.3972</v>
      </c>
      <c r="AZ54" s="103">
        <f t="shared" si="15"/>
        <v>3972</v>
      </c>
      <c r="BA54" s="103">
        <f t="shared" si="27"/>
        <v>0.46339999999999998</v>
      </c>
      <c r="BB54" s="103">
        <f t="shared" si="16"/>
        <v>4634</v>
      </c>
      <c r="BC54" s="103">
        <f t="shared" si="24"/>
        <v>0</v>
      </c>
      <c r="BD54" s="103">
        <v>10.5364</v>
      </c>
      <c r="BE54" s="103">
        <v>10.5364</v>
      </c>
      <c r="BF54" s="103">
        <f t="shared" si="17"/>
        <v>0</v>
      </c>
      <c r="BG54" s="103"/>
      <c r="BH54" s="103"/>
      <c r="BI54" s="103"/>
      <c r="BJ54" s="103">
        <f t="shared" si="18"/>
        <v>0</v>
      </c>
      <c r="BK54" s="111">
        <v>1E-4</v>
      </c>
      <c r="BL54" s="112" t="s">
        <v>288</v>
      </c>
      <c r="BM54" s="106">
        <v>63.6</v>
      </c>
      <c r="BN54" s="103">
        <v>9.6</v>
      </c>
      <c r="BO54" s="103">
        <v>9.6</v>
      </c>
      <c r="BP54" s="103">
        <f t="shared" si="19"/>
        <v>0</v>
      </c>
      <c r="BQ54" s="103">
        <v>0</v>
      </c>
      <c r="BR54" s="103">
        <v>0</v>
      </c>
      <c r="BS54" s="103">
        <f t="shared" si="20"/>
        <v>0</v>
      </c>
      <c r="BT54" s="103"/>
      <c r="BU54" s="110">
        <v>54</v>
      </c>
      <c r="BV54" s="103"/>
      <c r="BW54" s="103"/>
      <c r="BX54" s="103">
        <f t="shared" si="21"/>
        <v>0</v>
      </c>
      <c r="BY54" s="106">
        <v>7.56</v>
      </c>
      <c r="BZ54" s="106">
        <v>0</v>
      </c>
      <c r="CA54" s="103"/>
      <c r="CB54" s="103"/>
      <c r="CC54" s="103">
        <v>0</v>
      </c>
      <c r="CD54" s="103">
        <v>0</v>
      </c>
      <c r="CE54" s="103">
        <f t="shared" si="22"/>
        <v>0</v>
      </c>
      <c r="CF54" s="103"/>
      <c r="CG54" s="103"/>
      <c r="CH54" s="103"/>
      <c r="CI54" s="103"/>
      <c r="CJ54" s="103"/>
      <c r="CK54" s="110"/>
      <c r="CL54" s="103"/>
      <c r="CM54" s="103"/>
      <c r="CN54" s="103"/>
      <c r="CO54" s="103">
        <v>7.56</v>
      </c>
      <c r="CP54" s="103">
        <v>7.56</v>
      </c>
      <c r="CQ54" s="103">
        <v>0</v>
      </c>
      <c r="CR54" s="103">
        <v>22</v>
      </c>
      <c r="CS54" s="103"/>
      <c r="CT54" s="103">
        <v>16.8</v>
      </c>
      <c r="CU54" s="103"/>
      <c r="CV54" s="111">
        <v>227.68400000000003</v>
      </c>
      <c r="CW54" s="103"/>
      <c r="CX54" s="113"/>
      <c r="CY54" s="103"/>
      <c r="CZ54" s="103">
        <v>227.68400000000003</v>
      </c>
    </row>
    <row r="55" spans="1:104" s="99" customFormat="1" ht="14.25" customHeight="1">
      <c r="A55" s="103">
        <v>50</v>
      </c>
      <c r="B55" s="103" t="s">
        <v>240</v>
      </c>
      <c r="C55" s="104">
        <v>810008</v>
      </c>
      <c r="D55" s="105" t="s">
        <v>289</v>
      </c>
      <c r="E55" s="106">
        <v>1079.2775000000001</v>
      </c>
      <c r="F55" s="106">
        <v>811.51750000000004</v>
      </c>
      <c r="G55" s="103">
        <v>222321</v>
      </c>
      <c r="H55" s="106"/>
      <c r="I55" s="106">
        <v>222321</v>
      </c>
      <c r="J55" s="103">
        <f t="shared" si="3"/>
        <v>266.78519999999997</v>
      </c>
      <c r="K55" s="106">
        <v>21.527999999999999</v>
      </c>
      <c r="L55" s="103">
        <v>0</v>
      </c>
      <c r="M55" s="103">
        <v>0</v>
      </c>
      <c r="N55" s="103">
        <f t="shared" si="4"/>
        <v>0</v>
      </c>
      <c r="O55" s="103">
        <v>21.527999999999999</v>
      </c>
      <c r="P55" s="103"/>
      <c r="Q55" s="103"/>
      <c r="R55" s="103"/>
      <c r="S55" s="106">
        <v>150.43200000000002</v>
      </c>
      <c r="T55" s="103">
        <v>0</v>
      </c>
      <c r="U55" s="103">
        <v>5.7119999999999997</v>
      </c>
      <c r="V55" s="103"/>
      <c r="W55" s="103">
        <v>96.48</v>
      </c>
      <c r="X55" s="103">
        <v>96.48</v>
      </c>
      <c r="Y55" s="103">
        <f t="shared" si="5"/>
        <v>0</v>
      </c>
      <c r="Z55" s="103">
        <v>48.24</v>
      </c>
      <c r="AA55" s="103">
        <f t="shared" si="6"/>
        <v>48.24</v>
      </c>
      <c r="AB55" s="103">
        <f t="shared" si="7"/>
        <v>0</v>
      </c>
      <c r="AC55" s="103">
        <v>80400</v>
      </c>
      <c r="AD55" s="103"/>
      <c r="AE55" s="103"/>
      <c r="AF55" s="103">
        <v>173.53</v>
      </c>
      <c r="AG55" s="103">
        <v>173.53</v>
      </c>
      <c r="AH55" s="103">
        <f t="shared" si="23"/>
        <v>0</v>
      </c>
      <c r="AI55" s="110">
        <v>85.887200000000007</v>
      </c>
      <c r="AJ55" s="110">
        <v>85.887200000000007</v>
      </c>
      <c r="AK55" s="110">
        <f t="shared" si="8"/>
        <v>0</v>
      </c>
      <c r="AL55" s="110">
        <f t="shared" si="9"/>
        <v>858872.00000000012</v>
      </c>
      <c r="AM55" s="103"/>
      <c r="AN55" s="103">
        <v>37.4268</v>
      </c>
      <c r="AO55" s="103">
        <v>37.4268</v>
      </c>
      <c r="AP55" s="103">
        <f t="shared" si="10"/>
        <v>0</v>
      </c>
      <c r="AQ55" s="103">
        <f t="shared" si="11"/>
        <v>35.225200000000001</v>
      </c>
      <c r="AR55" s="103">
        <f t="shared" si="12"/>
        <v>352252</v>
      </c>
      <c r="AS55" s="103">
        <f t="shared" si="25"/>
        <v>2.2016</v>
      </c>
      <c r="AT55" s="103">
        <f t="shared" si="13"/>
        <v>22016</v>
      </c>
      <c r="AU55" s="103"/>
      <c r="AV55" s="103">
        <v>5.7241</v>
      </c>
      <c r="AW55" s="103">
        <v>5.7241</v>
      </c>
      <c r="AX55" s="103">
        <f t="shared" si="14"/>
        <v>0</v>
      </c>
      <c r="AY55" s="103">
        <f t="shared" si="26"/>
        <v>2.6419000000000001</v>
      </c>
      <c r="AZ55" s="103">
        <f t="shared" si="15"/>
        <v>26419</v>
      </c>
      <c r="BA55" s="103">
        <f t="shared" si="27"/>
        <v>3.0821999999999998</v>
      </c>
      <c r="BB55" s="103">
        <f t="shared" si="16"/>
        <v>30822</v>
      </c>
      <c r="BC55" s="103">
        <f t="shared" si="24"/>
        <v>0</v>
      </c>
      <c r="BD55" s="103">
        <v>70.2042</v>
      </c>
      <c r="BE55" s="103">
        <v>70.2042</v>
      </c>
      <c r="BF55" s="103">
        <f t="shared" si="17"/>
        <v>0</v>
      </c>
      <c r="BG55" s="103"/>
      <c r="BH55" s="103"/>
      <c r="BI55" s="103"/>
      <c r="BJ55" s="103">
        <f t="shared" si="18"/>
        <v>0</v>
      </c>
      <c r="BK55" s="111">
        <v>1E-4</v>
      </c>
      <c r="BL55" s="112" t="s">
        <v>289</v>
      </c>
      <c r="BM55" s="106">
        <v>266.32</v>
      </c>
      <c r="BN55" s="103">
        <v>64.319999999999993</v>
      </c>
      <c r="BO55" s="103">
        <v>64.319999999999993</v>
      </c>
      <c r="BP55" s="103">
        <f t="shared" si="19"/>
        <v>0</v>
      </c>
      <c r="BQ55" s="103">
        <v>0</v>
      </c>
      <c r="BR55" s="103">
        <v>0</v>
      </c>
      <c r="BS55" s="103">
        <f t="shared" si="20"/>
        <v>0</v>
      </c>
      <c r="BT55" s="103"/>
      <c r="BU55" s="110">
        <v>142</v>
      </c>
      <c r="BV55" s="103">
        <v>60</v>
      </c>
      <c r="BW55" s="103">
        <v>60</v>
      </c>
      <c r="BX55" s="103">
        <f t="shared" si="21"/>
        <v>0</v>
      </c>
      <c r="BY55" s="106">
        <v>1.44</v>
      </c>
      <c r="BZ55" s="106">
        <v>1.44</v>
      </c>
      <c r="CA55" s="103"/>
      <c r="CB55" s="103"/>
      <c r="CC55" s="103">
        <v>1.44</v>
      </c>
      <c r="CD55" s="103">
        <v>1.44</v>
      </c>
      <c r="CE55" s="103">
        <f t="shared" si="22"/>
        <v>0</v>
      </c>
      <c r="CF55" s="103"/>
      <c r="CG55" s="103"/>
      <c r="CH55" s="103"/>
      <c r="CI55" s="103"/>
      <c r="CJ55" s="103"/>
      <c r="CK55" s="110"/>
      <c r="CL55" s="103"/>
      <c r="CM55" s="103"/>
      <c r="CN55" s="103"/>
      <c r="CO55" s="103"/>
      <c r="CP55" s="103"/>
      <c r="CQ55" s="103">
        <v>0</v>
      </c>
      <c r="CR55" s="103">
        <v>40</v>
      </c>
      <c r="CS55" s="103"/>
      <c r="CT55" s="103"/>
      <c r="CU55" s="103"/>
      <c r="CV55" s="111">
        <v>1119.2775000000001</v>
      </c>
      <c r="CW55" s="103"/>
      <c r="CX55" s="113"/>
      <c r="CY55" s="103"/>
      <c r="CZ55" s="103">
        <v>1119.2775000000001</v>
      </c>
    </row>
    <row r="56" spans="1:104" s="99" customFormat="1" ht="14.25" customHeight="1">
      <c r="A56" s="103">
        <v>51</v>
      </c>
      <c r="B56" s="103" t="s">
        <v>240</v>
      </c>
      <c r="C56" s="104">
        <v>804001</v>
      </c>
      <c r="D56" s="105" t="s">
        <v>290</v>
      </c>
      <c r="E56" s="106">
        <v>2407.8726000000001</v>
      </c>
      <c r="F56" s="106">
        <v>1292.7565999999999</v>
      </c>
      <c r="G56" s="103">
        <v>342468</v>
      </c>
      <c r="H56" s="106">
        <v>121452</v>
      </c>
      <c r="I56" s="106">
        <v>221016</v>
      </c>
      <c r="J56" s="103">
        <f t="shared" si="3"/>
        <v>410.96159999999998</v>
      </c>
      <c r="K56" s="106">
        <v>122.904</v>
      </c>
      <c r="L56" s="103">
        <v>72</v>
      </c>
      <c r="M56" s="103">
        <v>72</v>
      </c>
      <c r="N56" s="103">
        <f t="shared" si="4"/>
        <v>0</v>
      </c>
      <c r="O56" s="103">
        <v>50.904000000000003</v>
      </c>
      <c r="P56" s="103"/>
      <c r="Q56" s="103"/>
      <c r="R56" s="103"/>
      <c r="S56" s="106">
        <v>263.27350000000001</v>
      </c>
      <c r="T56" s="103">
        <v>12.145200000000001</v>
      </c>
      <c r="U56" s="103">
        <v>11.832000000000001</v>
      </c>
      <c r="V56" s="103"/>
      <c r="W56" s="103">
        <v>159.35400000000001</v>
      </c>
      <c r="X56" s="103">
        <v>159.35400000000001</v>
      </c>
      <c r="Y56" s="103">
        <f t="shared" si="5"/>
        <v>0</v>
      </c>
      <c r="Z56" s="103">
        <v>79.942300000000003</v>
      </c>
      <c r="AA56" s="103">
        <f t="shared" si="6"/>
        <v>79.677000000000007</v>
      </c>
      <c r="AB56" s="103">
        <f t="shared" si="7"/>
        <v>0.26529999999999632</v>
      </c>
      <c r="AC56" s="103">
        <v>132795</v>
      </c>
      <c r="AD56" s="103"/>
      <c r="AE56" s="103"/>
      <c r="AF56" s="103">
        <v>186.48</v>
      </c>
      <c r="AG56" s="103">
        <v>186.48</v>
      </c>
      <c r="AH56" s="103">
        <f t="shared" si="23"/>
        <v>0</v>
      </c>
      <c r="AI56" s="110">
        <v>134.5505</v>
      </c>
      <c r="AJ56" s="110">
        <v>134.5505</v>
      </c>
      <c r="AK56" s="110">
        <f t="shared" si="8"/>
        <v>0</v>
      </c>
      <c r="AL56" s="110">
        <f t="shared" si="9"/>
        <v>1345505</v>
      </c>
      <c r="AM56" s="103"/>
      <c r="AN56" s="103">
        <v>56.902500000000003</v>
      </c>
      <c r="AO56" s="103">
        <v>56.902500000000003</v>
      </c>
      <c r="AP56" s="103">
        <f t="shared" si="10"/>
        <v>0</v>
      </c>
      <c r="AQ56" s="103">
        <f t="shared" si="11"/>
        <v>53.555300000000003</v>
      </c>
      <c r="AR56" s="103">
        <f t="shared" si="12"/>
        <v>535553</v>
      </c>
      <c r="AS56" s="103">
        <f t="shared" si="25"/>
        <v>3.3472</v>
      </c>
      <c r="AT56" s="103">
        <f t="shared" si="13"/>
        <v>33472</v>
      </c>
      <c r="AU56" s="103"/>
      <c r="AV56" s="103">
        <v>7.1784999999999997</v>
      </c>
      <c r="AW56" s="103">
        <v>7.1784999999999997</v>
      </c>
      <c r="AX56" s="103">
        <f t="shared" si="14"/>
        <v>0</v>
      </c>
      <c r="AY56" s="103">
        <f t="shared" si="26"/>
        <v>4.0166000000000004</v>
      </c>
      <c r="AZ56" s="103">
        <f t="shared" si="15"/>
        <v>40166.000000000007</v>
      </c>
      <c r="BA56" s="103">
        <f t="shared" si="27"/>
        <v>3.1619000000000002</v>
      </c>
      <c r="BB56" s="103">
        <f t="shared" si="16"/>
        <v>31619</v>
      </c>
      <c r="BC56" s="103">
        <f t="shared" si="24"/>
        <v>0</v>
      </c>
      <c r="BD56" s="103">
        <v>110.506</v>
      </c>
      <c r="BE56" s="103">
        <v>110.506</v>
      </c>
      <c r="BF56" s="103">
        <f t="shared" si="17"/>
        <v>0</v>
      </c>
      <c r="BG56" s="103"/>
      <c r="BH56" s="103"/>
      <c r="BI56" s="103"/>
      <c r="BJ56" s="103">
        <f t="shared" si="18"/>
        <v>0</v>
      </c>
      <c r="BK56" s="111">
        <v>1E-4</v>
      </c>
      <c r="BL56" s="112" t="s">
        <v>290</v>
      </c>
      <c r="BM56" s="106">
        <v>1087.4079999999999</v>
      </c>
      <c r="BN56" s="103">
        <v>107.52000000000001</v>
      </c>
      <c r="BO56" s="103">
        <v>107.52000000000001</v>
      </c>
      <c r="BP56" s="103">
        <f t="shared" si="19"/>
        <v>0</v>
      </c>
      <c r="BQ56" s="103">
        <v>24.888000000000002</v>
      </c>
      <c r="BR56" s="103">
        <v>24.888000000000002</v>
      </c>
      <c r="BS56" s="103">
        <f t="shared" si="20"/>
        <v>0</v>
      </c>
      <c r="BT56" s="103">
        <v>22630</v>
      </c>
      <c r="BU56" s="110">
        <v>520</v>
      </c>
      <c r="BV56" s="103">
        <v>435</v>
      </c>
      <c r="BW56" s="103">
        <v>435</v>
      </c>
      <c r="BX56" s="103">
        <f t="shared" si="21"/>
        <v>0</v>
      </c>
      <c r="BY56" s="106">
        <v>27.707999999999998</v>
      </c>
      <c r="BZ56" s="106">
        <v>22.56</v>
      </c>
      <c r="CA56" s="103"/>
      <c r="CB56" s="103"/>
      <c r="CC56" s="103">
        <v>22.56</v>
      </c>
      <c r="CD56" s="103">
        <v>22.56</v>
      </c>
      <c r="CE56" s="103">
        <f t="shared" si="22"/>
        <v>0</v>
      </c>
      <c r="CF56" s="103"/>
      <c r="CG56" s="103"/>
      <c r="CH56" s="103">
        <v>5.1479999999999997</v>
      </c>
      <c r="CI56" s="103"/>
      <c r="CJ56" s="103"/>
      <c r="CK56" s="110"/>
      <c r="CL56" s="103"/>
      <c r="CM56" s="103"/>
      <c r="CN56" s="103"/>
      <c r="CO56" s="103"/>
      <c r="CP56" s="103"/>
      <c r="CQ56" s="103">
        <v>0</v>
      </c>
      <c r="CR56" s="103">
        <v>71.400000000000006</v>
      </c>
      <c r="CS56" s="103"/>
      <c r="CT56" s="103">
        <v>190</v>
      </c>
      <c r="CU56" s="103"/>
      <c r="CV56" s="111">
        <v>2669.2726000000002</v>
      </c>
      <c r="CW56" s="103">
        <v>707</v>
      </c>
      <c r="CX56" s="113"/>
      <c r="CY56" s="103"/>
      <c r="CZ56" s="103">
        <v>3376.2726000000002</v>
      </c>
    </row>
    <row r="57" spans="1:104" s="99" customFormat="1" ht="14.25" customHeight="1">
      <c r="A57" s="103">
        <v>52</v>
      </c>
      <c r="B57" s="103" t="s">
        <v>240</v>
      </c>
      <c r="C57" s="104">
        <v>804002</v>
      </c>
      <c r="D57" s="105" t="s">
        <v>291</v>
      </c>
      <c r="E57" s="106">
        <v>459.87960000000004</v>
      </c>
      <c r="F57" s="106">
        <v>377.05160000000001</v>
      </c>
      <c r="G57" s="103">
        <v>103917</v>
      </c>
      <c r="H57" s="106"/>
      <c r="I57" s="106">
        <v>103917</v>
      </c>
      <c r="J57" s="103">
        <f t="shared" si="3"/>
        <v>124.7004</v>
      </c>
      <c r="K57" s="106">
        <v>0</v>
      </c>
      <c r="L57" s="103">
        <v>0</v>
      </c>
      <c r="M57" s="103">
        <v>0</v>
      </c>
      <c r="N57" s="103">
        <f t="shared" si="4"/>
        <v>0</v>
      </c>
      <c r="O57" s="103"/>
      <c r="P57" s="103"/>
      <c r="Q57" s="103"/>
      <c r="R57" s="103"/>
      <c r="S57" s="106">
        <v>71.28</v>
      </c>
      <c r="T57" s="103">
        <v>0</v>
      </c>
      <c r="U57" s="103"/>
      <c r="V57" s="103"/>
      <c r="W57" s="103">
        <v>47.52</v>
      </c>
      <c r="X57" s="103">
        <v>47.52</v>
      </c>
      <c r="Y57" s="103">
        <f t="shared" si="5"/>
        <v>0</v>
      </c>
      <c r="Z57" s="103">
        <v>23.76</v>
      </c>
      <c r="AA57" s="103">
        <f t="shared" si="6"/>
        <v>23.76</v>
      </c>
      <c r="AB57" s="103">
        <f t="shared" si="7"/>
        <v>0</v>
      </c>
      <c r="AC57" s="103">
        <v>39600</v>
      </c>
      <c r="AD57" s="103"/>
      <c r="AE57" s="103"/>
      <c r="AF57" s="103">
        <v>85.47</v>
      </c>
      <c r="AG57" s="103">
        <v>85.47</v>
      </c>
      <c r="AH57" s="103">
        <f t="shared" si="23"/>
        <v>0</v>
      </c>
      <c r="AI57" s="110">
        <v>41.230499999999999</v>
      </c>
      <c r="AJ57" s="110">
        <v>41.230499999999999</v>
      </c>
      <c r="AK57" s="110">
        <f t="shared" si="8"/>
        <v>0</v>
      </c>
      <c r="AL57" s="110">
        <f t="shared" si="9"/>
        <v>412305</v>
      </c>
      <c r="AM57" s="103"/>
      <c r="AN57" s="103">
        <v>17.8645</v>
      </c>
      <c r="AO57" s="103">
        <v>17.8645</v>
      </c>
      <c r="AP57" s="103">
        <f t="shared" si="10"/>
        <v>0</v>
      </c>
      <c r="AQ57" s="103">
        <f t="shared" si="11"/>
        <v>16.813600000000001</v>
      </c>
      <c r="AR57" s="103">
        <f t="shared" si="12"/>
        <v>168136</v>
      </c>
      <c r="AS57" s="103">
        <f t="shared" si="25"/>
        <v>1.0508999999999999</v>
      </c>
      <c r="AT57" s="103">
        <f t="shared" si="13"/>
        <v>10509</v>
      </c>
      <c r="AU57" s="103"/>
      <c r="AV57" s="103">
        <v>2.7322000000000002</v>
      </c>
      <c r="AW57" s="103">
        <v>2.7322000000000002</v>
      </c>
      <c r="AX57" s="103">
        <f t="shared" si="14"/>
        <v>0</v>
      </c>
      <c r="AY57" s="103">
        <f t="shared" si="26"/>
        <v>1.2609999999999999</v>
      </c>
      <c r="AZ57" s="103">
        <f t="shared" si="15"/>
        <v>12609.999999999998</v>
      </c>
      <c r="BA57" s="103">
        <f t="shared" si="27"/>
        <v>1.4712000000000001</v>
      </c>
      <c r="BB57" s="103">
        <f t="shared" si="16"/>
        <v>14712</v>
      </c>
      <c r="BC57" s="103">
        <f t="shared" si="24"/>
        <v>0</v>
      </c>
      <c r="BD57" s="103">
        <v>33.774000000000001</v>
      </c>
      <c r="BE57" s="103">
        <v>33.774000000000001</v>
      </c>
      <c r="BF57" s="103">
        <f t="shared" si="17"/>
        <v>0</v>
      </c>
      <c r="BG57" s="103"/>
      <c r="BH57" s="103"/>
      <c r="BI57" s="103"/>
      <c r="BJ57" s="103">
        <f t="shared" si="18"/>
        <v>0</v>
      </c>
      <c r="BK57" s="111">
        <v>1E-4</v>
      </c>
      <c r="BL57" s="112" t="s">
        <v>291</v>
      </c>
      <c r="BM57" s="106">
        <v>77.680000000000007</v>
      </c>
      <c r="BN57" s="103">
        <v>31.68</v>
      </c>
      <c r="BO57" s="103">
        <v>31.68</v>
      </c>
      <c r="BP57" s="103">
        <f t="shared" si="19"/>
        <v>0</v>
      </c>
      <c r="BQ57" s="103">
        <v>0</v>
      </c>
      <c r="BR57" s="103">
        <v>0</v>
      </c>
      <c r="BS57" s="103">
        <f t="shared" si="20"/>
        <v>0</v>
      </c>
      <c r="BT57" s="103"/>
      <c r="BU57" s="110">
        <v>46</v>
      </c>
      <c r="BV57" s="103"/>
      <c r="BW57" s="103"/>
      <c r="BX57" s="103">
        <f t="shared" si="21"/>
        <v>0</v>
      </c>
      <c r="BY57" s="106">
        <v>5.1480000000000006</v>
      </c>
      <c r="BZ57" s="106">
        <v>4.32</v>
      </c>
      <c r="CA57" s="103"/>
      <c r="CB57" s="103"/>
      <c r="CC57" s="103">
        <v>4.32</v>
      </c>
      <c r="CD57" s="103">
        <v>0</v>
      </c>
      <c r="CE57" s="103">
        <f t="shared" si="22"/>
        <v>4.32</v>
      </c>
      <c r="CF57" s="103"/>
      <c r="CG57" s="103"/>
      <c r="CH57" s="103">
        <v>0.82799999999999996</v>
      </c>
      <c r="CI57" s="103"/>
      <c r="CJ57" s="103"/>
      <c r="CK57" s="110"/>
      <c r="CL57" s="103"/>
      <c r="CM57" s="103"/>
      <c r="CN57" s="103"/>
      <c r="CO57" s="103"/>
      <c r="CP57" s="103"/>
      <c r="CQ57" s="103">
        <v>0</v>
      </c>
      <c r="CR57" s="103"/>
      <c r="CS57" s="103"/>
      <c r="CT57" s="103"/>
      <c r="CU57" s="103"/>
      <c r="CV57" s="111">
        <v>459.87960000000004</v>
      </c>
      <c r="CW57" s="103"/>
      <c r="CX57" s="113"/>
      <c r="CY57" s="103">
        <v>74</v>
      </c>
      <c r="CZ57" s="103">
        <v>533.87959999999998</v>
      </c>
    </row>
    <row r="58" spans="1:104" s="99" customFormat="1" ht="14.25" customHeight="1">
      <c r="A58" s="103">
        <v>53</v>
      </c>
      <c r="B58" s="103" t="s">
        <v>240</v>
      </c>
      <c r="C58" s="104">
        <v>804003</v>
      </c>
      <c r="D58" s="105" t="s">
        <v>292</v>
      </c>
      <c r="E58" s="106">
        <v>192.9649</v>
      </c>
      <c r="F58" s="106">
        <v>124.36489999999999</v>
      </c>
      <c r="G58" s="103">
        <v>37602</v>
      </c>
      <c r="H58" s="106"/>
      <c r="I58" s="106">
        <v>37602</v>
      </c>
      <c r="J58" s="103">
        <f t="shared" si="3"/>
        <v>45.122399999999999</v>
      </c>
      <c r="K58" s="106">
        <v>0</v>
      </c>
      <c r="L58" s="103">
        <v>0</v>
      </c>
      <c r="M58" s="103">
        <v>0</v>
      </c>
      <c r="N58" s="103">
        <f t="shared" si="4"/>
        <v>0</v>
      </c>
      <c r="O58" s="103"/>
      <c r="P58" s="103"/>
      <c r="Q58" s="103"/>
      <c r="R58" s="103"/>
      <c r="S58" s="106">
        <v>21.6</v>
      </c>
      <c r="T58" s="103">
        <v>0</v>
      </c>
      <c r="U58" s="103"/>
      <c r="V58" s="103"/>
      <c r="W58" s="103">
        <v>14.4</v>
      </c>
      <c r="X58" s="103">
        <v>14.4</v>
      </c>
      <c r="Y58" s="103">
        <f t="shared" si="5"/>
        <v>0</v>
      </c>
      <c r="Z58" s="103">
        <v>7.2</v>
      </c>
      <c r="AA58" s="103">
        <f t="shared" si="6"/>
        <v>7.2</v>
      </c>
      <c r="AB58" s="103">
        <f t="shared" si="7"/>
        <v>0</v>
      </c>
      <c r="AC58" s="103">
        <v>12000</v>
      </c>
      <c r="AD58" s="103"/>
      <c r="AE58" s="103"/>
      <c r="AF58" s="103">
        <v>25.9</v>
      </c>
      <c r="AG58" s="103">
        <v>25.9</v>
      </c>
      <c r="AH58" s="103">
        <f t="shared" si="23"/>
        <v>0</v>
      </c>
      <c r="AI58" s="110">
        <v>13.6676</v>
      </c>
      <c r="AJ58" s="110">
        <v>13.6676</v>
      </c>
      <c r="AK58" s="110">
        <f t="shared" si="8"/>
        <v>0</v>
      </c>
      <c r="AL58" s="110">
        <f t="shared" si="9"/>
        <v>136676</v>
      </c>
      <c r="AM58" s="103"/>
      <c r="AN58" s="103">
        <v>6.0369000000000002</v>
      </c>
      <c r="AO58" s="103">
        <v>6.0369000000000002</v>
      </c>
      <c r="AP58" s="103">
        <f t="shared" si="10"/>
        <v>0</v>
      </c>
      <c r="AQ58" s="103">
        <f t="shared" si="11"/>
        <v>5.6818</v>
      </c>
      <c r="AR58" s="103">
        <f t="shared" si="12"/>
        <v>56818</v>
      </c>
      <c r="AS58" s="103">
        <f t="shared" si="25"/>
        <v>0.35510000000000003</v>
      </c>
      <c r="AT58" s="103">
        <f t="shared" si="13"/>
        <v>3551.0000000000005</v>
      </c>
      <c r="AU58" s="103"/>
      <c r="AV58" s="103">
        <v>0.92330000000000001</v>
      </c>
      <c r="AW58" s="103">
        <v>0.92330000000000001</v>
      </c>
      <c r="AX58" s="103">
        <f t="shared" si="14"/>
        <v>0</v>
      </c>
      <c r="AY58" s="103">
        <f t="shared" si="26"/>
        <v>0.42609999999999998</v>
      </c>
      <c r="AZ58" s="103">
        <f t="shared" si="15"/>
        <v>4261</v>
      </c>
      <c r="BA58" s="103">
        <f t="shared" si="27"/>
        <v>0.49719999999999998</v>
      </c>
      <c r="BB58" s="103">
        <f t="shared" si="16"/>
        <v>4972</v>
      </c>
      <c r="BC58" s="103">
        <f t="shared" si="24"/>
        <v>0</v>
      </c>
      <c r="BD58" s="103">
        <v>11.114699999999999</v>
      </c>
      <c r="BE58" s="103">
        <v>11.114699999999999</v>
      </c>
      <c r="BF58" s="103">
        <f t="shared" si="17"/>
        <v>0</v>
      </c>
      <c r="BG58" s="103"/>
      <c r="BH58" s="103"/>
      <c r="BI58" s="103"/>
      <c r="BJ58" s="103">
        <f t="shared" si="18"/>
        <v>0</v>
      </c>
      <c r="BK58" s="111">
        <v>1E-4</v>
      </c>
      <c r="BL58" s="112" t="s">
        <v>292</v>
      </c>
      <c r="BM58" s="106">
        <v>68.599999999999994</v>
      </c>
      <c r="BN58" s="103">
        <v>9.6</v>
      </c>
      <c r="BO58" s="103">
        <v>9.6</v>
      </c>
      <c r="BP58" s="103">
        <f t="shared" si="19"/>
        <v>0</v>
      </c>
      <c r="BQ58" s="103">
        <v>0</v>
      </c>
      <c r="BR58" s="103">
        <v>0</v>
      </c>
      <c r="BS58" s="103">
        <f t="shared" si="20"/>
        <v>0</v>
      </c>
      <c r="BT58" s="103"/>
      <c r="BU58" s="110">
        <v>40</v>
      </c>
      <c r="BV58" s="103">
        <v>19</v>
      </c>
      <c r="BW58" s="103">
        <v>19</v>
      </c>
      <c r="BX58" s="103">
        <f t="shared" si="21"/>
        <v>0</v>
      </c>
      <c r="BY58" s="106">
        <v>0</v>
      </c>
      <c r="BZ58" s="106">
        <v>0</v>
      </c>
      <c r="CA58" s="103"/>
      <c r="CB58" s="103"/>
      <c r="CC58" s="103">
        <v>0</v>
      </c>
      <c r="CD58" s="103">
        <v>0</v>
      </c>
      <c r="CE58" s="103">
        <f t="shared" si="22"/>
        <v>0</v>
      </c>
      <c r="CF58" s="103"/>
      <c r="CG58" s="103"/>
      <c r="CH58" s="103"/>
      <c r="CI58" s="103"/>
      <c r="CJ58" s="103"/>
      <c r="CK58" s="110"/>
      <c r="CL58" s="103"/>
      <c r="CM58" s="103"/>
      <c r="CN58" s="103"/>
      <c r="CO58" s="103"/>
      <c r="CP58" s="103"/>
      <c r="CQ58" s="103">
        <v>0</v>
      </c>
      <c r="CR58" s="103">
        <v>20</v>
      </c>
      <c r="CS58" s="103">
        <v>171</v>
      </c>
      <c r="CT58" s="103">
        <v>780</v>
      </c>
      <c r="CU58" s="103"/>
      <c r="CV58" s="111">
        <v>1163.9648999999999</v>
      </c>
      <c r="CW58" s="103">
        <v>5028</v>
      </c>
      <c r="CX58" s="113"/>
      <c r="CY58" s="103"/>
      <c r="CZ58" s="103">
        <v>6191.9648999999999</v>
      </c>
    </row>
    <row r="59" spans="1:104" s="99" customFormat="1" ht="14.25" customHeight="1">
      <c r="A59" s="103">
        <v>54</v>
      </c>
      <c r="B59" s="103" t="s">
        <v>240</v>
      </c>
      <c r="C59" s="104">
        <v>804004</v>
      </c>
      <c r="D59" s="105" t="s">
        <v>293</v>
      </c>
      <c r="E59" s="106">
        <v>616.529</v>
      </c>
      <c r="F59" s="106">
        <v>369.28899999999999</v>
      </c>
      <c r="G59" s="103">
        <v>106744</v>
      </c>
      <c r="H59" s="106"/>
      <c r="I59" s="106">
        <v>106744</v>
      </c>
      <c r="J59" s="103">
        <f t="shared" si="3"/>
        <v>128.09280000000001</v>
      </c>
      <c r="K59" s="106">
        <v>0</v>
      </c>
      <c r="L59" s="103">
        <v>0</v>
      </c>
      <c r="M59" s="103">
        <v>0</v>
      </c>
      <c r="N59" s="103">
        <f t="shared" si="4"/>
        <v>0</v>
      </c>
      <c r="O59" s="103"/>
      <c r="P59" s="103"/>
      <c r="Q59" s="103"/>
      <c r="R59" s="103"/>
      <c r="S59" s="106">
        <v>66.960000000000008</v>
      </c>
      <c r="T59" s="103">
        <v>0</v>
      </c>
      <c r="U59" s="103"/>
      <c r="V59" s="103"/>
      <c r="W59" s="103">
        <v>44.64</v>
      </c>
      <c r="X59" s="103">
        <v>44.64</v>
      </c>
      <c r="Y59" s="103">
        <f t="shared" si="5"/>
        <v>0</v>
      </c>
      <c r="Z59" s="103">
        <v>22.32</v>
      </c>
      <c r="AA59" s="103">
        <f t="shared" si="6"/>
        <v>22.32</v>
      </c>
      <c r="AB59" s="103">
        <f t="shared" si="7"/>
        <v>0</v>
      </c>
      <c r="AC59" s="103">
        <v>37200</v>
      </c>
      <c r="AD59" s="103"/>
      <c r="AE59" s="103"/>
      <c r="AF59" s="103">
        <v>80.290000000000006</v>
      </c>
      <c r="AG59" s="103">
        <v>80.290000000000006</v>
      </c>
      <c r="AH59" s="103">
        <f t="shared" si="23"/>
        <v>0</v>
      </c>
      <c r="AI59" s="110">
        <v>40.483600000000003</v>
      </c>
      <c r="AJ59" s="110">
        <v>40.483600000000003</v>
      </c>
      <c r="AK59" s="110">
        <f t="shared" si="8"/>
        <v>0</v>
      </c>
      <c r="AL59" s="110">
        <f t="shared" si="9"/>
        <v>404836</v>
      </c>
      <c r="AM59" s="103"/>
      <c r="AN59" s="103">
        <v>17.712499999999999</v>
      </c>
      <c r="AO59" s="103">
        <v>17.712499999999999</v>
      </c>
      <c r="AP59" s="103">
        <f t="shared" si="10"/>
        <v>0</v>
      </c>
      <c r="AQ59" s="103">
        <f t="shared" si="11"/>
        <v>16.6706</v>
      </c>
      <c r="AR59" s="103">
        <f t="shared" si="12"/>
        <v>166706</v>
      </c>
      <c r="AS59" s="103">
        <f t="shared" si="25"/>
        <v>1.0419</v>
      </c>
      <c r="AT59" s="103">
        <f t="shared" si="13"/>
        <v>10419</v>
      </c>
      <c r="AU59" s="103"/>
      <c r="AV59" s="103">
        <v>2.7090000000000001</v>
      </c>
      <c r="AW59" s="103">
        <v>2.7090000000000001</v>
      </c>
      <c r="AX59" s="103">
        <f t="shared" si="14"/>
        <v>0</v>
      </c>
      <c r="AY59" s="103">
        <f t="shared" si="26"/>
        <v>1.2503</v>
      </c>
      <c r="AZ59" s="103">
        <f t="shared" si="15"/>
        <v>12503</v>
      </c>
      <c r="BA59" s="103">
        <f t="shared" si="27"/>
        <v>1.4587000000000001</v>
      </c>
      <c r="BB59" s="103">
        <f t="shared" si="16"/>
        <v>14587.000000000002</v>
      </c>
      <c r="BC59" s="103">
        <f t="shared" si="24"/>
        <v>0</v>
      </c>
      <c r="BD59" s="103">
        <v>33.0411</v>
      </c>
      <c r="BE59" s="103">
        <v>33.0411</v>
      </c>
      <c r="BF59" s="103">
        <f t="shared" si="17"/>
        <v>0</v>
      </c>
      <c r="BG59" s="103"/>
      <c r="BH59" s="103"/>
      <c r="BI59" s="103"/>
      <c r="BJ59" s="103">
        <f t="shared" si="18"/>
        <v>0</v>
      </c>
      <c r="BK59" s="111">
        <v>1E-4</v>
      </c>
      <c r="BL59" s="112" t="s">
        <v>293</v>
      </c>
      <c r="BM59" s="106">
        <v>246.76</v>
      </c>
      <c r="BN59" s="103">
        <v>29.759999999999998</v>
      </c>
      <c r="BO59" s="103">
        <v>29.759999999999998</v>
      </c>
      <c r="BP59" s="103">
        <f t="shared" si="19"/>
        <v>0</v>
      </c>
      <c r="BQ59" s="103">
        <v>0</v>
      </c>
      <c r="BR59" s="103">
        <v>0</v>
      </c>
      <c r="BS59" s="103">
        <f t="shared" si="20"/>
        <v>0</v>
      </c>
      <c r="BT59" s="103"/>
      <c r="BU59" s="110">
        <v>143</v>
      </c>
      <c r="BV59" s="103">
        <v>74</v>
      </c>
      <c r="BW59" s="103">
        <v>74</v>
      </c>
      <c r="BX59" s="103">
        <f t="shared" si="21"/>
        <v>0</v>
      </c>
      <c r="BY59" s="106">
        <v>0.48</v>
      </c>
      <c r="BZ59" s="106">
        <v>0.48</v>
      </c>
      <c r="CA59" s="103"/>
      <c r="CB59" s="103"/>
      <c r="CC59" s="103">
        <v>0.48</v>
      </c>
      <c r="CD59" s="103">
        <v>0.48</v>
      </c>
      <c r="CE59" s="103">
        <f t="shared" si="22"/>
        <v>0</v>
      </c>
      <c r="CF59" s="103"/>
      <c r="CG59" s="103"/>
      <c r="CH59" s="103"/>
      <c r="CI59" s="103"/>
      <c r="CJ59" s="103"/>
      <c r="CK59" s="110"/>
      <c r="CL59" s="103"/>
      <c r="CM59" s="103"/>
      <c r="CN59" s="103"/>
      <c r="CO59" s="103"/>
      <c r="CP59" s="103"/>
      <c r="CQ59" s="103">
        <v>0</v>
      </c>
      <c r="CR59" s="103"/>
      <c r="CS59" s="103"/>
      <c r="CT59" s="103"/>
      <c r="CU59" s="103"/>
      <c r="CV59" s="111">
        <v>616.529</v>
      </c>
      <c r="CW59" s="103"/>
      <c r="CX59" s="113"/>
      <c r="CY59" s="103"/>
      <c r="CZ59" s="103">
        <v>616.529</v>
      </c>
    </row>
    <row r="60" spans="1:104" s="99" customFormat="1" ht="14.25" customHeight="1">
      <c r="A60" s="103">
        <v>55</v>
      </c>
      <c r="B60" s="103" t="s">
        <v>240</v>
      </c>
      <c r="C60" s="104">
        <v>804005</v>
      </c>
      <c r="D60" s="105" t="s">
        <v>294</v>
      </c>
      <c r="E60" s="106">
        <v>451.7704</v>
      </c>
      <c r="F60" s="106">
        <v>180.29039999999998</v>
      </c>
      <c r="G60" s="103">
        <v>52098</v>
      </c>
      <c r="H60" s="106">
        <v>52098</v>
      </c>
      <c r="I60" s="106"/>
      <c r="J60" s="103">
        <f t="shared" si="3"/>
        <v>62.517600000000002</v>
      </c>
      <c r="K60" s="106">
        <v>31.5</v>
      </c>
      <c r="L60" s="103">
        <v>31.5</v>
      </c>
      <c r="M60" s="103">
        <v>31.5</v>
      </c>
      <c r="N60" s="103">
        <f t="shared" si="4"/>
        <v>0</v>
      </c>
      <c r="O60" s="103"/>
      <c r="P60" s="103"/>
      <c r="Q60" s="103"/>
      <c r="R60" s="103"/>
      <c r="S60" s="106">
        <v>41.695999999999998</v>
      </c>
      <c r="T60" s="103">
        <v>5.2098000000000004</v>
      </c>
      <c r="U60" s="103"/>
      <c r="V60" s="103"/>
      <c r="W60" s="103">
        <v>24.12</v>
      </c>
      <c r="X60" s="103">
        <v>24.12</v>
      </c>
      <c r="Y60" s="103">
        <f t="shared" si="5"/>
        <v>0</v>
      </c>
      <c r="Z60" s="103">
        <v>12.366199999999999</v>
      </c>
      <c r="AA60" s="103">
        <f t="shared" si="6"/>
        <v>12.06</v>
      </c>
      <c r="AB60" s="103">
        <f t="shared" si="7"/>
        <v>0.3061999999999987</v>
      </c>
      <c r="AC60" s="103">
        <v>20100</v>
      </c>
      <c r="AD60" s="103"/>
      <c r="AE60" s="103"/>
      <c r="AF60" s="103">
        <v>0</v>
      </c>
      <c r="AG60" s="103">
        <v>0</v>
      </c>
      <c r="AH60" s="103">
        <f t="shared" si="23"/>
        <v>0</v>
      </c>
      <c r="AI60" s="110">
        <v>19.735600000000002</v>
      </c>
      <c r="AJ60" s="110">
        <v>19.735600000000002</v>
      </c>
      <c r="AK60" s="110">
        <f t="shared" si="8"/>
        <v>0</v>
      </c>
      <c r="AL60" s="110">
        <f t="shared" si="9"/>
        <v>197356.00000000003</v>
      </c>
      <c r="AM60" s="103"/>
      <c r="AN60" s="103">
        <v>7.9915000000000003</v>
      </c>
      <c r="AO60" s="103">
        <v>7.9915000000000003</v>
      </c>
      <c r="AP60" s="103">
        <f t="shared" si="10"/>
        <v>0</v>
      </c>
      <c r="AQ60" s="103">
        <f t="shared" si="11"/>
        <v>7.5213999999999999</v>
      </c>
      <c r="AR60" s="103">
        <f t="shared" si="12"/>
        <v>75214</v>
      </c>
      <c r="AS60" s="103">
        <f t="shared" si="25"/>
        <v>0.47010000000000002</v>
      </c>
      <c r="AT60" s="103">
        <f t="shared" si="13"/>
        <v>4701</v>
      </c>
      <c r="AU60" s="103"/>
      <c r="AV60" s="103">
        <v>0.56410000000000005</v>
      </c>
      <c r="AW60" s="103">
        <v>0.56410000000000005</v>
      </c>
      <c r="AX60" s="103">
        <f t="shared" si="14"/>
        <v>0</v>
      </c>
      <c r="AY60" s="103">
        <f t="shared" si="26"/>
        <v>0.56410000000000005</v>
      </c>
      <c r="AZ60" s="103">
        <f t="shared" si="15"/>
        <v>5641.0000000000009</v>
      </c>
      <c r="BA60" s="103">
        <f t="shared" si="27"/>
        <v>0</v>
      </c>
      <c r="BB60" s="103">
        <f t="shared" si="16"/>
        <v>0</v>
      </c>
      <c r="BC60" s="103">
        <f t="shared" si="24"/>
        <v>0</v>
      </c>
      <c r="BD60" s="103">
        <v>16.285599999999999</v>
      </c>
      <c r="BE60" s="103">
        <v>16.285599999999999</v>
      </c>
      <c r="BF60" s="103">
        <f t="shared" si="17"/>
        <v>0</v>
      </c>
      <c r="BG60" s="103"/>
      <c r="BH60" s="103"/>
      <c r="BI60" s="103"/>
      <c r="BJ60" s="103">
        <f t="shared" si="18"/>
        <v>0</v>
      </c>
      <c r="BK60" s="111">
        <v>1E-4</v>
      </c>
      <c r="BL60" s="112" t="s">
        <v>294</v>
      </c>
      <c r="BM60" s="106">
        <v>271</v>
      </c>
      <c r="BN60" s="103">
        <v>16.8</v>
      </c>
      <c r="BO60" s="103">
        <v>16.8</v>
      </c>
      <c r="BP60" s="103">
        <f t="shared" si="19"/>
        <v>0</v>
      </c>
      <c r="BQ60" s="103">
        <v>10.199999999999999</v>
      </c>
      <c r="BR60" s="103">
        <v>10.199999999999999</v>
      </c>
      <c r="BS60" s="103">
        <f t="shared" si="20"/>
        <v>0</v>
      </c>
      <c r="BT60" s="103">
        <v>9100</v>
      </c>
      <c r="BU60" s="110">
        <v>4</v>
      </c>
      <c r="BV60" s="103">
        <v>240</v>
      </c>
      <c r="BW60" s="103">
        <v>240</v>
      </c>
      <c r="BX60" s="103">
        <f t="shared" si="21"/>
        <v>0</v>
      </c>
      <c r="BY60" s="106">
        <v>0.48</v>
      </c>
      <c r="BZ60" s="106">
        <v>0.48</v>
      </c>
      <c r="CA60" s="103"/>
      <c r="CB60" s="103"/>
      <c r="CC60" s="103">
        <v>0.48</v>
      </c>
      <c r="CD60" s="103">
        <v>0.48</v>
      </c>
      <c r="CE60" s="103">
        <f t="shared" si="22"/>
        <v>0</v>
      </c>
      <c r="CF60" s="103"/>
      <c r="CG60" s="103"/>
      <c r="CH60" s="103"/>
      <c r="CI60" s="103"/>
      <c r="CJ60" s="103"/>
      <c r="CK60" s="110"/>
      <c r="CL60" s="103"/>
      <c r="CM60" s="103"/>
      <c r="CN60" s="103"/>
      <c r="CO60" s="103"/>
      <c r="CP60" s="103"/>
      <c r="CQ60" s="103">
        <v>0</v>
      </c>
      <c r="CR60" s="103"/>
      <c r="CS60" s="103"/>
      <c r="CT60" s="103"/>
      <c r="CU60" s="103"/>
      <c r="CV60" s="111">
        <v>451.7704</v>
      </c>
      <c r="CW60" s="103"/>
      <c r="CX60" s="113"/>
      <c r="CY60" s="103"/>
      <c r="CZ60" s="103">
        <v>451.7704</v>
      </c>
    </row>
    <row r="61" spans="1:104" s="99" customFormat="1" ht="14.25" customHeight="1">
      <c r="A61" s="103">
        <v>56</v>
      </c>
      <c r="B61" s="103" t="s">
        <v>240</v>
      </c>
      <c r="C61" s="104">
        <v>804006</v>
      </c>
      <c r="D61" s="105" t="s">
        <v>295</v>
      </c>
      <c r="E61" s="106">
        <v>257.30469999999997</v>
      </c>
      <c r="F61" s="106">
        <v>234.74469999999997</v>
      </c>
      <c r="G61" s="103">
        <v>62986</v>
      </c>
      <c r="H61" s="106"/>
      <c r="I61" s="106">
        <v>62986</v>
      </c>
      <c r="J61" s="103">
        <f t="shared" si="3"/>
        <v>75.583200000000005</v>
      </c>
      <c r="K61" s="106">
        <v>0</v>
      </c>
      <c r="L61" s="103">
        <v>0</v>
      </c>
      <c r="M61" s="103">
        <v>0</v>
      </c>
      <c r="N61" s="103">
        <f t="shared" si="4"/>
        <v>0</v>
      </c>
      <c r="O61" s="103"/>
      <c r="P61" s="103"/>
      <c r="Q61" s="103"/>
      <c r="R61" s="103"/>
      <c r="S61" s="106">
        <v>45.36</v>
      </c>
      <c r="T61" s="103">
        <v>0</v>
      </c>
      <c r="U61" s="103"/>
      <c r="V61" s="103"/>
      <c r="W61" s="103">
        <v>30.24</v>
      </c>
      <c r="X61" s="103">
        <v>30.24</v>
      </c>
      <c r="Y61" s="103">
        <f t="shared" si="5"/>
        <v>0</v>
      </c>
      <c r="Z61" s="103">
        <v>15.12</v>
      </c>
      <c r="AA61" s="103">
        <f t="shared" si="6"/>
        <v>15.12</v>
      </c>
      <c r="AB61" s="103">
        <f t="shared" si="7"/>
        <v>0</v>
      </c>
      <c r="AC61" s="103">
        <v>25200</v>
      </c>
      <c r="AD61" s="103"/>
      <c r="AE61" s="103"/>
      <c r="AF61" s="103">
        <v>54.39</v>
      </c>
      <c r="AG61" s="103">
        <v>54.39</v>
      </c>
      <c r="AH61" s="103">
        <f t="shared" si="23"/>
        <v>0</v>
      </c>
      <c r="AI61" s="110">
        <v>25.6341</v>
      </c>
      <c r="AJ61" s="110">
        <v>25.6341</v>
      </c>
      <c r="AK61" s="110">
        <f t="shared" si="8"/>
        <v>0</v>
      </c>
      <c r="AL61" s="110">
        <f t="shared" si="9"/>
        <v>256341</v>
      </c>
      <c r="AM61" s="103"/>
      <c r="AN61" s="103">
        <v>11.047700000000001</v>
      </c>
      <c r="AO61" s="103">
        <v>11.047700000000001</v>
      </c>
      <c r="AP61" s="103">
        <f t="shared" si="10"/>
        <v>0</v>
      </c>
      <c r="AQ61" s="103">
        <f t="shared" si="11"/>
        <v>10.3979</v>
      </c>
      <c r="AR61" s="103">
        <f t="shared" si="12"/>
        <v>103979</v>
      </c>
      <c r="AS61" s="103">
        <f t="shared" si="25"/>
        <v>0.64990000000000003</v>
      </c>
      <c r="AT61" s="103">
        <f t="shared" si="13"/>
        <v>6499</v>
      </c>
      <c r="AU61" s="103"/>
      <c r="AV61" s="103">
        <v>1.6897</v>
      </c>
      <c r="AW61" s="103">
        <v>1.6897</v>
      </c>
      <c r="AX61" s="103">
        <f t="shared" si="14"/>
        <v>0</v>
      </c>
      <c r="AY61" s="103">
        <f t="shared" si="26"/>
        <v>0.77980000000000005</v>
      </c>
      <c r="AZ61" s="103">
        <f t="shared" si="15"/>
        <v>7798.0000000000009</v>
      </c>
      <c r="BA61" s="103">
        <f t="shared" si="27"/>
        <v>0.90980000000000005</v>
      </c>
      <c r="BB61" s="103">
        <f t="shared" si="16"/>
        <v>9098</v>
      </c>
      <c r="BC61" s="103">
        <f t="shared" si="24"/>
        <v>9.9999999999877964E-5</v>
      </c>
      <c r="BD61" s="103">
        <v>21.04</v>
      </c>
      <c r="BE61" s="103">
        <v>21.04</v>
      </c>
      <c r="BF61" s="103">
        <f t="shared" si="17"/>
        <v>0</v>
      </c>
      <c r="BG61" s="103"/>
      <c r="BH61" s="103"/>
      <c r="BI61" s="103"/>
      <c r="BJ61" s="103">
        <f t="shared" si="18"/>
        <v>0</v>
      </c>
      <c r="BK61" s="111">
        <v>1E-4</v>
      </c>
      <c r="BL61" s="112" t="s">
        <v>295</v>
      </c>
      <c r="BM61" s="106">
        <v>20.16</v>
      </c>
      <c r="BN61" s="103">
        <v>20.16</v>
      </c>
      <c r="BO61" s="103">
        <v>20.16</v>
      </c>
      <c r="BP61" s="103">
        <f t="shared" si="19"/>
        <v>0</v>
      </c>
      <c r="BQ61" s="103">
        <v>0</v>
      </c>
      <c r="BR61" s="103">
        <v>0</v>
      </c>
      <c r="BS61" s="103">
        <f t="shared" si="20"/>
        <v>0</v>
      </c>
      <c r="BT61" s="103"/>
      <c r="BU61" s="110"/>
      <c r="BV61" s="103"/>
      <c r="BW61" s="103"/>
      <c r="BX61" s="103">
        <f t="shared" si="21"/>
        <v>0</v>
      </c>
      <c r="BY61" s="106">
        <v>2.4</v>
      </c>
      <c r="BZ61" s="106">
        <v>2.4</v>
      </c>
      <c r="CA61" s="103"/>
      <c r="CB61" s="103"/>
      <c r="CC61" s="103">
        <v>2.4</v>
      </c>
      <c r="CD61" s="103">
        <v>2.4</v>
      </c>
      <c r="CE61" s="103">
        <f t="shared" si="22"/>
        <v>0</v>
      </c>
      <c r="CF61" s="103"/>
      <c r="CG61" s="103"/>
      <c r="CH61" s="103"/>
      <c r="CI61" s="103"/>
      <c r="CJ61" s="103"/>
      <c r="CK61" s="110"/>
      <c r="CL61" s="103"/>
      <c r="CM61" s="103"/>
      <c r="CN61" s="103"/>
      <c r="CO61" s="103"/>
      <c r="CP61" s="103"/>
      <c r="CQ61" s="103">
        <v>0</v>
      </c>
      <c r="CR61" s="103"/>
      <c r="CS61" s="103"/>
      <c r="CT61" s="103"/>
      <c r="CU61" s="103"/>
      <c r="CV61" s="111">
        <v>257.30469999999997</v>
      </c>
      <c r="CW61" s="103"/>
      <c r="CX61" s="113"/>
      <c r="CY61" s="103">
        <v>171</v>
      </c>
      <c r="CZ61" s="103">
        <v>428.30469999999997</v>
      </c>
    </row>
    <row r="62" spans="1:104" s="99" customFormat="1" ht="14.25" customHeight="1">
      <c r="A62" s="103">
        <v>57</v>
      </c>
      <c r="B62" s="103" t="s">
        <v>240</v>
      </c>
      <c r="C62" s="104">
        <v>804007</v>
      </c>
      <c r="D62" s="105" t="s">
        <v>296</v>
      </c>
      <c r="E62" s="106">
        <v>178.27649999999997</v>
      </c>
      <c r="F62" s="106">
        <v>164.35649999999998</v>
      </c>
      <c r="G62" s="103">
        <v>46744</v>
      </c>
      <c r="H62" s="106"/>
      <c r="I62" s="106">
        <v>46744</v>
      </c>
      <c r="J62" s="103">
        <f t="shared" si="3"/>
        <v>56.092799999999997</v>
      </c>
      <c r="K62" s="106">
        <v>0</v>
      </c>
      <c r="L62" s="103">
        <v>0</v>
      </c>
      <c r="M62" s="103">
        <v>0</v>
      </c>
      <c r="N62" s="103">
        <f t="shared" si="4"/>
        <v>0</v>
      </c>
      <c r="O62" s="103"/>
      <c r="P62" s="103"/>
      <c r="Q62" s="103"/>
      <c r="R62" s="103"/>
      <c r="S62" s="106">
        <v>30.240000000000002</v>
      </c>
      <c r="T62" s="103">
        <v>0</v>
      </c>
      <c r="U62" s="103"/>
      <c r="V62" s="103"/>
      <c r="W62" s="103">
        <v>20.16</v>
      </c>
      <c r="X62" s="103">
        <v>20.16</v>
      </c>
      <c r="Y62" s="103">
        <f t="shared" si="5"/>
        <v>0</v>
      </c>
      <c r="Z62" s="103">
        <v>10.08</v>
      </c>
      <c r="AA62" s="103">
        <f t="shared" si="6"/>
        <v>10.08</v>
      </c>
      <c r="AB62" s="103">
        <f t="shared" si="7"/>
        <v>0</v>
      </c>
      <c r="AC62" s="103">
        <v>16800</v>
      </c>
      <c r="AD62" s="103"/>
      <c r="AE62" s="103"/>
      <c r="AF62" s="103">
        <v>36.26</v>
      </c>
      <c r="AG62" s="103">
        <v>36.26</v>
      </c>
      <c r="AH62" s="103">
        <f t="shared" si="23"/>
        <v>0</v>
      </c>
      <c r="AI62" s="110">
        <v>18.001999999999999</v>
      </c>
      <c r="AJ62" s="110">
        <v>18.001999999999999</v>
      </c>
      <c r="AK62" s="110">
        <f t="shared" si="8"/>
        <v>0</v>
      </c>
      <c r="AL62" s="110">
        <f t="shared" si="9"/>
        <v>180020</v>
      </c>
      <c r="AM62" s="103"/>
      <c r="AN62" s="103">
        <v>7.85</v>
      </c>
      <c r="AO62" s="103">
        <v>7.85</v>
      </c>
      <c r="AP62" s="103">
        <f t="shared" si="10"/>
        <v>0</v>
      </c>
      <c r="AQ62" s="103">
        <f t="shared" si="11"/>
        <v>7.3882000000000003</v>
      </c>
      <c r="AR62" s="103">
        <f t="shared" si="12"/>
        <v>73882</v>
      </c>
      <c r="AS62" s="103">
        <f t="shared" si="25"/>
        <v>0.46179999999999999</v>
      </c>
      <c r="AT62" s="103">
        <f t="shared" si="13"/>
        <v>4618</v>
      </c>
      <c r="AU62" s="103"/>
      <c r="AV62" s="103">
        <v>1.2005999999999999</v>
      </c>
      <c r="AW62" s="103">
        <v>1.2005999999999999</v>
      </c>
      <c r="AX62" s="103">
        <f t="shared" si="14"/>
        <v>0</v>
      </c>
      <c r="AY62" s="103">
        <f t="shared" si="26"/>
        <v>0.55410000000000004</v>
      </c>
      <c r="AZ62" s="103">
        <f t="shared" si="15"/>
        <v>5541</v>
      </c>
      <c r="BA62" s="103">
        <f t="shared" si="27"/>
        <v>0.64649999999999996</v>
      </c>
      <c r="BB62" s="103">
        <f t="shared" si="16"/>
        <v>6465</v>
      </c>
      <c r="BC62" s="103">
        <f t="shared" si="24"/>
        <v>0</v>
      </c>
      <c r="BD62" s="103">
        <v>14.7111</v>
      </c>
      <c r="BE62" s="103">
        <v>14.7111</v>
      </c>
      <c r="BF62" s="103">
        <f t="shared" si="17"/>
        <v>0</v>
      </c>
      <c r="BG62" s="103"/>
      <c r="BH62" s="103"/>
      <c r="BI62" s="103"/>
      <c r="BJ62" s="103">
        <f t="shared" si="18"/>
        <v>0</v>
      </c>
      <c r="BK62" s="111">
        <v>1E-4</v>
      </c>
      <c r="BL62" s="112" t="s">
        <v>296</v>
      </c>
      <c r="BM62" s="106">
        <v>13.44</v>
      </c>
      <c r="BN62" s="103">
        <v>13.44</v>
      </c>
      <c r="BO62" s="103">
        <v>13.44</v>
      </c>
      <c r="BP62" s="103">
        <f t="shared" si="19"/>
        <v>0</v>
      </c>
      <c r="BQ62" s="103">
        <v>0</v>
      </c>
      <c r="BR62" s="103">
        <v>0</v>
      </c>
      <c r="BS62" s="103">
        <f t="shared" si="20"/>
        <v>0</v>
      </c>
      <c r="BT62" s="103"/>
      <c r="BU62" s="110"/>
      <c r="BV62" s="103"/>
      <c r="BW62" s="103"/>
      <c r="BX62" s="103">
        <f t="shared" si="21"/>
        <v>0</v>
      </c>
      <c r="BY62" s="106">
        <v>0.48</v>
      </c>
      <c r="BZ62" s="106">
        <v>0.48</v>
      </c>
      <c r="CA62" s="103"/>
      <c r="CB62" s="103"/>
      <c r="CC62" s="103">
        <v>0.48</v>
      </c>
      <c r="CD62" s="103">
        <v>0.48</v>
      </c>
      <c r="CE62" s="103">
        <f t="shared" si="22"/>
        <v>0</v>
      </c>
      <c r="CF62" s="103"/>
      <c r="CG62" s="103"/>
      <c r="CH62" s="103"/>
      <c r="CI62" s="103"/>
      <c r="CJ62" s="103"/>
      <c r="CK62" s="110"/>
      <c r="CL62" s="103"/>
      <c r="CM62" s="103"/>
      <c r="CN62" s="103"/>
      <c r="CO62" s="103"/>
      <c r="CP62" s="103"/>
      <c r="CQ62" s="103">
        <v>0</v>
      </c>
      <c r="CR62" s="103"/>
      <c r="CS62" s="103"/>
      <c r="CT62" s="103"/>
      <c r="CU62" s="103"/>
      <c r="CV62" s="111">
        <v>178.27649999999997</v>
      </c>
      <c r="CW62" s="103"/>
      <c r="CX62" s="113"/>
      <c r="CY62" s="103"/>
      <c r="CZ62" s="103">
        <v>178.27649999999997</v>
      </c>
    </row>
    <row r="63" spans="1:104" s="99" customFormat="1" ht="14.25" customHeight="1">
      <c r="A63" s="103">
        <v>58</v>
      </c>
      <c r="B63" s="103" t="s">
        <v>240</v>
      </c>
      <c r="C63" s="104">
        <v>805001</v>
      </c>
      <c r="D63" s="105" t="s">
        <v>297</v>
      </c>
      <c r="E63" s="106">
        <v>320.12569999999999</v>
      </c>
      <c r="F63" s="106">
        <v>170.12810000000002</v>
      </c>
      <c r="G63" s="103">
        <v>47002</v>
      </c>
      <c r="H63" s="106">
        <v>47002</v>
      </c>
      <c r="I63" s="106"/>
      <c r="J63" s="103">
        <f t="shared" si="3"/>
        <v>56.4024</v>
      </c>
      <c r="K63" s="106">
        <v>31.5</v>
      </c>
      <c r="L63" s="103">
        <v>31.5</v>
      </c>
      <c r="M63" s="103">
        <v>31.5</v>
      </c>
      <c r="N63" s="103">
        <f t="shared" si="4"/>
        <v>0</v>
      </c>
      <c r="O63" s="103"/>
      <c r="P63" s="103"/>
      <c r="Q63" s="103"/>
      <c r="R63" s="103"/>
      <c r="S63" s="106">
        <v>40.265799999999999</v>
      </c>
      <c r="T63" s="103">
        <v>4.7001999999999997</v>
      </c>
      <c r="U63" s="103"/>
      <c r="V63" s="103"/>
      <c r="W63" s="103">
        <v>23.526</v>
      </c>
      <c r="X63" s="103">
        <v>23.526</v>
      </c>
      <c r="Y63" s="103">
        <f t="shared" si="5"/>
        <v>0</v>
      </c>
      <c r="Z63" s="103">
        <v>12.0396</v>
      </c>
      <c r="AA63" s="103">
        <f t="shared" si="6"/>
        <v>11.763</v>
      </c>
      <c r="AB63" s="103">
        <f t="shared" si="7"/>
        <v>0.27660000000000018</v>
      </c>
      <c r="AC63" s="103">
        <v>19605</v>
      </c>
      <c r="AD63" s="103"/>
      <c r="AE63" s="103"/>
      <c r="AF63" s="103">
        <v>0</v>
      </c>
      <c r="AG63" s="103">
        <v>0</v>
      </c>
      <c r="AH63" s="103">
        <f t="shared" si="23"/>
        <v>0</v>
      </c>
      <c r="AI63" s="110">
        <v>18.5806</v>
      </c>
      <c r="AJ63" s="110">
        <v>18.5806</v>
      </c>
      <c r="AK63" s="110">
        <f t="shared" si="8"/>
        <v>0</v>
      </c>
      <c r="AL63" s="110">
        <f t="shared" si="9"/>
        <v>185806</v>
      </c>
      <c r="AM63" s="103"/>
      <c r="AN63" s="103">
        <v>7.4717000000000002</v>
      </c>
      <c r="AO63" s="103">
        <v>7.4717000000000002</v>
      </c>
      <c r="AP63" s="103">
        <f t="shared" si="10"/>
        <v>0</v>
      </c>
      <c r="AQ63" s="103">
        <f t="shared" si="11"/>
        <v>7.0321999999999996</v>
      </c>
      <c r="AR63" s="103">
        <f t="shared" si="12"/>
        <v>70322</v>
      </c>
      <c r="AS63" s="103">
        <f t="shared" si="25"/>
        <v>0.4395</v>
      </c>
      <c r="AT63" s="103">
        <f t="shared" si="13"/>
        <v>4395</v>
      </c>
      <c r="AU63" s="103"/>
      <c r="AV63" s="103">
        <v>0.52739999999999998</v>
      </c>
      <c r="AW63" s="103">
        <v>0.52739999999999998</v>
      </c>
      <c r="AX63" s="103">
        <f t="shared" si="14"/>
        <v>0</v>
      </c>
      <c r="AY63" s="103">
        <f t="shared" si="26"/>
        <v>0.52739999999999998</v>
      </c>
      <c r="AZ63" s="103">
        <f t="shared" si="15"/>
        <v>5274</v>
      </c>
      <c r="BA63" s="103">
        <f t="shared" si="27"/>
        <v>0</v>
      </c>
      <c r="BB63" s="103">
        <f t="shared" si="16"/>
        <v>0</v>
      </c>
      <c r="BC63" s="103">
        <f t="shared" si="24"/>
        <v>0</v>
      </c>
      <c r="BD63" s="103">
        <v>15.3802</v>
      </c>
      <c r="BE63" s="103">
        <v>15.3802</v>
      </c>
      <c r="BF63" s="103">
        <f t="shared" si="17"/>
        <v>0</v>
      </c>
      <c r="BG63" s="103"/>
      <c r="BH63" s="103"/>
      <c r="BI63" s="103"/>
      <c r="BJ63" s="103">
        <f t="shared" si="18"/>
        <v>0</v>
      </c>
      <c r="BK63" s="111">
        <v>1E-4</v>
      </c>
      <c r="BL63" s="112" t="s">
        <v>297</v>
      </c>
      <c r="BM63" s="106">
        <v>128.57999999999998</v>
      </c>
      <c r="BN63" s="103">
        <v>16.8</v>
      </c>
      <c r="BO63" s="103">
        <v>16.8</v>
      </c>
      <c r="BP63" s="103">
        <f t="shared" si="19"/>
        <v>0</v>
      </c>
      <c r="BQ63" s="103">
        <v>9.7799999999999994</v>
      </c>
      <c r="BR63" s="103">
        <v>9.7799999999999994</v>
      </c>
      <c r="BS63" s="103">
        <f t="shared" si="20"/>
        <v>0</v>
      </c>
      <c r="BT63" s="103">
        <v>8000</v>
      </c>
      <c r="BU63" s="110">
        <v>102</v>
      </c>
      <c r="BV63" s="103"/>
      <c r="BW63" s="103"/>
      <c r="BX63" s="103">
        <f t="shared" si="21"/>
        <v>0</v>
      </c>
      <c r="BY63" s="106">
        <v>21.4176</v>
      </c>
      <c r="BZ63" s="106">
        <v>19.005600000000001</v>
      </c>
      <c r="CA63" s="103"/>
      <c r="CB63" s="103">
        <v>5.0856000000000003</v>
      </c>
      <c r="CC63" s="103">
        <v>13.92</v>
      </c>
      <c r="CD63" s="103">
        <v>13.92</v>
      </c>
      <c r="CE63" s="103">
        <f t="shared" si="22"/>
        <v>0</v>
      </c>
      <c r="CF63" s="103"/>
      <c r="CG63" s="103"/>
      <c r="CH63" s="103">
        <v>2.4120000000000004</v>
      </c>
      <c r="CI63" s="103"/>
      <c r="CJ63" s="103"/>
      <c r="CK63" s="110"/>
      <c r="CL63" s="103"/>
      <c r="CM63" s="103"/>
      <c r="CN63" s="103"/>
      <c r="CO63" s="103"/>
      <c r="CP63" s="103"/>
      <c r="CQ63" s="103">
        <v>0</v>
      </c>
      <c r="CR63" s="103">
        <v>25</v>
      </c>
      <c r="CS63" s="103"/>
      <c r="CT63" s="103"/>
      <c r="CU63" s="103"/>
      <c r="CV63" s="111">
        <v>345.12569999999999</v>
      </c>
      <c r="CW63" s="103"/>
      <c r="CX63" s="113"/>
      <c r="CY63" s="103"/>
      <c r="CZ63" s="103">
        <v>345.12569999999999</v>
      </c>
    </row>
    <row r="64" spans="1:104" s="99" customFormat="1" ht="14.25" customHeight="1">
      <c r="A64" s="103">
        <v>59</v>
      </c>
      <c r="B64" s="103" t="s">
        <v>240</v>
      </c>
      <c r="C64" s="104">
        <v>301001</v>
      </c>
      <c r="D64" s="122" t="s">
        <v>298</v>
      </c>
      <c r="E64" s="106">
        <v>2084.9484000000002</v>
      </c>
      <c r="F64" s="106">
        <v>1816.1244000000004</v>
      </c>
      <c r="G64" s="103">
        <v>449578</v>
      </c>
      <c r="H64" s="123">
        <v>196966</v>
      </c>
      <c r="I64" s="123">
        <v>252612</v>
      </c>
      <c r="J64" s="103">
        <f t="shared" si="3"/>
        <v>539.49360000000001</v>
      </c>
      <c r="K64" s="106">
        <v>264.27600000000001</v>
      </c>
      <c r="L64" s="103">
        <v>139.5</v>
      </c>
      <c r="M64" s="103">
        <v>139.5</v>
      </c>
      <c r="N64" s="103">
        <f t="shared" si="4"/>
        <v>0</v>
      </c>
      <c r="O64" s="124">
        <v>124.776</v>
      </c>
      <c r="P64" s="103"/>
      <c r="Q64" s="103"/>
      <c r="R64" s="103"/>
      <c r="S64" s="106">
        <v>382.35770000000002</v>
      </c>
      <c r="T64" s="103">
        <v>19.6966</v>
      </c>
      <c r="U64" s="124">
        <v>34.7256</v>
      </c>
      <c r="V64" s="103"/>
      <c r="W64" s="103">
        <v>217.95359999999999</v>
      </c>
      <c r="X64" s="103">
        <v>217.95359999999999</v>
      </c>
      <c r="Y64" s="103">
        <f t="shared" si="5"/>
        <v>0</v>
      </c>
      <c r="Z64" s="103">
        <v>109.9819</v>
      </c>
      <c r="AA64" s="103">
        <f t="shared" si="6"/>
        <v>108.9768</v>
      </c>
      <c r="AB64" s="103">
        <f t="shared" si="7"/>
        <v>1.0050999999999988</v>
      </c>
      <c r="AC64" s="103">
        <v>181628</v>
      </c>
      <c r="AD64" s="103"/>
      <c r="AE64" s="103"/>
      <c r="AF64" s="103">
        <v>214.97</v>
      </c>
      <c r="AG64" s="103">
        <v>214.97</v>
      </c>
      <c r="AH64" s="103">
        <f t="shared" si="23"/>
        <v>0</v>
      </c>
      <c r="AI64" s="110">
        <v>181.0582</v>
      </c>
      <c r="AJ64" s="110">
        <v>181.0582</v>
      </c>
      <c r="AK64" s="110">
        <f t="shared" si="8"/>
        <v>0</v>
      </c>
      <c r="AL64" s="110">
        <f t="shared" si="9"/>
        <v>1810582</v>
      </c>
      <c r="AM64" s="103"/>
      <c r="AN64" s="103">
        <v>75.986900000000006</v>
      </c>
      <c r="AO64" s="103">
        <v>75.986900000000006</v>
      </c>
      <c r="AP64" s="103">
        <f t="shared" si="10"/>
        <v>0</v>
      </c>
      <c r="AQ64" s="103">
        <f t="shared" si="11"/>
        <v>71.517099999999999</v>
      </c>
      <c r="AR64" s="103">
        <f t="shared" si="12"/>
        <v>715171</v>
      </c>
      <c r="AS64" s="103">
        <f t="shared" si="25"/>
        <v>4.4698000000000002</v>
      </c>
      <c r="AT64" s="103">
        <f t="shared" si="13"/>
        <v>44698</v>
      </c>
      <c r="AU64" s="103"/>
      <c r="AV64" s="103">
        <v>8.9905000000000008</v>
      </c>
      <c r="AW64" s="103">
        <v>8.9905000000000008</v>
      </c>
      <c r="AX64" s="103">
        <f t="shared" si="14"/>
        <v>0</v>
      </c>
      <c r="AY64" s="103">
        <f t="shared" si="26"/>
        <v>5.3638000000000003</v>
      </c>
      <c r="AZ64" s="103">
        <f t="shared" si="15"/>
        <v>53638</v>
      </c>
      <c r="BA64" s="103">
        <f t="shared" si="27"/>
        <v>3.6267</v>
      </c>
      <c r="BB64" s="103">
        <f t="shared" si="16"/>
        <v>36267</v>
      </c>
      <c r="BC64" s="103">
        <f t="shared" si="24"/>
        <v>0</v>
      </c>
      <c r="BD64" s="103">
        <v>148.9915</v>
      </c>
      <c r="BE64" s="103">
        <v>148.9915</v>
      </c>
      <c r="BF64" s="103">
        <f t="shared" si="17"/>
        <v>0</v>
      </c>
      <c r="BG64" s="103"/>
      <c r="BH64" s="103"/>
      <c r="BI64" s="103"/>
      <c r="BJ64" s="103">
        <f t="shared" si="18"/>
        <v>0</v>
      </c>
      <c r="BK64" s="111">
        <v>1E-4</v>
      </c>
      <c r="BL64" s="125" t="s">
        <v>298</v>
      </c>
      <c r="BM64" s="106">
        <v>212.60399999999998</v>
      </c>
      <c r="BN64" s="103">
        <v>154.07999999999998</v>
      </c>
      <c r="BO64" s="103">
        <v>154.08000000000001</v>
      </c>
      <c r="BP64" s="103">
        <f t="shared" si="19"/>
        <v>0</v>
      </c>
      <c r="BQ64" s="103">
        <v>43.524000000000001</v>
      </c>
      <c r="BR64" s="103">
        <v>43.524000000000001</v>
      </c>
      <c r="BS64" s="103">
        <f t="shared" si="20"/>
        <v>0</v>
      </c>
      <c r="BT64" s="103">
        <v>36860</v>
      </c>
      <c r="BU64" s="110"/>
      <c r="BV64" s="103">
        <v>15</v>
      </c>
      <c r="BW64" s="103">
        <v>15</v>
      </c>
      <c r="BX64" s="103">
        <f t="shared" si="21"/>
        <v>0</v>
      </c>
      <c r="BY64" s="106">
        <v>56.22</v>
      </c>
      <c r="BZ64" s="106">
        <v>41.28</v>
      </c>
      <c r="CA64" s="103"/>
      <c r="CB64" s="103"/>
      <c r="CC64" s="103">
        <v>41.28</v>
      </c>
      <c r="CD64" s="103">
        <v>41.28</v>
      </c>
      <c r="CE64" s="103">
        <f t="shared" si="22"/>
        <v>0</v>
      </c>
      <c r="CF64" s="103"/>
      <c r="CG64" s="103"/>
      <c r="CH64" s="124">
        <v>14.94</v>
      </c>
      <c r="CI64" s="103"/>
      <c r="CJ64" s="103"/>
      <c r="CK64" s="110"/>
      <c r="CL64" s="103"/>
      <c r="CM64" s="103"/>
      <c r="CN64" s="103"/>
      <c r="CO64" s="103"/>
      <c r="CP64" s="103"/>
      <c r="CQ64" s="103">
        <v>0</v>
      </c>
      <c r="CR64" s="103"/>
      <c r="CS64" s="103"/>
      <c r="CT64" s="103"/>
      <c r="CU64" s="103"/>
      <c r="CV64" s="111">
        <v>2084.9484000000002</v>
      </c>
      <c r="CW64" s="103"/>
      <c r="CX64" s="113"/>
      <c r="CY64" s="103"/>
      <c r="CZ64" s="103">
        <v>2084.9484000000002</v>
      </c>
    </row>
    <row r="65" spans="1:104" s="99" customFormat="1" ht="14.25" customHeight="1">
      <c r="A65" s="103">
        <v>60</v>
      </c>
      <c r="B65" s="103" t="s">
        <v>240</v>
      </c>
      <c r="C65" s="104">
        <v>302001</v>
      </c>
      <c r="D65" s="122" t="s">
        <v>299</v>
      </c>
      <c r="E65" s="106">
        <v>1766.5385400000002</v>
      </c>
      <c r="F65" s="106">
        <v>1523.2545400000001</v>
      </c>
      <c r="G65" s="103">
        <v>380264.2</v>
      </c>
      <c r="H65" s="126">
        <v>157881.20000000001</v>
      </c>
      <c r="I65" s="126">
        <v>222383</v>
      </c>
      <c r="J65" s="103">
        <f t="shared" si="3"/>
        <v>456.31704000000002</v>
      </c>
      <c r="K65" s="106">
        <v>216.81</v>
      </c>
      <c r="L65" s="103">
        <v>119.25</v>
      </c>
      <c r="M65" s="103">
        <v>119.25</v>
      </c>
      <c r="N65" s="103">
        <f t="shared" si="4"/>
        <v>0</v>
      </c>
      <c r="O65" s="124">
        <v>97.56</v>
      </c>
      <c r="P65" s="103"/>
      <c r="Q65" s="103"/>
      <c r="R65" s="103"/>
      <c r="S65" s="106">
        <v>318.89189999999996</v>
      </c>
      <c r="T65" s="103">
        <v>15.7881</v>
      </c>
      <c r="U65" s="124">
        <v>28.65</v>
      </c>
      <c r="V65" s="103"/>
      <c r="W65" s="103">
        <v>179.0352</v>
      </c>
      <c r="X65" s="103">
        <v>179.0352</v>
      </c>
      <c r="Y65" s="103">
        <f t="shared" si="5"/>
        <v>0</v>
      </c>
      <c r="Z65" s="103">
        <v>95.418599999999998</v>
      </c>
      <c r="AA65" s="103">
        <f t="shared" si="6"/>
        <v>89.517600000000002</v>
      </c>
      <c r="AB65" s="103">
        <f t="shared" si="7"/>
        <v>5.9009999999999962</v>
      </c>
      <c r="AC65" s="103">
        <v>149196</v>
      </c>
      <c r="AD65" s="103"/>
      <c r="AE65" s="103"/>
      <c r="AF65" s="103">
        <v>181.3</v>
      </c>
      <c r="AG65" s="103">
        <v>181.3</v>
      </c>
      <c r="AH65" s="103">
        <f t="shared" si="23"/>
        <v>0</v>
      </c>
      <c r="AI65" s="110">
        <v>152.2705</v>
      </c>
      <c r="AJ65" s="110">
        <v>152.2705</v>
      </c>
      <c r="AK65" s="110">
        <f t="shared" si="8"/>
        <v>0</v>
      </c>
      <c r="AL65" s="110">
        <f t="shared" si="9"/>
        <v>1522705</v>
      </c>
      <c r="AM65" s="103"/>
      <c r="AN65" s="103">
        <v>64.333699999999993</v>
      </c>
      <c r="AO65" s="103">
        <v>64.333699999999993</v>
      </c>
      <c r="AP65" s="103">
        <f t="shared" si="10"/>
        <v>0</v>
      </c>
      <c r="AQ65" s="103">
        <f t="shared" si="11"/>
        <v>60.549399999999999</v>
      </c>
      <c r="AR65" s="103">
        <f t="shared" si="12"/>
        <v>605494</v>
      </c>
      <c r="AS65" s="103">
        <f t="shared" si="25"/>
        <v>3.7843</v>
      </c>
      <c r="AT65" s="103">
        <f t="shared" si="13"/>
        <v>37843</v>
      </c>
      <c r="AU65" s="103"/>
      <c r="AV65" s="103">
        <v>7.6783000000000001</v>
      </c>
      <c r="AW65" s="103">
        <v>7.6783000000000001</v>
      </c>
      <c r="AX65" s="103">
        <f t="shared" si="14"/>
        <v>0</v>
      </c>
      <c r="AY65" s="103">
        <f t="shared" si="26"/>
        <v>4.5411999999999999</v>
      </c>
      <c r="AZ65" s="103">
        <f t="shared" si="15"/>
        <v>45412</v>
      </c>
      <c r="BA65" s="103">
        <f t="shared" si="27"/>
        <v>3.1371000000000002</v>
      </c>
      <c r="BB65" s="103">
        <f t="shared" si="16"/>
        <v>31371.000000000004</v>
      </c>
      <c r="BC65" s="103">
        <f t="shared" si="24"/>
        <v>0</v>
      </c>
      <c r="BD65" s="103">
        <v>125.65309999999999</v>
      </c>
      <c r="BE65" s="103">
        <v>125.65309999999999</v>
      </c>
      <c r="BF65" s="103">
        <f t="shared" si="17"/>
        <v>0</v>
      </c>
      <c r="BG65" s="103"/>
      <c r="BH65" s="103"/>
      <c r="BI65" s="103"/>
      <c r="BJ65" s="103">
        <f t="shared" si="18"/>
        <v>0</v>
      </c>
      <c r="BK65" s="111">
        <v>1E-4</v>
      </c>
      <c r="BL65" s="125" t="s">
        <v>299</v>
      </c>
      <c r="BM65" s="106">
        <v>205.12400000000002</v>
      </c>
      <c r="BN65" s="103">
        <v>130.80000000000001</v>
      </c>
      <c r="BO65" s="103">
        <v>130.80000000000001</v>
      </c>
      <c r="BP65" s="103">
        <f t="shared" si="19"/>
        <v>0</v>
      </c>
      <c r="BQ65" s="103">
        <v>36.323999999999998</v>
      </c>
      <c r="BR65" s="103">
        <v>36.323999999999998</v>
      </c>
      <c r="BS65" s="103">
        <f t="shared" si="20"/>
        <v>0</v>
      </c>
      <c r="BT65" s="103">
        <v>29730</v>
      </c>
      <c r="BU65" s="110"/>
      <c r="BV65" s="103">
        <v>38</v>
      </c>
      <c r="BW65" s="103">
        <v>38</v>
      </c>
      <c r="BX65" s="103">
        <f t="shared" si="21"/>
        <v>0</v>
      </c>
      <c r="BY65" s="106">
        <v>38.159999999999997</v>
      </c>
      <c r="BZ65" s="106">
        <v>20.16</v>
      </c>
      <c r="CA65" s="103"/>
      <c r="CB65" s="103"/>
      <c r="CC65" s="103">
        <v>20.16</v>
      </c>
      <c r="CD65" s="103">
        <v>20.16</v>
      </c>
      <c r="CE65" s="103">
        <f t="shared" si="22"/>
        <v>0</v>
      </c>
      <c r="CF65" s="103"/>
      <c r="CG65" s="103"/>
      <c r="CH65" s="124">
        <v>18</v>
      </c>
      <c r="CI65" s="103"/>
      <c r="CJ65" s="103"/>
      <c r="CK65" s="110"/>
      <c r="CL65" s="103"/>
      <c r="CM65" s="103"/>
      <c r="CN65" s="103"/>
      <c r="CO65" s="103"/>
      <c r="CP65" s="103"/>
      <c r="CQ65" s="103">
        <v>0</v>
      </c>
      <c r="CR65" s="103"/>
      <c r="CS65" s="103"/>
      <c r="CT65" s="103"/>
      <c r="CU65" s="103"/>
      <c r="CV65" s="111">
        <v>1766.5385400000002</v>
      </c>
      <c r="CW65" s="103"/>
      <c r="CX65" s="113"/>
      <c r="CY65" s="103"/>
      <c r="CZ65" s="103">
        <v>1766.5385400000002</v>
      </c>
    </row>
    <row r="66" spans="1:104" s="99" customFormat="1" ht="14.25" customHeight="1">
      <c r="A66" s="103">
        <v>61</v>
      </c>
      <c r="B66" s="103" t="s">
        <v>240</v>
      </c>
      <c r="C66" s="104">
        <v>303001</v>
      </c>
      <c r="D66" s="122" t="s">
        <v>300</v>
      </c>
      <c r="E66" s="106">
        <v>1667.6184199999998</v>
      </c>
      <c r="F66" s="106">
        <v>1462.6404199999999</v>
      </c>
      <c r="G66" s="103">
        <v>367117.6</v>
      </c>
      <c r="H66" s="126">
        <v>151141</v>
      </c>
      <c r="I66" s="126">
        <v>215976.6</v>
      </c>
      <c r="J66" s="103">
        <f t="shared" si="3"/>
        <v>440.54111999999998</v>
      </c>
      <c r="K66" s="106">
        <v>206.53199999999998</v>
      </c>
      <c r="L66" s="103">
        <v>112.5</v>
      </c>
      <c r="M66" s="103">
        <v>112.5</v>
      </c>
      <c r="N66" s="103">
        <f t="shared" si="4"/>
        <v>0</v>
      </c>
      <c r="O66" s="127">
        <v>94.031999999999996</v>
      </c>
      <c r="P66" s="103"/>
      <c r="Q66" s="103"/>
      <c r="R66" s="103"/>
      <c r="S66" s="106">
        <v>300.20730000000003</v>
      </c>
      <c r="T66" s="103">
        <v>15.114100000000001</v>
      </c>
      <c r="U66" s="127">
        <v>29.04</v>
      </c>
      <c r="V66" s="103"/>
      <c r="W66" s="103">
        <v>169.66800000000001</v>
      </c>
      <c r="X66" s="103">
        <v>169.66800000000001</v>
      </c>
      <c r="Y66" s="103">
        <f t="shared" si="5"/>
        <v>0</v>
      </c>
      <c r="Z66" s="103">
        <v>86.385199999999998</v>
      </c>
      <c r="AA66" s="103">
        <f t="shared" si="6"/>
        <v>84.834000000000003</v>
      </c>
      <c r="AB66" s="103">
        <f t="shared" si="7"/>
        <v>1.5511999999999944</v>
      </c>
      <c r="AC66" s="103">
        <v>141390</v>
      </c>
      <c r="AD66" s="103"/>
      <c r="AE66" s="103"/>
      <c r="AF66" s="103">
        <v>178.71</v>
      </c>
      <c r="AG66" s="103">
        <v>178.71</v>
      </c>
      <c r="AH66" s="103">
        <f t="shared" si="23"/>
        <v>0</v>
      </c>
      <c r="AI66" s="110">
        <v>146.64529999999999</v>
      </c>
      <c r="AJ66" s="110">
        <v>146.64529999999999</v>
      </c>
      <c r="AK66" s="110">
        <f t="shared" si="8"/>
        <v>0</v>
      </c>
      <c r="AL66" s="110">
        <f t="shared" si="9"/>
        <v>1466453</v>
      </c>
      <c r="AM66" s="103"/>
      <c r="AN66" s="103">
        <v>62.198799999999999</v>
      </c>
      <c r="AO66" s="103">
        <v>62.198799999999999</v>
      </c>
      <c r="AP66" s="103">
        <f t="shared" si="10"/>
        <v>0</v>
      </c>
      <c r="AQ66" s="103">
        <f t="shared" si="11"/>
        <v>58.540100000000002</v>
      </c>
      <c r="AR66" s="103">
        <f t="shared" si="12"/>
        <v>585401</v>
      </c>
      <c r="AS66" s="103">
        <f t="shared" si="25"/>
        <v>3.6587999999999998</v>
      </c>
      <c r="AT66" s="103">
        <f t="shared" si="13"/>
        <v>36588</v>
      </c>
      <c r="AU66" s="103"/>
      <c r="AV66" s="103">
        <v>7.4557000000000002</v>
      </c>
      <c r="AW66" s="103">
        <v>7.4557000000000002</v>
      </c>
      <c r="AX66" s="103">
        <f t="shared" si="14"/>
        <v>0</v>
      </c>
      <c r="AY66" s="103">
        <f t="shared" si="26"/>
        <v>4.3905000000000003</v>
      </c>
      <c r="AZ66" s="103">
        <f t="shared" si="15"/>
        <v>43905</v>
      </c>
      <c r="BA66" s="103">
        <f t="shared" si="27"/>
        <v>3.0651999999999999</v>
      </c>
      <c r="BB66" s="103">
        <f t="shared" si="16"/>
        <v>30652</v>
      </c>
      <c r="BC66" s="103">
        <f t="shared" si="24"/>
        <v>0</v>
      </c>
      <c r="BD66" s="103">
        <v>120.3502</v>
      </c>
      <c r="BE66" s="103">
        <v>120.3502</v>
      </c>
      <c r="BF66" s="103">
        <f t="shared" si="17"/>
        <v>0</v>
      </c>
      <c r="BG66" s="103"/>
      <c r="BH66" s="103"/>
      <c r="BI66" s="103"/>
      <c r="BJ66" s="103">
        <f t="shared" si="18"/>
        <v>0</v>
      </c>
      <c r="BK66" s="111">
        <v>1E-4</v>
      </c>
      <c r="BL66" s="125" t="s">
        <v>300</v>
      </c>
      <c r="BM66" s="106">
        <v>176.38800000000001</v>
      </c>
      <c r="BN66" s="103">
        <v>126.24</v>
      </c>
      <c r="BO66" s="103">
        <v>126.24</v>
      </c>
      <c r="BP66" s="103">
        <f t="shared" si="19"/>
        <v>0</v>
      </c>
      <c r="BQ66" s="103">
        <v>35.148000000000003</v>
      </c>
      <c r="BR66" s="103">
        <v>35.148000000000003</v>
      </c>
      <c r="BS66" s="103">
        <f t="shared" si="20"/>
        <v>0</v>
      </c>
      <c r="BT66" s="103">
        <v>29890</v>
      </c>
      <c r="BU66" s="110"/>
      <c r="BV66" s="103">
        <v>15</v>
      </c>
      <c r="BW66" s="103">
        <v>15</v>
      </c>
      <c r="BX66" s="103">
        <f t="shared" si="21"/>
        <v>0</v>
      </c>
      <c r="BY66" s="106">
        <v>28.589999999999996</v>
      </c>
      <c r="BZ66" s="106">
        <v>18.239999999999998</v>
      </c>
      <c r="CA66" s="103"/>
      <c r="CB66" s="103"/>
      <c r="CC66" s="103">
        <v>18.239999999999998</v>
      </c>
      <c r="CD66" s="103">
        <v>18.239999999999998</v>
      </c>
      <c r="CE66" s="103">
        <f t="shared" si="22"/>
        <v>0</v>
      </c>
      <c r="CF66" s="103"/>
      <c r="CG66" s="103"/>
      <c r="CH66" s="127">
        <v>10.35</v>
      </c>
      <c r="CI66" s="103"/>
      <c r="CJ66" s="103"/>
      <c r="CK66" s="110"/>
      <c r="CL66" s="103"/>
      <c r="CM66" s="103"/>
      <c r="CN66" s="103"/>
      <c r="CO66" s="103"/>
      <c r="CP66" s="103"/>
      <c r="CQ66" s="103">
        <v>0</v>
      </c>
      <c r="CR66" s="103"/>
      <c r="CS66" s="103"/>
      <c r="CT66" s="103"/>
      <c r="CU66" s="103"/>
      <c r="CV66" s="111">
        <v>1667.6184199999998</v>
      </c>
      <c r="CW66" s="103"/>
      <c r="CX66" s="113"/>
      <c r="CY66" s="103"/>
      <c r="CZ66" s="103">
        <v>1667.6184199999998</v>
      </c>
    </row>
    <row r="67" spans="1:104" s="99" customFormat="1" ht="14.25" customHeight="1">
      <c r="A67" s="103">
        <v>62</v>
      </c>
      <c r="B67" s="103" t="s">
        <v>240</v>
      </c>
      <c r="C67" s="104">
        <v>304001</v>
      </c>
      <c r="D67" s="122" t="s">
        <v>301</v>
      </c>
      <c r="E67" s="106">
        <v>1503.1436999999999</v>
      </c>
      <c r="F67" s="106">
        <v>1290.1664999999998</v>
      </c>
      <c r="G67" s="103">
        <v>318858</v>
      </c>
      <c r="H67" s="126">
        <v>133495</v>
      </c>
      <c r="I67" s="126">
        <v>185363</v>
      </c>
      <c r="J67" s="103">
        <f t="shared" si="3"/>
        <v>382.62959999999998</v>
      </c>
      <c r="K67" s="106">
        <v>189.89</v>
      </c>
      <c r="L67" s="103">
        <v>105.75</v>
      </c>
      <c r="M67" s="103">
        <v>105.75</v>
      </c>
      <c r="N67" s="103">
        <f t="shared" si="4"/>
        <v>0</v>
      </c>
      <c r="O67" s="127">
        <v>84.14</v>
      </c>
      <c r="P67" s="103"/>
      <c r="Q67" s="103"/>
      <c r="R67" s="103"/>
      <c r="S67" s="106">
        <v>263.04629999999997</v>
      </c>
      <c r="T67" s="103">
        <v>13.349500000000001</v>
      </c>
      <c r="U67" s="127">
        <v>26.07</v>
      </c>
      <c r="V67" s="103"/>
      <c r="W67" s="103">
        <v>147.32159999999999</v>
      </c>
      <c r="X67" s="103">
        <v>147.32159999999999</v>
      </c>
      <c r="Y67" s="103">
        <f t="shared" si="5"/>
        <v>0</v>
      </c>
      <c r="Z67" s="103">
        <v>76.305199999999999</v>
      </c>
      <c r="AA67" s="103">
        <f t="shared" si="6"/>
        <v>73.660799999999995</v>
      </c>
      <c r="AB67" s="103">
        <f t="shared" si="7"/>
        <v>2.6444000000000045</v>
      </c>
      <c r="AC67" s="103">
        <v>122768</v>
      </c>
      <c r="AD67" s="103"/>
      <c r="AE67" s="103"/>
      <c r="AF67" s="103">
        <v>157.99</v>
      </c>
      <c r="AG67" s="103">
        <v>157.99</v>
      </c>
      <c r="AH67" s="103">
        <f t="shared" si="23"/>
        <v>0</v>
      </c>
      <c r="AI67" s="110">
        <v>129.12649999999999</v>
      </c>
      <c r="AJ67" s="110">
        <v>129.12649999999999</v>
      </c>
      <c r="AK67" s="110">
        <f t="shared" si="8"/>
        <v>0</v>
      </c>
      <c r="AL67" s="110">
        <f t="shared" si="9"/>
        <v>1291265</v>
      </c>
      <c r="AM67" s="103"/>
      <c r="AN67" s="103">
        <v>54.941400000000002</v>
      </c>
      <c r="AO67" s="103">
        <v>54.941400000000002</v>
      </c>
      <c r="AP67" s="103">
        <f t="shared" si="10"/>
        <v>0</v>
      </c>
      <c r="AQ67" s="103">
        <f t="shared" si="11"/>
        <v>51.709600000000002</v>
      </c>
      <c r="AR67" s="103">
        <f t="shared" si="12"/>
        <v>517096</v>
      </c>
      <c r="AS67" s="103">
        <f t="shared" si="25"/>
        <v>3.2317999999999998</v>
      </c>
      <c r="AT67" s="103">
        <f t="shared" si="13"/>
        <v>32317.999999999996</v>
      </c>
      <c r="AU67" s="103"/>
      <c r="AV67" s="103">
        <v>6.5411999999999999</v>
      </c>
      <c r="AW67" s="103">
        <v>6.5411999999999999</v>
      </c>
      <c r="AX67" s="103">
        <f t="shared" si="14"/>
        <v>0</v>
      </c>
      <c r="AY67" s="103">
        <f t="shared" si="26"/>
        <v>3.8782000000000001</v>
      </c>
      <c r="AZ67" s="103">
        <f t="shared" si="15"/>
        <v>38782</v>
      </c>
      <c r="BA67" s="103">
        <f t="shared" si="27"/>
        <v>2.6629999999999998</v>
      </c>
      <c r="BB67" s="103">
        <f t="shared" si="16"/>
        <v>26629.999999999996</v>
      </c>
      <c r="BC67" s="103">
        <f t="shared" si="24"/>
        <v>0</v>
      </c>
      <c r="BD67" s="103">
        <v>106.00149999999999</v>
      </c>
      <c r="BE67" s="103">
        <v>106.00149999999999</v>
      </c>
      <c r="BF67" s="103">
        <f t="shared" si="17"/>
        <v>0</v>
      </c>
      <c r="BG67" s="103"/>
      <c r="BH67" s="103"/>
      <c r="BI67" s="103"/>
      <c r="BJ67" s="103">
        <f t="shared" si="18"/>
        <v>0</v>
      </c>
      <c r="BK67" s="111">
        <v>1E-4</v>
      </c>
      <c r="BL67" s="125" t="s">
        <v>301</v>
      </c>
      <c r="BM67" s="106">
        <v>177.756</v>
      </c>
      <c r="BN67" s="103">
        <v>114.96</v>
      </c>
      <c r="BO67" s="103">
        <v>114.96</v>
      </c>
      <c r="BP67" s="103">
        <f t="shared" si="19"/>
        <v>0</v>
      </c>
      <c r="BQ67" s="103">
        <v>32.795999999999999</v>
      </c>
      <c r="BR67" s="103">
        <v>32.795999999999999</v>
      </c>
      <c r="BS67" s="103">
        <f t="shared" si="20"/>
        <v>0</v>
      </c>
      <c r="BT67" s="103">
        <v>24900</v>
      </c>
      <c r="BU67" s="110"/>
      <c r="BV67" s="103">
        <v>30</v>
      </c>
      <c r="BW67" s="103">
        <v>35</v>
      </c>
      <c r="BX67" s="103">
        <f t="shared" si="21"/>
        <v>-5</v>
      </c>
      <c r="BY67" s="106">
        <v>35.221200000000003</v>
      </c>
      <c r="BZ67" s="106">
        <v>25.92</v>
      </c>
      <c r="CA67" s="103"/>
      <c r="CB67" s="103"/>
      <c r="CC67" s="103">
        <v>25.92</v>
      </c>
      <c r="CD67" s="103">
        <v>25.92</v>
      </c>
      <c r="CE67" s="103">
        <f t="shared" si="22"/>
        <v>0</v>
      </c>
      <c r="CF67" s="103"/>
      <c r="CG67" s="103"/>
      <c r="CH67" s="127">
        <v>9.3011999999999997</v>
      </c>
      <c r="CI67" s="103"/>
      <c r="CJ67" s="103"/>
      <c r="CK67" s="110"/>
      <c r="CL67" s="103"/>
      <c r="CM67" s="103"/>
      <c r="CN67" s="103"/>
      <c r="CO67" s="103"/>
      <c r="CP67" s="103"/>
      <c r="CQ67" s="103">
        <v>0</v>
      </c>
      <c r="CR67" s="103"/>
      <c r="CS67" s="103"/>
      <c r="CT67" s="103"/>
      <c r="CU67" s="103"/>
      <c r="CV67" s="111">
        <v>1503.1436999999999</v>
      </c>
      <c r="CW67" s="103"/>
      <c r="CX67" s="113"/>
      <c r="CY67" s="103"/>
      <c r="CZ67" s="103">
        <v>1503.1436999999999</v>
      </c>
    </row>
    <row r="68" spans="1:104" s="99" customFormat="1" ht="14.25" customHeight="1">
      <c r="A68" s="103">
        <v>63</v>
      </c>
      <c r="B68" s="103" t="s">
        <v>240</v>
      </c>
      <c r="C68" s="104">
        <v>305001</v>
      </c>
      <c r="D68" s="122" t="s">
        <v>302</v>
      </c>
      <c r="E68" s="106">
        <v>1201.6125</v>
      </c>
      <c r="F68" s="106">
        <v>1058.4645</v>
      </c>
      <c r="G68" s="103">
        <v>259106</v>
      </c>
      <c r="H68" s="126">
        <v>117343</v>
      </c>
      <c r="I68" s="126">
        <v>141763</v>
      </c>
      <c r="J68" s="103">
        <f t="shared" si="3"/>
        <v>310.92720000000003</v>
      </c>
      <c r="K68" s="106">
        <v>160.6</v>
      </c>
      <c r="L68" s="103">
        <v>90</v>
      </c>
      <c r="M68" s="103">
        <v>90</v>
      </c>
      <c r="N68" s="103">
        <f t="shared" si="4"/>
        <v>0</v>
      </c>
      <c r="O68" s="127">
        <v>70.599999999999994</v>
      </c>
      <c r="P68" s="128"/>
      <c r="Q68" s="103"/>
      <c r="R68" s="103"/>
      <c r="S68" s="106">
        <v>226.00229999999999</v>
      </c>
      <c r="T68" s="103">
        <v>11.734299999999999</v>
      </c>
      <c r="U68" s="127">
        <v>20.399999999999999</v>
      </c>
      <c r="V68" s="103"/>
      <c r="W68" s="103">
        <v>126.72239999999999</v>
      </c>
      <c r="X68" s="103">
        <v>126.72239999999999</v>
      </c>
      <c r="Y68" s="103">
        <f t="shared" si="5"/>
        <v>0</v>
      </c>
      <c r="Z68" s="103">
        <v>67.145600000000002</v>
      </c>
      <c r="AA68" s="103">
        <f t="shared" si="6"/>
        <v>63.361199999999997</v>
      </c>
      <c r="AB68" s="103">
        <f t="shared" si="7"/>
        <v>3.7844000000000051</v>
      </c>
      <c r="AC68" s="103">
        <v>105602</v>
      </c>
      <c r="AD68" s="103"/>
      <c r="AE68" s="103"/>
      <c r="AF68" s="103">
        <v>119.14</v>
      </c>
      <c r="AG68" s="103">
        <v>119.14</v>
      </c>
      <c r="AH68" s="103">
        <f t="shared" si="23"/>
        <v>0</v>
      </c>
      <c r="AI68" s="110">
        <v>105.3638</v>
      </c>
      <c r="AJ68" s="110">
        <v>105.3638</v>
      </c>
      <c r="AK68" s="110">
        <f t="shared" si="8"/>
        <v>0</v>
      </c>
      <c r="AL68" s="110">
        <f t="shared" si="9"/>
        <v>1053638</v>
      </c>
      <c r="AM68" s="103"/>
      <c r="AN68" s="103">
        <v>44.2057</v>
      </c>
      <c r="AO68" s="103">
        <v>44.2057</v>
      </c>
      <c r="AP68" s="103">
        <f t="shared" si="10"/>
        <v>0</v>
      </c>
      <c r="AQ68" s="103">
        <f t="shared" si="11"/>
        <v>41.605400000000003</v>
      </c>
      <c r="AR68" s="103">
        <f t="shared" si="12"/>
        <v>416054.00000000006</v>
      </c>
      <c r="AS68" s="103">
        <f t="shared" si="25"/>
        <v>2.6002999999999998</v>
      </c>
      <c r="AT68" s="103">
        <f t="shared" si="13"/>
        <v>26003</v>
      </c>
      <c r="AU68" s="103"/>
      <c r="AV68" s="103">
        <v>5.1452</v>
      </c>
      <c r="AW68" s="103">
        <v>5.1452</v>
      </c>
      <c r="AX68" s="103">
        <f t="shared" si="14"/>
        <v>0</v>
      </c>
      <c r="AY68" s="103">
        <f t="shared" si="26"/>
        <v>3.1204000000000001</v>
      </c>
      <c r="AZ68" s="103">
        <f t="shared" si="15"/>
        <v>31204</v>
      </c>
      <c r="BA68" s="103">
        <f t="shared" si="27"/>
        <v>2.0247999999999999</v>
      </c>
      <c r="BB68" s="103">
        <f t="shared" si="16"/>
        <v>20248</v>
      </c>
      <c r="BC68" s="103">
        <f t="shared" si="24"/>
        <v>0</v>
      </c>
      <c r="BD68" s="103">
        <v>87.080299999999994</v>
      </c>
      <c r="BE68" s="103">
        <v>87.080299999999994</v>
      </c>
      <c r="BF68" s="103">
        <f t="shared" si="17"/>
        <v>0</v>
      </c>
      <c r="BG68" s="103"/>
      <c r="BH68" s="103"/>
      <c r="BI68" s="103"/>
      <c r="BJ68" s="103">
        <f t="shared" si="18"/>
        <v>0</v>
      </c>
      <c r="BK68" s="111">
        <v>1E-4</v>
      </c>
      <c r="BL68" s="125" t="s">
        <v>302</v>
      </c>
      <c r="BM68" s="106">
        <v>131.34</v>
      </c>
      <c r="BN68" s="103">
        <v>92.16</v>
      </c>
      <c r="BO68" s="103">
        <v>92.16</v>
      </c>
      <c r="BP68" s="103">
        <f t="shared" si="19"/>
        <v>0</v>
      </c>
      <c r="BQ68" s="103">
        <v>27.18</v>
      </c>
      <c r="BR68" s="103">
        <v>27.18</v>
      </c>
      <c r="BS68" s="103">
        <f t="shared" si="20"/>
        <v>0</v>
      </c>
      <c r="BT68" s="103">
        <v>20700</v>
      </c>
      <c r="BU68" s="110"/>
      <c r="BV68" s="103">
        <v>12</v>
      </c>
      <c r="BW68" s="103">
        <v>18</v>
      </c>
      <c r="BX68" s="103">
        <f t="shared" si="21"/>
        <v>-6</v>
      </c>
      <c r="BY68" s="106">
        <v>11.808</v>
      </c>
      <c r="BZ68" s="106">
        <v>8.64</v>
      </c>
      <c r="CA68" s="103"/>
      <c r="CB68" s="103"/>
      <c r="CC68" s="103">
        <v>8.64</v>
      </c>
      <c r="CD68" s="103">
        <v>8.64</v>
      </c>
      <c r="CE68" s="103">
        <f t="shared" si="22"/>
        <v>0</v>
      </c>
      <c r="CF68" s="103"/>
      <c r="CG68" s="103"/>
      <c r="CH68" s="127">
        <v>3.1680000000000001</v>
      </c>
      <c r="CI68" s="103"/>
      <c r="CJ68" s="103"/>
      <c r="CK68" s="110"/>
      <c r="CL68" s="103"/>
      <c r="CM68" s="103"/>
      <c r="CN68" s="103"/>
      <c r="CO68" s="103"/>
      <c r="CP68" s="103"/>
      <c r="CQ68" s="103">
        <v>0</v>
      </c>
      <c r="CR68" s="103"/>
      <c r="CS68" s="103"/>
      <c r="CT68" s="103"/>
      <c r="CU68" s="103"/>
      <c r="CV68" s="111">
        <v>1201.6125</v>
      </c>
      <c r="CW68" s="103"/>
      <c r="CX68" s="113"/>
      <c r="CY68" s="103"/>
      <c r="CZ68" s="103">
        <v>1201.6125</v>
      </c>
    </row>
    <row r="69" spans="1:104" s="99" customFormat="1" ht="14.25" customHeight="1">
      <c r="A69" s="103">
        <v>64</v>
      </c>
      <c r="B69" s="103" t="s">
        <v>240</v>
      </c>
      <c r="C69" s="104">
        <v>306001</v>
      </c>
      <c r="D69" s="122" t="s">
        <v>303</v>
      </c>
      <c r="E69" s="106">
        <v>897.49279999999999</v>
      </c>
      <c r="F69" s="106">
        <v>788.60479999999995</v>
      </c>
      <c r="G69" s="103">
        <v>187117</v>
      </c>
      <c r="H69" s="126">
        <v>89489</v>
      </c>
      <c r="I69" s="126">
        <v>97628</v>
      </c>
      <c r="J69" s="103">
        <f t="shared" si="3"/>
        <v>224.54040000000001</v>
      </c>
      <c r="K69" s="106">
        <v>125.08</v>
      </c>
      <c r="L69" s="103">
        <v>74.25</v>
      </c>
      <c r="M69" s="103">
        <v>74.25</v>
      </c>
      <c r="N69" s="103">
        <f t="shared" si="4"/>
        <v>0</v>
      </c>
      <c r="O69" s="127">
        <v>50.83</v>
      </c>
      <c r="P69" s="103"/>
      <c r="Q69" s="103"/>
      <c r="R69" s="103"/>
      <c r="S69" s="106">
        <v>176.56829999999999</v>
      </c>
      <c r="T69" s="103">
        <v>8.9489000000000001</v>
      </c>
      <c r="U69" s="127">
        <v>16.54</v>
      </c>
      <c r="V69" s="103"/>
      <c r="W69" s="103">
        <v>99.380399999999995</v>
      </c>
      <c r="X69" s="103">
        <v>99.380399999999995</v>
      </c>
      <c r="Y69" s="103">
        <f t="shared" si="5"/>
        <v>0</v>
      </c>
      <c r="Z69" s="103">
        <v>51.698999999999998</v>
      </c>
      <c r="AA69" s="103">
        <f t="shared" si="6"/>
        <v>49.690199999999997</v>
      </c>
      <c r="AB69" s="103">
        <f t="shared" si="7"/>
        <v>2.0088000000000008</v>
      </c>
      <c r="AC69" s="103">
        <v>82817</v>
      </c>
      <c r="AD69" s="103"/>
      <c r="AE69" s="103"/>
      <c r="AF69" s="103">
        <v>82.88</v>
      </c>
      <c r="AG69" s="103">
        <v>82.88</v>
      </c>
      <c r="AH69" s="103">
        <f t="shared" si="23"/>
        <v>0</v>
      </c>
      <c r="AI69" s="110">
        <v>78.400000000000006</v>
      </c>
      <c r="AJ69" s="110">
        <v>78.400000000000006</v>
      </c>
      <c r="AK69" s="110">
        <f t="shared" si="8"/>
        <v>0</v>
      </c>
      <c r="AL69" s="110">
        <f t="shared" si="9"/>
        <v>784000</v>
      </c>
      <c r="AM69" s="103"/>
      <c r="AN69" s="103">
        <v>32.442</v>
      </c>
      <c r="AO69" s="103">
        <v>32.442</v>
      </c>
      <c r="AP69" s="103">
        <f t="shared" si="10"/>
        <v>0</v>
      </c>
      <c r="AQ69" s="103">
        <f t="shared" si="11"/>
        <v>30.5336</v>
      </c>
      <c r="AR69" s="103">
        <f t="shared" si="12"/>
        <v>305336</v>
      </c>
      <c r="AS69" s="103">
        <f t="shared" si="25"/>
        <v>1.9084000000000001</v>
      </c>
      <c r="AT69" s="103">
        <f t="shared" si="13"/>
        <v>19084</v>
      </c>
      <c r="AU69" s="103"/>
      <c r="AV69" s="103">
        <v>3.6903000000000001</v>
      </c>
      <c r="AW69" s="103">
        <v>3.6903000000000001</v>
      </c>
      <c r="AX69" s="103">
        <f t="shared" si="14"/>
        <v>0</v>
      </c>
      <c r="AY69" s="103">
        <f t="shared" si="26"/>
        <v>2.29</v>
      </c>
      <c r="AZ69" s="103">
        <f t="shared" si="15"/>
        <v>22900</v>
      </c>
      <c r="BA69" s="103">
        <f t="shared" si="27"/>
        <v>1.4001999999999999</v>
      </c>
      <c r="BB69" s="103">
        <f t="shared" si="16"/>
        <v>14001.999999999998</v>
      </c>
      <c r="BC69" s="103">
        <f t="shared" si="24"/>
        <v>1.0000000000021103E-4</v>
      </c>
      <c r="BD69" s="103">
        <v>65.003799999999998</v>
      </c>
      <c r="BE69" s="103">
        <v>65.003799999999998</v>
      </c>
      <c r="BF69" s="103">
        <f t="shared" si="17"/>
        <v>0</v>
      </c>
      <c r="BG69" s="103"/>
      <c r="BH69" s="103"/>
      <c r="BI69" s="103"/>
      <c r="BJ69" s="103">
        <f t="shared" si="18"/>
        <v>0</v>
      </c>
      <c r="BK69" s="111">
        <v>1E-4</v>
      </c>
      <c r="BL69" s="125" t="s">
        <v>303</v>
      </c>
      <c r="BM69" s="106">
        <v>98.639999999999986</v>
      </c>
      <c r="BN69" s="103">
        <v>70.319999999999993</v>
      </c>
      <c r="BO69" s="103">
        <v>70.319999999999993</v>
      </c>
      <c r="BP69" s="103">
        <f t="shared" si="19"/>
        <v>0</v>
      </c>
      <c r="BQ69" s="103">
        <v>22.32</v>
      </c>
      <c r="BR69" s="103">
        <v>22.32</v>
      </c>
      <c r="BS69" s="103">
        <f t="shared" si="20"/>
        <v>0</v>
      </c>
      <c r="BT69" s="103">
        <v>16800</v>
      </c>
      <c r="BU69" s="110"/>
      <c r="BV69" s="103">
        <v>6</v>
      </c>
      <c r="BW69" s="103">
        <v>6</v>
      </c>
      <c r="BX69" s="103">
        <f t="shared" si="21"/>
        <v>0</v>
      </c>
      <c r="BY69" s="106">
        <v>10.248000000000001</v>
      </c>
      <c r="BZ69" s="106">
        <v>5.28</v>
      </c>
      <c r="CA69" s="103"/>
      <c r="CB69" s="103"/>
      <c r="CC69" s="103">
        <v>5.28</v>
      </c>
      <c r="CD69" s="103">
        <v>5.28</v>
      </c>
      <c r="CE69" s="103">
        <f t="shared" si="22"/>
        <v>0</v>
      </c>
      <c r="CF69" s="103"/>
      <c r="CG69" s="103"/>
      <c r="CH69" s="127">
        <v>4.968</v>
      </c>
      <c r="CI69" s="103"/>
      <c r="CJ69" s="103"/>
      <c r="CK69" s="110"/>
      <c r="CL69" s="103"/>
      <c r="CM69" s="103"/>
      <c r="CN69" s="103"/>
      <c r="CO69" s="103"/>
      <c r="CP69" s="103"/>
      <c r="CQ69" s="103">
        <v>0</v>
      </c>
      <c r="CR69" s="103"/>
      <c r="CS69" s="103"/>
      <c r="CT69" s="103"/>
      <c r="CU69" s="103"/>
      <c r="CV69" s="111">
        <v>897.49279999999999</v>
      </c>
      <c r="CW69" s="103"/>
      <c r="CX69" s="113"/>
      <c r="CY69" s="103"/>
      <c r="CZ69" s="103">
        <v>897.49279999999999</v>
      </c>
    </row>
    <row r="70" spans="1:104" s="99" customFormat="1" ht="14.25" customHeight="1">
      <c r="A70" s="103">
        <v>65</v>
      </c>
      <c r="B70" s="103" t="s">
        <v>240</v>
      </c>
      <c r="C70" s="104">
        <v>307001</v>
      </c>
      <c r="D70" s="122" t="s">
        <v>304</v>
      </c>
      <c r="E70" s="106">
        <v>1320.5819000000001</v>
      </c>
      <c r="F70" s="106">
        <v>1150.9979000000003</v>
      </c>
      <c r="G70" s="103">
        <v>276468</v>
      </c>
      <c r="H70" s="126">
        <v>114467</v>
      </c>
      <c r="I70" s="126">
        <v>162001</v>
      </c>
      <c r="J70" s="103">
        <f t="shared" si="3"/>
        <v>331.76159999999999</v>
      </c>
      <c r="K70" s="106">
        <v>174.78</v>
      </c>
      <c r="L70" s="103">
        <v>94.5</v>
      </c>
      <c r="M70" s="103">
        <v>94.5</v>
      </c>
      <c r="N70" s="103">
        <f t="shared" si="4"/>
        <v>0</v>
      </c>
      <c r="O70" s="127">
        <v>80.28</v>
      </c>
      <c r="P70" s="103"/>
      <c r="Q70" s="103"/>
      <c r="R70" s="103"/>
      <c r="S70" s="106">
        <v>248.12210000000002</v>
      </c>
      <c r="T70" s="103">
        <v>11.4467</v>
      </c>
      <c r="U70" s="127">
        <v>23.27</v>
      </c>
      <c r="V70" s="103"/>
      <c r="W70" s="103">
        <v>140.17320000000001</v>
      </c>
      <c r="X70" s="103">
        <v>140.17320000000001</v>
      </c>
      <c r="Y70" s="103">
        <f t="shared" si="5"/>
        <v>0</v>
      </c>
      <c r="Z70" s="103">
        <v>73.232200000000006</v>
      </c>
      <c r="AA70" s="103">
        <f t="shared" si="6"/>
        <v>70.086600000000004</v>
      </c>
      <c r="AB70" s="103">
        <f t="shared" si="7"/>
        <v>3.1456000000000017</v>
      </c>
      <c r="AC70" s="103">
        <v>116811</v>
      </c>
      <c r="AD70" s="103"/>
      <c r="AE70" s="103"/>
      <c r="AF70" s="103">
        <v>134.68</v>
      </c>
      <c r="AG70" s="103">
        <v>134.68</v>
      </c>
      <c r="AH70" s="103">
        <f t="shared" si="23"/>
        <v>0</v>
      </c>
      <c r="AI70" s="110">
        <v>114.0098</v>
      </c>
      <c r="AJ70" s="110">
        <v>114.0098</v>
      </c>
      <c r="AK70" s="110">
        <f t="shared" si="8"/>
        <v>0</v>
      </c>
      <c r="AL70" s="110">
        <f t="shared" si="9"/>
        <v>1140098</v>
      </c>
      <c r="AM70" s="103"/>
      <c r="AN70" s="103">
        <v>47.68</v>
      </c>
      <c r="AO70" s="103">
        <v>47.68</v>
      </c>
      <c r="AP70" s="103">
        <f t="shared" si="10"/>
        <v>0</v>
      </c>
      <c r="AQ70" s="103">
        <f t="shared" si="11"/>
        <v>44.875300000000003</v>
      </c>
      <c r="AR70" s="103">
        <f t="shared" si="12"/>
        <v>448753</v>
      </c>
      <c r="AS70" s="103">
        <f t="shared" si="25"/>
        <v>2.8047</v>
      </c>
      <c r="AT70" s="103">
        <f t="shared" si="13"/>
        <v>28047</v>
      </c>
      <c r="AU70" s="103"/>
      <c r="AV70" s="103">
        <v>5.6692</v>
      </c>
      <c r="AW70" s="103">
        <v>5.6692</v>
      </c>
      <c r="AX70" s="103">
        <f t="shared" si="14"/>
        <v>0</v>
      </c>
      <c r="AY70" s="103">
        <f t="shared" si="26"/>
        <v>3.3656000000000001</v>
      </c>
      <c r="AZ70" s="103">
        <f t="shared" si="15"/>
        <v>33656</v>
      </c>
      <c r="BA70" s="103">
        <f t="shared" si="27"/>
        <v>2.3035999999999999</v>
      </c>
      <c r="BB70" s="103">
        <f t="shared" si="16"/>
        <v>23036</v>
      </c>
      <c r="BC70" s="103">
        <f t="shared" si="24"/>
        <v>0</v>
      </c>
      <c r="BD70" s="103">
        <v>94.295199999999994</v>
      </c>
      <c r="BE70" s="103">
        <v>94.295199999999994</v>
      </c>
      <c r="BF70" s="103">
        <f t="shared" si="17"/>
        <v>0</v>
      </c>
      <c r="BG70" s="103"/>
      <c r="BH70" s="103"/>
      <c r="BI70" s="103"/>
      <c r="BJ70" s="103">
        <f t="shared" si="18"/>
        <v>0</v>
      </c>
      <c r="BK70" s="111">
        <v>1E-4</v>
      </c>
      <c r="BL70" s="125" t="s">
        <v>304</v>
      </c>
      <c r="BM70" s="106">
        <v>146.148</v>
      </c>
      <c r="BN70" s="103">
        <v>100.32</v>
      </c>
      <c r="BO70" s="103">
        <v>100.32</v>
      </c>
      <c r="BP70" s="103">
        <f t="shared" si="19"/>
        <v>0</v>
      </c>
      <c r="BQ70" s="103">
        <v>27.827999999999999</v>
      </c>
      <c r="BR70" s="103">
        <v>27.827999999999999</v>
      </c>
      <c r="BS70" s="103">
        <f t="shared" si="20"/>
        <v>0</v>
      </c>
      <c r="BT70" s="103">
        <v>21500</v>
      </c>
      <c r="BU70" s="110"/>
      <c r="BV70" s="103">
        <v>18</v>
      </c>
      <c r="BW70" s="103">
        <v>18</v>
      </c>
      <c r="BX70" s="103">
        <f t="shared" si="21"/>
        <v>0</v>
      </c>
      <c r="BY70" s="106">
        <v>23.436</v>
      </c>
      <c r="BZ70" s="106">
        <v>14.4</v>
      </c>
      <c r="CA70" s="103"/>
      <c r="CB70" s="103"/>
      <c r="CC70" s="103">
        <v>14.4</v>
      </c>
      <c r="CD70" s="103">
        <v>14.4</v>
      </c>
      <c r="CE70" s="103">
        <f t="shared" si="22"/>
        <v>0</v>
      </c>
      <c r="CF70" s="103"/>
      <c r="CG70" s="103"/>
      <c r="CH70" s="127">
        <v>9.0359999999999996</v>
      </c>
      <c r="CI70" s="103"/>
      <c r="CJ70" s="103"/>
      <c r="CK70" s="110"/>
      <c r="CL70" s="103"/>
      <c r="CM70" s="103"/>
      <c r="CN70" s="103"/>
      <c r="CO70" s="103"/>
      <c r="CP70" s="103"/>
      <c r="CQ70" s="103">
        <v>0</v>
      </c>
      <c r="CR70" s="103"/>
      <c r="CS70" s="103"/>
      <c r="CT70" s="103"/>
      <c r="CU70" s="103"/>
      <c r="CV70" s="111">
        <v>1320.5819000000001</v>
      </c>
      <c r="CW70" s="103"/>
      <c r="CX70" s="113"/>
      <c r="CY70" s="103"/>
      <c r="CZ70" s="103">
        <v>1320.5819000000001</v>
      </c>
    </row>
    <row r="71" spans="1:104" s="99" customFormat="1" ht="14.25" customHeight="1">
      <c r="A71" s="103">
        <v>66</v>
      </c>
      <c r="B71" s="103" t="s">
        <v>240</v>
      </c>
      <c r="C71" s="104">
        <v>308001</v>
      </c>
      <c r="D71" s="122" t="s">
        <v>305</v>
      </c>
      <c r="E71" s="106">
        <v>1482.0862</v>
      </c>
      <c r="F71" s="106">
        <v>1302.2302</v>
      </c>
      <c r="G71" s="103">
        <v>313991</v>
      </c>
      <c r="H71" s="126">
        <v>118279</v>
      </c>
      <c r="I71" s="126">
        <v>195712</v>
      </c>
      <c r="J71" s="103">
        <f t="shared" si="3"/>
        <v>376.78919999999999</v>
      </c>
      <c r="K71" s="106">
        <v>185.4</v>
      </c>
      <c r="L71" s="103">
        <v>99</v>
      </c>
      <c r="M71" s="103">
        <v>99</v>
      </c>
      <c r="N71" s="103">
        <f t="shared" si="4"/>
        <v>0</v>
      </c>
      <c r="O71" s="127">
        <v>86.4</v>
      </c>
      <c r="P71" s="103"/>
      <c r="Q71" s="103"/>
      <c r="R71" s="103"/>
      <c r="S71" s="106">
        <v>279.654</v>
      </c>
      <c r="T71" s="103">
        <v>11.8279</v>
      </c>
      <c r="U71" s="127">
        <v>26.8872</v>
      </c>
      <c r="V71" s="103"/>
      <c r="W71" s="103">
        <v>157.20359999999999</v>
      </c>
      <c r="X71" s="103">
        <v>157.20359999999999</v>
      </c>
      <c r="Y71" s="103">
        <f t="shared" si="5"/>
        <v>0</v>
      </c>
      <c r="Z71" s="103">
        <v>83.735299999999995</v>
      </c>
      <c r="AA71" s="103">
        <f t="shared" si="6"/>
        <v>78.601799999999997</v>
      </c>
      <c r="AB71" s="103">
        <f t="shared" si="7"/>
        <v>5.133499999999998</v>
      </c>
      <c r="AC71" s="103">
        <v>131003</v>
      </c>
      <c r="AD71" s="103"/>
      <c r="AE71" s="103"/>
      <c r="AF71" s="103">
        <v>163.16999999999999</v>
      </c>
      <c r="AG71" s="103">
        <v>163.16999999999999</v>
      </c>
      <c r="AH71" s="103">
        <f t="shared" si="23"/>
        <v>0</v>
      </c>
      <c r="AI71" s="110">
        <v>129.27850000000001</v>
      </c>
      <c r="AJ71" s="110">
        <v>129.27850000000001</v>
      </c>
      <c r="AK71" s="110">
        <f t="shared" si="8"/>
        <v>0</v>
      </c>
      <c r="AL71" s="110">
        <f t="shared" si="9"/>
        <v>1292785</v>
      </c>
      <c r="AM71" s="103"/>
      <c r="AN71" s="103">
        <v>54.311500000000002</v>
      </c>
      <c r="AO71" s="103">
        <v>54.311500000000002</v>
      </c>
      <c r="AP71" s="103">
        <f t="shared" si="10"/>
        <v>0</v>
      </c>
      <c r="AQ71" s="103">
        <f t="shared" si="11"/>
        <v>51.116700000000002</v>
      </c>
      <c r="AR71" s="103">
        <f t="shared" si="12"/>
        <v>511167</v>
      </c>
      <c r="AS71" s="103">
        <f t="shared" si="25"/>
        <v>3.1947999999999999</v>
      </c>
      <c r="AT71" s="103">
        <f t="shared" si="13"/>
        <v>31948</v>
      </c>
      <c r="AU71" s="103"/>
      <c r="AV71" s="103">
        <v>6.6199000000000003</v>
      </c>
      <c r="AW71" s="103">
        <v>6.6199000000000003</v>
      </c>
      <c r="AX71" s="103">
        <f t="shared" si="14"/>
        <v>0</v>
      </c>
      <c r="AY71" s="103">
        <f t="shared" si="26"/>
        <v>3.8338000000000001</v>
      </c>
      <c r="AZ71" s="103">
        <f t="shared" si="15"/>
        <v>38338</v>
      </c>
      <c r="BA71" s="103">
        <f t="shared" si="27"/>
        <v>2.7862</v>
      </c>
      <c r="BB71" s="103">
        <f t="shared" si="16"/>
        <v>27862</v>
      </c>
      <c r="BC71" s="103">
        <f t="shared" si="24"/>
        <v>-9.9999999999766942E-5</v>
      </c>
      <c r="BD71" s="103">
        <v>107.00709999999999</v>
      </c>
      <c r="BE71" s="103">
        <v>107.00709999999999</v>
      </c>
      <c r="BF71" s="103">
        <f t="shared" si="17"/>
        <v>0</v>
      </c>
      <c r="BG71" s="103"/>
      <c r="BH71" s="103"/>
      <c r="BI71" s="103"/>
      <c r="BJ71" s="103">
        <f t="shared" si="18"/>
        <v>0</v>
      </c>
      <c r="BK71" s="111">
        <v>1E-4</v>
      </c>
      <c r="BL71" s="125" t="s">
        <v>305</v>
      </c>
      <c r="BM71" s="106">
        <v>158.16</v>
      </c>
      <c r="BN71" s="103">
        <v>113.28</v>
      </c>
      <c r="BO71" s="103">
        <v>113.28</v>
      </c>
      <c r="BP71" s="103">
        <f t="shared" si="19"/>
        <v>0</v>
      </c>
      <c r="BQ71" s="103">
        <v>29.88</v>
      </c>
      <c r="BR71" s="103">
        <v>29.88</v>
      </c>
      <c r="BS71" s="103">
        <f t="shared" si="20"/>
        <v>0</v>
      </c>
      <c r="BT71" s="103">
        <v>21800</v>
      </c>
      <c r="BU71" s="110"/>
      <c r="BV71" s="103">
        <v>15</v>
      </c>
      <c r="BW71" s="103">
        <v>30</v>
      </c>
      <c r="BX71" s="103">
        <f t="shared" si="21"/>
        <v>-15</v>
      </c>
      <c r="BY71" s="106">
        <v>21.695999999999998</v>
      </c>
      <c r="BZ71" s="106">
        <v>13.92</v>
      </c>
      <c r="CA71" s="103"/>
      <c r="CB71" s="103"/>
      <c r="CC71" s="103">
        <v>13.92</v>
      </c>
      <c r="CD71" s="103">
        <v>15.36</v>
      </c>
      <c r="CE71" s="103">
        <f t="shared" si="22"/>
        <v>-1.4399999999999995</v>
      </c>
      <c r="CF71" s="103"/>
      <c r="CG71" s="103"/>
      <c r="CH71" s="127">
        <v>7.7759999999999998</v>
      </c>
      <c r="CI71" s="103"/>
      <c r="CJ71" s="103"/>
      <c r="CK71" s="110"/>
      <c r="CL71" s="103"/>
      <c r="CM71" s="103"/>
      <c r="CN71" s="103"/>
      <c r="CO71" s="103"/>
      <c r="CP71" s="103"/>
      <c r="CQ71" s="103">
        <v>0</v>
      </c>
      <c r="CR71" s="103"/>
      <c r="CS71" s="103"/>
      <c r="CT71" s="103"/>
      <c r="CU71" s="103"/>
      <c r="CV71" s="111">
        <v>1482.0862</v>
      </c>
      <c r="CW71" s="103"/>
      <c r="CX71" s="113"/>
      <c r="CY71" s="103"/>
      <c r="CZ71" s="103">
        <v>1482.0862</v>
      </c>
    </row>
    <row r="72" spans="1:104" s="99" customFormat="1" ht="14.25" customHeight="1">
      <c r="A72" s="103">
        <v>67</v>
      </c>
      <c r="B72" s="103" t="s">
        <v>240</v>
      </c>
      <c r="C72" s="104">
        <v>309001</v>
      </c>
      <c r="D72" s="122" t="s">
        <v>306</v>
      </c>
      <c r="E72" s="106">
        <v>1934.6544199999998</v>
      </c>
      <c r="F72" s="106">
        <v>1657.4244199999998</v>
      </c>
      <c r="G72" s="103">
        <v>405085.6</v>
      </c>
      <c r="H72" s="126">
        <v>183046.6</v>
      </c>
      <c r="I72" s="126">
        <v>222039</v>
      </c>
      <c r="J72" s="103">
        <f t="shared" ref="J72:J135" si="28">ROUND(G72*12/10000,5)</f>
        <v>486.10271999999998</v>
      </c>
      <c r="K72" s="106">
        <v>256.62599999999998</v>
      </c>
      <c r="L72" s="103">
        <v>146.25</v>
      </c>
      <c r="M72" s="103">
        <v>146.25</v>
      </c>
      <c r="N72" s="103">
        <f t="shared" ref="N72:N135" si="29">L72-M72</f>
        <v>0</v>
      </c>
      <c r="O72" s="127">
        <v>110.376</v>
      </c>
      <c r="P72" s="103"/>
      <c r="Q72" s="103"/>
      <c r="R72" s="103"/>
      <c r="S72" s="106">
        <v>352.68559999999997</v>
      </c>
      <c r="T72" s="103">
        <v>18.3047</v>
      </c>
      <c r="U72" s="127">
        <v>33.763199999999998</v>
      </c>
      <c r="V72" s="103"/>
      <c r="W72" s="103">
        <v>193.3896</v>
      </c>
      <c r="X72" s="103">
        <v>193.3896</v>
      </c>
      <c r="Y72" s="103">
        <f t="shared" ref="Y72:Y104" si="30">W72-X72</f>
        <v>0</v>
      </c>
      <c r="Z72" s="103">
        <v>107.2281</v>
      </c>
      <c r="AA72" s="103">
        <f t="shared" ref="AA72:AA104" si="31">W72/2</f>
        <v>96.694800000000001</v>
      </c>
      <c r="AB72" s="103">
        <f t="shared" ref="AB72:AB135" si="32">Z72-AA72</f>
        <v>10.533299999999997</v>
      </c>
      <c r="AC72" s="103">
        <v>161158</v>
      </c>
      <c r="AD72" s="103"/>
      <c r="AE72" s="103"/>
      <c r="AF72" s="103">
        <v>183.89</v>
      </c>
      <c r="AG72" s="103">
        <v>183.89</v>
      </c>
      <c r="AH72" s="103">
        <f t="shared" si="23"/>
        <v>0</v>
      </c>
      <c r="AI72" s="110">
        <v>164.4699</v>
      </c>
      <c r="AJ72" s="110">
        <v>164.4699</v>
      </c>
      <c r="AK72" s="110">
        <f t="shared" ref="AK72:AK135" si="33">AI72-AJ72</f>
        <v>0</v>
      </c>
      <c r="AL72" s="110">
        <f t="shared" ref="AL72:AL135" si="34">AI72*10000</f>
        <v>1644699</v>
      </c>
      <c r="AM72" s="103"/>
      <c r="AN72" s="103">
        <v>69.380600000000001</v>
      </c>
      <c r="AO72" s="103">
        <v>69.380600000000001</v>
      </c>
      <c r="AP72" s="103">
        <f t="shared" ref="AP72:AP123" si="35">AN72-AO72</f>
        <v>0</v>
      </c>
      <c r="AQ72" s="103">
        <f t="shared" ref="AQ72:AQ135" si="36">ROUND(((J72+L72+AF72)*0.08),4)</f>
        <v>65.299400000000006</v>
      </c>
      <c r="AR72" s="103">
        <f t="shared" ref="AR72:AR135" si="37">AQ72*10000</f>
        <v>652994</v>
      </c>
      <c r="AS72" s="103">
        <f t="shared" si="25"/>
        <v>4.0811999999999999</v>
      </c>
      <c r="AT72" s="103">
        <f t="shared" ref="AT72:AT135" si="38">AS72*10000</f>
        <v>40812</v>
      </c>
      <c r="AU72" s="103"/>
      <c r="AV72" s="103">
        <v>8.0497999999999994</v>
      </c>
      <c r="AW72" s="103">
        <v>8.0497999999999994</v>
      </c>
      <c r="AX72" s="103">
        <f t="shared" ref="AX72:AX124" si="39">AV72-AW72</f>
        <v>0</v>
      </c>
      <c r="AY72" s="103">
        <f t="shared" si="26"/>
        <v>4.8975</v>
      </c>
      <c r="AZ72" s="103">
        <f t="shared" ref="AZ72:AZ135" si="40">AY72*10000</f>
        <v>48975</v>
      </c>
      <c r="BA72" s="103">
        <f t="shared" si="27"/>
        <v>3.1524000000000001</v>
      </c>
      <c r="BB72" s="103">
        <f t="shared" ref="BB72:BB135" si="41">BA72*10000</f>
        <v>31524</v>
      </c>
      <c r="BC72" s="103">
        <f t="shared" si="24"/>
        <v>-1.0000000000065512E-4</v>
      </c>
      <c r="BD72" s="103">
        <v>136.21979999999999</v>
      </c>
      <c r="BE72" s="103">
        <v>136.21979999999999</v>
      </c>
      <c r="BF72" s="103">
        <f t="shared" ref="BF72:BF135" si="42">BD72-BE72</f>
        <v>0</v>
      </c>
      <c r="BG72" s="103"/>
      <c r="BH72" s="103"/>
      <c r="BI72" s="103"/>
      <c r="BJ72" s="103">
        <f t="shared" ref="BJ72:BJ135" si="43">BH72-BI72</f>
        <v>0</v>
      </c>
      <c r="BK72" s="111">
        <v>1E-4</v>
      </c>
      <c r="BL72" s="125" t="s">
        <v>306</v>
      </c>
      <c r="BM72" s="106">
        <v>220.536</v>
      </c>
      <c r="BN72" s="103">
        <v>146.16</v>
      </c>
      <c r="BO72" s="103">
        <v>146.16</v>
      </c>
      <c r="BP72" s="103">
        <f t="shared" ref="BP72:BP135" si="44">BN72-BO72</f>
        <v>0</v>
      </c>
      <c r="BQ72" s="103">
        <v>44.375999999999998</v>
      </c>
      <c r="BR72" s="103">
        <v>44.375999999999998</v>
      </c>
      <c r="BS72" s="103">
        <f t="shared" ref="BS72:BS135" si="45">BQ72-BR72</f>
        <v>0</v>
      </c>
      <c r="BT72" s="103">
        <v>36850</v>
      </c>
      <c r="BU72" s="110"/>
      <c r="BV72" s="103">
        <v>30</v>
      </c>
      <c r="BW72" s="103">
        <v>35</v>
      </c>
      <c r="BX72" s="103">
        <f t="shared" ref="BX72:BX135" si="46">BV72-BW72</f>
        <v>-5</v>
      </c>
      <c r="BY72" s="106">
        <v>56.694000000000003</v>
      </c>
      <c r="BZ72" s="106">
        <v>30.72</v>
      </c>
      <c r="CA72" s="103"/>
      <c r="CB72" s="103"/>
      <c r="CC72" s="103">
        <v>30.72</v>
      </c>
      <c r="CD72" s="103">
        <v>30.72</v>
      </c>
      <c r="CE72" s="103">
        <f t="shared" ref="CE72:CE135" si="47">CC72-CD72</f>
        <v>0</v>
      </c>
      <c r="CF72" s="103"/>
      <c r="CG72" s="103"/>
      <c r="CH72" s="127">
        <v>25.974</v>
      </c>
      <c r="CI72" s="103"/>
      <c r="CJ72" s="103"/>
      <c r="CK72" s="110"/>
      <c r="CL72" s="103"/>
      <c r="CM72" s="103"/>
      <c r="CN72" s="103"/>
      <c r="CO72" s="103"/>
      <c r="CP72" s="103"/>
      <c r="CQ72" s="103">
        <v>0</v>
      </c>
      <c r="CR72" s="103"/>
      <c r="CS72" s="103"/>
      <c r="CT72" s="103"/>
      <c r="CU72" s="103"/>
      <c r="CV72" s="111">
        <v>1934.6544199999998</v>
      </c>
      <c r="CW72" s="103"/>
      <c r="CX72" s="113"/>
      <c r="CY72" s="103"/>
      <c r="CZ72" s="103">
        <v>1934.6544199999998</v>
      </c>
    </row>
    <row r="73" spans="1:104" s="99" customFormat="1" ht="14.25" customHeight="1">
      <c r="A73" s="103">
        <v>68</v>
      </c>
      <c r="B73" s="103" t="s">
        <v>240</v>
      </c>
      <c r="C73" s="104">
        <v>310001</v>
      </c>
      <c r="D73" s="122" t="s">
        <v>307</v>
      </c>
      <c r="E73" s="106">
        <v>1258.5532000000003</v>
      </c>
      <c r="F73" s="106">
        <v>1111.2532000000001</v>
      </c>
      <c r="G73" s="103">
        <v>264650</v>
      </c>
      <c r="H73" s="126">
        <v>107347</v>
      </c>
      <c r="I73" s="126">
        <v>157303</v>
      </c>
      <c r="J73" s="103">
        <f t="shared" si="28"/>
        <v>317.58</v>
      </c>
      <c r="K73" s="106">
        <v>159.858</v>
      </c>
      <c r="L73" s="103">
        <v>83.25</v>
      </c>
      <c r="M73" s="103">
        <v>83.25</v>
      </c>
      <c r="N73" s="103">
        <f t="shared" si="29"/>
        <v>0</v>
      </c>
      <c r="O73" s="127">
        <v>76.608000000000004</v>
      </c>
      <c r="P73" s="103"/>
      <c r="Q73" s="103"/>
      <c r="R73" s="103"/>
      <c r="S73" s="106">
        <v>241.19830000000002</v>
      </c>
      <c r="T73" s="103">
        <v>10.7347</v>
      </c>
      <c r="U73" s="127">
        <v>22.605899999999998</v>
      </c>
      <c r="V73" s="103"/>
      <c r="W73" s="103">
        <v>136.94880000000001</v>
      </c>
      <c r="X73" s="103">
        <v>136.94880000000001</v>
      </c>
      <c r="Y73" s="103">
        <f t="shared" si="30"/>
        <v>0</v>
      </c>
      <c r="Z73" s="103">
        <v>70.908900000000003</v>
      </c>
      <c r="AA73" s="103">
        <f t="shared" si="31"/>
        <v>68.474400000000003</v>
      </c>
      <c r="AB73" s="103">
        <f t="shared" si="32"/>
        <v>2.4344999999999999</v>
      </c>
      <c r="AC73" s="103">
        <v>114124</v>
      </c>
      <c r="AD73" s="103"/>
      <c r="AE73" s="103"/>
      <c r="AF73" s="103">
        <v>139.86000000000001</v>
      </c>
      <c r="AG73" s="103">
        <v>139.86000000000001</v>
      </c>
      <c r="AH73" s="103">
        <f t="shared" ref="AH73:AH136" si="48">AF73-AG73</f>
        <v>0</v>
      </c>
      <c r="AI73" s="110">
        <v>110.13979999999999</v>
      </c>
      <c r="AJ73" s="110">
        <v>110.13979999999999</v>
      </c>
      <c r="AK73" s="110">
        <f t="shared" si="33"/>
        <v>0</v>
      </c>
      <c r="AL73" s="110">
        <f t="shared" si="34"/>
        <v>1101398</v>
      </c>
      <c r="AM73" s="103"/>
      <c r="AN73" s="103">
        <v>45.9587</v>
      </c>
      <c r="AO73" s="103">
        <v>45.9587</v>
      </c>
      <c r="AP73" s="103">
        <f t="shared" si="35"/>
        <v>0</v>
      </c>
      <c r="AQ73" s="103">
        <f t="shared" si="36"/>
        <v>43.255200000000002</v>
      </c>
      <c r="AR73" s="103">
        <f t="shared" si="37"/>
        <v>432552</v>
      </c>
      <c r="AS73" s="103">
        <f t="shared" si="25"/>
        <v>2.7035</v>
      </c>
      <c r="AT73" s="103">
        <f t="shared" si="38"/>
        <v>27035</v>
      </c>
      <c r="AU73" s="103"/>
      <c r="AV73" s="103">
        <v>5.5445000000000002</v>
      </c>
      <c r="AW73" s="103">
        <v>5.5445000000000002</v>
      </c>
      <c r="AX73" s="103">
        <f t="shared" si="39"/>
        <v>0</v>
      </c>
      <c r="AY73" s="103">
        <f t="shared" si="26"/>
        <v>3.2441</v>
      </c>
      <c r="AZ73" s="103">
        <f t="shared" si="40"/>
        <v>32441</v>
      </c>
      <c r="BA73" s="103">
        <f t="shared" si="27"/>
        <v>2.3003999999999998</v>
      </c>
      <c r="BB73" s="103">
        <f t="shared" si="41"/>
        <v>23003.999999999996</v>
      </c>
      <c r="BC73" s="103">
        <f t="shared" si="24"/>
        <v>0</v>
      </c>
      <c r="BD73" s="103">
        <v>91.113900000000001</v>
      </c>
      <c r="BE73" s="103">
        <v>91.113900000000001</v>
      </c>
      <c r="BF73" s="103">
        <f t="shared" si="42"/>
        <v>0</v>
      </c>
      <c r="BG73" s="103"/>
      <c r="BH73" s="103"/>
      <c r="BI73" s="103"/>
      <c r="BJ73" s="103">
        <f t="shared" si="43"/>
        <v>0</v>
      </c>
      <c r="BK73" s="111">
        <v>1E-4</v>
      </c>
      <c r="BL73" s="125" t="s">
        <v>307</v>
      </c>
      <c r="BM73" s="106">
        <v>133.96799999999999</v>
      </c>
      <c r="BN73" s="103">
        <v>96.24</v>
      </c>
      <c r="BO73" s="103">
        <v>96.24</v>
      </c>
      <c r="BP73" s="103">
        <f t="shared" si="44"/>
        <v>0</v>
      </c>
      <c r="BQ73" s="103">
        <v>25.728000000000002</v>
      </c>
      <c r="BR73" s="103">
        <v>25.728000000000002</v>
      </c>
      <c r="BS73" s="103">
        <f t="shared" si="45"/>
        <v>0</v>
      </c>
      <c r="BT73" s="103">
        <v>21450</v>
      </c>
      <c r="BU73" s="110"/>
      <c r="BV73" s="103">
        <v>12</v>
      </c>
      <c r="BW73" s="103">
        <v>12</v>
      </c>
      <c r="BX73" s="103">
        <f t="shared" si="46"/>
        <v>0</v>
      </c>
      <c r="BY73" s="106">
        <v>13.332000000000001</v>
      </c>
      <c r="BZ73" s="106">
        <v>6.24</v>
      </c>
      <c r="CA73" s="103"/>
      <c r="CB73" s="103"/>
      <c r="CC73" s="103">
        <v>6.24</v>
      </c>
      <c r="CD73" s="103">
        <v>6.24</v>
      </c>
      <c r="CE73" s="103">
        <f t="shared" si="47"/>
        <v>0</v>
      </c>
      <c r="CF73" s="103"/>
      <c r="CG73" s="103"/>
      <c r="CH73" s="127">
        <v>7.0919999999999996</v>
      </c>
      <c r="CI73" s="103"/>
      <c r="CJ73" s="103"/>
      <c r="CK73" s="110"/>
      <c r="CL73" s="103"/>
      <c r="CM73" s="103"/>
      <c r="CN73" s="103"/>
      <c r="CO73" s="103"/>
      <c r="CP73" s="103"/>
      <c r="CQ73" s="103">
        <v>0</v>
      </c>
      <c r="CR73" s="103"/>
      <c r="CS73" s="103"/>
      <c r="CT73" s="103"/>
      <c r="CU73" s="103"/>
      <c r="CV73" s="111">
        <v>1258.5532000000003</v>
      </c>
      <c r="CW73" s="103"/>
      <c r="CX73" s="113"/>
      <c r="CY73" s="103"/>
      <c r="CZ73" s="103">
        <v>1258.5532000000003</v>
      </c>
    </row>
    <row r="74" spans="1:104" s="99" customFormat="1" ht="14.25" customHeight="1">
      <c r="A74" s="103">
        <v>69</v>
      </c>
      <c r="B74" s="103" t="s">
        <v>240</v>
      </c>
      <c r="C74" s="104">
        <v>311001</v>
      </c>
      <c r="D74" s="122" t="s">
        <v>308</v>
      </c>
      <c r="E74" s="106">
        <v>1600.2391600000001</v>
      </c>
      <c r="F74" s="106">
        <v>1384.7071599999999</v>
      </c>
      <c r="G74" s="103">
        <v>340452.8</v>
      </c>
      <c r="H74" s="126">
        <v>149510</v>
      </c>
      <c r="I74" s="126">
        <v>190942.8</v>
      </c>
      <c r="J74" s="103">
        <f t="shared" si="28"/>
        <v>408.54336000000001</v>
      </c>
      <c r="K74" s="106">
        <v>211.30200000000002</v>
      </c>
      <c r="L74" s="103">
        <v>114.75</v>
      </c>
      <c r="M74" s="103">
        <v>114.75</v>
      </c>
      <c r="N74" s="103">
        <f t="shared" si="29"/>
        <v>0</v>
      </c>
      <c r="O74" s="127">
        <v>96.552000000000007</v>
      </c>
      <c r="P74" s="103"/>
      <c r="Q74" s="103"/>
      <c r="R74" s="103"/>
      <c r="S74" s="106">
        <v>286.3245</v>
      </c>
      <c r="T74" s="103">
        <v>14.951000000000001</v>
      </c>
      <c r="U74" s="127">
        <v>28.468800000000002</v>
      </c>
      <c r="V74" s="103"/>
      <c r="W74" s="103">
        <v>153.80279999999999</v>
      </c>
      <c r="X74" s="103">
        <v>153.80279999999999</v>
      </c>
      <c r="Y74" s="103">
        <f t="shared" si="30"/>
        <v>0</v>
      </c>
      <c r="Z74" s="103">
        <v>89.101900000000001</v>
      </c>
      <c r="AA74" s="103">
        <f t="shared" si="31"/>
        <v>76.901399999999995</v>
      </c>
      <c r="AB74" s="103">
        <f t="shared" si="32"/>
        <v>12.200500000000005</v>
      </c>
      <c r="AC74" s="103">
        <v>128169</v>
      </c>
      <c r="AD74" s="103"/>
      <c r="AE74" s="103"/>
      <c r="AF74" s="103">
        <v>163.16999999999999</v>
      </c>
      <c r="AG74" s="103">
        <v>163.16999999999999</v>
      </c>
      <c r="AH74" s="103">
        <f t="shared" si="48"/>
        <v>0</v>
      </c>
      <c r="AI74" s="110">
        <v>136.8347</v>
      </c>
      <c r="AJ74" s="110">
        <v>136.8347</v>
      </c>
      <c r="AK74" s="110">
        <f t="shared" si="33"/>
        <v>0</v>
      </c>
      <c r="AL74" s="110">
        <f t="shared" si="34"/>
        <v>1368347</v>
      </c>
      <c r="AM74" s="103"/>
      <c r="AN74" s="103">
        <v>58.349400000000003</v>
      </c>
      <c r="AO74" s="103">
        <v>58.349400000000003</v>
      </c>
      <c r="AP74" s="103">
        <f t="shared" si="35"/>
        <v>0</v>
      </c>
      <c r="AQ74" s="103">
        <f t="shared" si="36"/>
        <v>54.917099999999998</v>
      </c>
      <c r="AR74" s="103">
        <f t="shared" si="37"/>
        <v>549171</v>
      </c>
      <c r="AS74" s="103">
        <f t="shared" si="25"/>
        <v>3.4323000000000001</v>
      </c>
      <c r="AT74" s="103">
        <f t="shared" si="38"/>
        <v>34323</v>
      </c>
      <c r="AU74" s="103"/>
      <c r="AV74" s="103">
        <v>6.8648999999999996</v>
      </c>
      <c r="AW74" s="103">
        <v>6.8648999999999996</v>
      </c>
      <c r="AX74" s="103">
        <f t="shared" si="39"/>
        <v>0</v>
      </c>
      <c r="AY74" s="103">
        <f t="shared" si="26"/>
        <v>4.1188000000000002</v>
      </c>
      <c r="AZ74" s="103">
        <f t="shared" si="40"/>
        <v>41188</v>
      </c>
      <c r="BA74" s="103">
        <f t="shared" si="27"/>
        <v>2.7461000000000002</v>
      </c>
      <c r="BB74" s="103">
        <f t="shared" si="41"/>
        <v>27461.000000000004</v>
      </c>
      <c r="BC74" s="103">
        <f t="shared" ref="BC74:BC137" si="49">AV74-AY74-BA74</f>
        <v>0</v>
      </c>
      <c r="BD74" s="103">
        <v>113.31829999999999</v>
      </c>
      <c r="BE74" s="103">
        <v>113.31829999999999</v>
      </c>
      <c r="BF74" s="103">
        <f t="shared" si="42"/>
        <v>0</v>
      </c>
      <c r="BG74" s="103"/>
      <c r="BH74" s="103"/>
      <c r="BI74" s="103"/>
      <c r="BJ74" s="103">
        <f t="shared" si="43"/>
        <v>0</v>
      </c>
      <c r="BK74" s="111">
        <v>1E-4</v>
      </c>
      <c r="BL74" s="125" t="s">
        <v>308</v>
      </c>
      <c r="BM74" s="106">
        <v>174.27599999999998</v>
      </c>
      <c r="BN74" s="103">
        <v>121.67999999999999</v>
      </c>
      <c r="BO74" s="103">
        <v>121.68</v>
      </c>
      <c r="BP74" s="103">
        <f t="shared" si="44"/>
        <v>0</v>
      </c>
      <c r="BQ74" s="103">
        <v>34.595999999999997</v>
      </c>
      <c r="BR74" s="103">
        <v>34.595999999999997</v>
      </c>
      <c r="BS74" s="103">
        <f t="shared" si="45"/>
        <v>0</v>
      </c>
      <c r="BT74" s="103">
        <v>26500</v>
      </c>
      <c r="BU74" s="110"/>
      <c r="BV74" s="103">
        <v>18</v>
      </c>
      <c r="BW74" s="103">
        <v>24</v>
      </c>
      <c r="BX74" s="103">
        <f t="shared" si="46"/>
        <v>-6</v>
      </c>
      <c r="BY74" s="106">
        <v>41.256</v>
      </c>
      <c r="BZ74" s="106">
        <v>23.04</v>
      </c>
      <c r="CA74" s="103"/>
      <c r="CB74" s="103"/>
      <c r="CC74" s="103">
        <v>23.04</v>
      </c>
      <c r="CD74" s="103">
        <v>23.04</v>
      </c>
      <c r="CE74" s="103">
        <f t="shared" si="47"/>
        <v>0</v>
      </c>
      <c r="CF74" s="103"/>
      <c r="CG74" s="103"/>
      <c r="CH74" s="127">
        <v>18.216000000000001</v>
      </c>
      <c r="CI74" s="103"/>
      <c r="CJ74" s="103"/>
      <c r="CK74" s="110"/>
      <c r="CL74" s="103"/>
      <c r="CM74" s="103"/>
      <c r="CN74" s="103"/>
      <c r="CO74" s="103"/>
      <c r="CP74" s="103"/>
      <c r="CQ74" s="103">
        <v>0</v>
      </c>
      <c r="CR74" s="103"/>
      <c r="CS74" s="103"/>
      <c r="CT74" s="103"/>
      <c r="CU74" s="103"/>
      <c r="CV74" s="111">
        <v>1600.2391600000001</v>
      </c>
      <c r="CW74" s="103"/>
      <c r="CX74" s="113"/>
      <c r="CY74" s="103"/>
      <c r="CZ74" s="103">
        <v>1600.2391600000001</v>
      </c>
    </row>
    <row r="75" spans="1:104" s="99" customFormat="1" ht="14.25" customHeight="1">
      <c r="A75" s="103">
        <v>70</v>
      </c>
      <c r="B75" s="103" t="s">
        <v>240</v>
      </c>
      <c r="C75" s="104">
        <v>312001</v>
      </c>
      <c r="D75" s="122" t="s">
        <v>309</v>
      </c>
      <c r="E75" s="106">
        <v>967.03899999999999</v>
      </c>
      <c r="F75" s="106">
        <v>851.65899999999999</v>
      </c>
      <c r="G75" s="103">
        <v>207639</v>
      </c>
      <c r="H75" s="126">
        <v>88932</v>
      </c>
      <c r="I75" s="126">
        <v>118707</v>
      </c>
      <c r="J75" s="103">
        <f t="shared" si="28"/>
        <v>249.16679999999999</v>
      </c>
      <c r="K75" s="106">
        <v>118.78999999999999</v>
      </c>
      <c r="L75" s="103">
        <v>65.25</v>
      </c>
      <c r="M75" s="103">
        <v>65.25</v>
      </c>
      <c r="N75" s="103">
        <f t="shared" si="29"/>
        <v>0</v>
      </c>
      <c r="O75" s="127">
        <v>53.54</v>
      </c>
      <c r="P75" s="103"/>
      <c r="Q75" s="103"/>
      <c r="R75" s="103"/>
      <c r="S75" s="106">
        <v>184.74740000000003</v>
      </c>
      <c r="T75" s="103">
        <v>8.8932000000000002</v>
      </c>
      <c r="U75" s="127">
        <v>16.260000000000002</v>
      </c>
      <c r="V75" s="103"/>
      <c r="W75" s="103">
        <v>105.66840000000001</v>
      </c>
      <c r="X75" s="103">
        <v>105.66840000000001</v>
      </c>
      <c r="Y75" s="103">
        <f t="shared" si="30"/>
        <v>0</v>
      </c>
      <c r="Z75" s="103">
        <v>53.925800000000002</v>
      </c>
      <c r="AA75" s="103">
        <f t="shared" si="31"/>
        <v>52.834200000000003</v>
      </c>
      <c r="AB75" s="103">
        <f t="shared" si="32"/>
        <v>1.0915999999999997</v>
      </c>
      <c r="AC75" s="103">
        <v>88057</v>
      </c>
      <c r="AD75" s="103"/>
      <c r="AE75" s="103"/>
      <c r="AF75" s="103">
        <v>103.6</v>
      </c>
      <c r="AG75" s="103">
        <v>103.6</v>
      </c>
      <c r="AH75" s="103">
        <f t="shared" si="48"/>
        <v>0</v>
      </c>
      <c r="AI75" s="110">
        <v>85.212500000000006</v>
      </c>
      <c r="AJ75" s="110">
        <v>85.212500000000006</v>
      </c>
      <c r="AK75" s="110">
        <f t="shared" si="33"/>
        <v>0</v>
      </c>
      <c r="AL75" s="110">
        <f t="shared" si="34"/>
        <v>852125</v>
      </c>
      <c r="AM75" s="103"/>
      <c r="AN75" s="103">
        <v>35.531399999999998</v>
      </c>
      <c r="AO75" s="103">
        <v>35.531399999999998</v>
      </c>
      <c r="AP75" s="103">
        <f t="shared" si="35"/>
        <v>0</v>
      </c>
      <c r="AQ75" s="103">
        <f t="shared" si="36"/>
        <v>33.441299999999998</v>
      </c>
      <c r="AR75" s="103">
        <f t="shared" si="37"/>
        <v>334413</v>
      </c>
      <c r="AS75" s="103">
        <f t="shared" si="25"/>
        <v>2.0901000000000001</v>
      </c>
      <c r="AT75" s="103">
        <f t="shared" si="38"/>
        <v>20901</v>
      </c>
      <c r="AU75" s="103"/>
      <c r="AV75" s="103">
        <v>4.2304000000000004</v>
      </c>
      <c r="AW75" s="103">
        <v>4.2304000000000004</v>
      </c>
      <c r="AX75" s="103">
        <f t="shared" si="39"/>
        <v>0</v>
      </c>
      <c r="AY75" s="103">
        <f t="shared" si="26"/>
        <v>2.5081000000000002</v>
      </c>
      <c r="AZ75" s="103">
        <f t="shared" si="40"/>
        <v>25081.000000000004</v>
      </c>
      <c r="BA75" s="103">
        <f t="shared" si="27"/>
        <v>1.7222999999999999</v>
      </c>
      <c r="BB75" s="103">
        <f t="shared" si="41"/>
        <v>17223</v>
      </c>
      <c r="BC75" s="103">
        <f t="shared" si="49"/>
        <v>0</v>
      </c>
      <c r="BD75" s="103">
        <v>70.380499999999998</v>
      </c>
      <c r="BE75" s="103">
        <v>70.380499999999998</v>
      </c>
      <c r="BF75" s="103">
        <f t="shared" si="42"/>
        <v>0</v>
      </c>
      <c r="BG75" s="103"/>
      <c r="BH75" s="103"/>
      <c r="BI75" s="103"/>
      <c r="BJ75" s="103">
        <f t="shared" si="43"/>
        <v>0</v>
      </c>
      <c r="BK75" s="111">
        <v>1E-4</v>
      </c>
      <c r="BL75" s="125" t="s">
        <v>309</v>
      </c>
      <c r="BM75" s="106">
        <v>107.00399999999999</v>
      </c>
      <c r="BN75" s="103">
        <v>73.199999999999989</v>
      </c>
      <c r="BO75" s="103">
        <v>73.2</v>
      </c>
      <c r="BP75" s="103">
        <f t="shared" si="44"/>
        <v>0</v>
      </c>
      <c r="BQ75" s="103">
        <v>21.803999999999998</v>
      </c>
      <c r="BR75" s="103">
        <v>21.803999999999998</v>
      </c>
      <c r="BS75" s="103">
        <f t="shared" si="45"/>
        <v>0</v>
      </c>
      <c r="BT75" s="103">
        <v>14250</v>
      </c>
      <c r="BU75" s="110"/>
      <c r="BV75" s="103">
        <v>12</v>
      </c>
      <c r="BW75" s="103">
        <v>10.02</v>
      </c>
      <c r="BX75" s="103">
        <f t="shared" si="46"/>
        <v>1.9800000000000004</v>
      </c>
      <c r="BY75" s="106">
        <v>8.3759999999999994</v>
      </c>
      <c r="BZ75" s="106">
        <v>6.72</v>
      </c>
      <c r="CA75" s="103"/>
      <c r="CB75" s="103"/>
      <c r="CC75" s="103">
        <v>6.72</v>
      </c>
      <c r="CD75" s="103">
        <v>6.72</v>
      </c>
      <c r="CE75" s="103">
        <f t="shared" si="47"/>
        <v>0</v>
      </c>
      <c r="CF75" s="103"/>
      <c r="CG75" s="103"/>
      <c r="CH75" s="127">
        <v>1.6559999999999999</v>
      </c>
      <c r="CI75" s="103"/>
      <c r="CJ75" s="103"/>
      <c r="CK75" s="110"/>
      <c r="CL75" s="103"/>
      <c r="CM75" s="103"/>
      <c r="CN75" s="103"/>
      <c r="CO75" s="103"/>
      <c r="CP75" s="103"/>
      <c r="CQ75" s="103">
        <v>0</v>
      </c>
      <c r="CR75" s="103"/>
      <c r="CS75" s="103"/>
      <c r="CT75" s="103"/>
      <c r="CU75" s="103"/>
      <c r="CV75" s="111">
        <v>967.03899999999999</v>
      </c>
      <c r="CW75" s="103"/>
      <c r="CX75" s="113"/>
      <c r="CY75" s="103"/>
      <c r="CZ75" s="103">
        <v>967.03899999999999</v>
      </c>
    </row>
    <row r="76" spans="1:104" s="99" customFormat="1" ht="14.25" customHeight="1">
      <c r="A76" s="103">
        <v>71</v>
      </c>
      <c r="B76" s="103" t="s">
        <v>240</v>
      </c>
      <c r="C76" s="104">
        <v>313001</v>
      </c>
      <c r="D76" s="122" t="s">
        <v>310</v>
      </c>
      <c r="E76" s="106">
        <v>1482.6183999999998</v>
      </c>
      <c r="F76" s="106">
        <v>1297.2184</v>
      </c>
      <c r="G76" s="103">
        <v>319354</v>
      </c>
      <c r="H76" s="126">
        <v>135735</v>
      </c>
      <c r="I76" s="126">
        <v>183619</v>
      </c>
      <c r="J76" s="103">
        <f t="shared" si="28"/>
        <v>383.22480000000002</v>
      </c>
      <c r="K76" s="106">
        <v>183.87</v>
      </c>
      <c r="L76" s="103">
        <v>105.75</v>
      </c>
      <c r="M76" s="103">
        <v>105.75</v>
      </c>
      <c r="N76" s="103">
        <f t="shared" si="29"/>
        <v>0</v>
      </c>
      <c r="O76" s="127">
        <v>78.12</v>
      </c>
      <c r="P76" s="103"/>
      <c r="Q76" s="103"/>
      <c r="R76" s="103"/>
      <c r="S76" s="106">
        <v>281.50849999999997</v>
      </c>
      <c r="T76" s="103">
        <v>13.573499999999999</v>
      </c>
      <c r="U76" s="127">
        <v>24.89</v>
      </c>
      <c r="V76" s="103"/>
      <c r="W76" s="103">
        <v>160.5864</v>
      </c>
      <c r="X76" s="103">
        <v>160.5864</v>
      </c>
      <c r="Y76" s="103">
        <f t="shared" si="30"/>
        <v>0</v>
      </c>
      <c r="Z76" s="103">
        <v>82.458600000000004</v>
      </c>
      <c r="AA76" s="103">
        <f t="shared" si="31"/>
        <v>80.293199999999999</v>
      </c>
      <c r="AB76" s="103">
        <f t="shared" si="32"/>
        <v>2.1654000000000053</v>
      </c>
      <c r="AC76" s="103">
        <v>133822</v>
      </c>
      <c r="AD76" s="103"/>
      <c r="AE76" s="103"/>
      <c r="AF76" s="103">
        <v>150.22</v>
      </c>
      <c r="AG76" s="103">
        <v>150.22</v>
      </c>
      <c r="AH76" s="103">
        <f t="shared" si="48"/>
        <v>0</v>
      </c>
      <c r="AI76" s="110">
        <v>130.13679999999999</v>
      </c>
      <c r="AJ76" s="110">
        <v>130.13679999999999</v>
      </c>
      <c r="AK76" s="110">
        <f t="shared" si="33"/>
        <v>0</v>
      </c>
      <c r="AL76" s="110">
        <f t="shared" si="34"/>
        <v>1301368</v>
      </c>
      <c r="AM76" s="103"/>
      <c r="AN76" s="103">
        <v>54.331600000000002</v>
      </c>
      <c r="AO76" s="103">
        <v>54.331600000000002</v>
      </c>
      <c r="AP76" s="103">
        <f t="shared" si="35"/>
        <v>0</v>
      </c>
      <c r="AQ76" s="103">
        <f t="shared" si="36"/>
        <v>51.135599999999997</v>
      </c>
      <c r="AR76" s="103">
        <f t="shared" si="37"/>
        <v>511355.99999999994</v>
      </c>
      <c r="AS76" s="103">
        <f t="shared" si="25"/>
        <v>3.1960000000000002</v>
      </c>
      <c r="AT76" s="103">
        <f t="shared" si="38"/>
        <v>31960</v>
      </c>
      <c r="AU76" s="103"/>
      <c r="AV76" s="103">
        <v>6.4291</v>
      </c>
      <c r="AW76" s="103">
        <v>6.4291</v>
      </c>
      <c r="AX76" s="103">
        <f t="shared" si="39"/>
        <v>0</v>
      </c>
      <c r="AY76" s="103">
        <f t="shared" si="26"/>
        <v>3.8351999999999999</v>
      </c>
      <c r="AZ76" s="103">
        <f t="shared" si="40"/>
        <v>38352</v>
      </c>
      <c r="BA76" s="103">
        <f t="shared" si="27"/>
        <v>2.5939000000000001</v>
      </c>
      <c r="BB76" s="103">
        <f t="shared" si="41"/>
        <v>25939</v>
      </c>
      <c r="BC76" s="103">
        <f t="shared" si="49"/>
        <v>0</v>
      </c>
      <c r="BD76" s="103">
        <v>107.49760000000001</v>
      </c>
      <c r="BE76" s="103">
        <v>107.49760000000001</v>
      </c>
      <c r="BF76" s="103">
        <f t="shared" si="42"/>
        <v>0</v>
      </c>
      <c r="BG76" s="103"/>
      <c r="BH76" s="103"/>
      <c r="BI76" s="103"/>
      <c r="BJ76" s="103">
        <f t="shared" si="43"/>
        <v>0</v>
      </c>
      <c r="BK76" s="111">
        <v>1E-4</v>
      </c>
      <c r="BL76" s="125" t="s">
        <v>310</v>
      </c>
      <c r="BM76" s="106">
        <v>163.76400000000001</v>
      </c>
      <c r="BN76" s="103">
        <v>112.08</v>
      </c>
      <c r="BO76" s="103">
        <v>112.08</v>
      </c>
      <c r="BP76" s="103">
        <f t="shared" si="44"/>
        <v>0</v>
      </c>
      <c r="BQ76" s="103">
        <v>33.683999999999997</v>
      </c>
      <c r="BR76" s="103">
        <v>33.683999999999997</v>
      </c>
      <c r="BS76" s="103">
        <f t="shared" si="45"/>
        <v>0</v>
      </c>
      <c r="BT76" s="103">
        <v>24140</v>
      </c>
      <c r="BU76" s="110"/>
      <c r="BV76" s="103">
        <v>18</v>
      </c>
      <c r="BW76" s="103">
        <v>15</v>
      </c>
      <c r="BX76" s="103">
        <f t="shared" si="46"/>
        <v>3</v>
      </c>
      <c r="BY76" s="106">
        <v>21.635999999999999</v>
      </c>
      <c r="BZ76" s="106">
        <v>14.4</v>
      </c>
      <c r="CA76" s="103"/>
      <c r="CB76" s="103"/>
      <c r="CC76" s="103">
        <v>14.4</v>
      </c>
      <c r="CD76" s="103">
        <v>14.4</v>
      </c>
      <c r="CE76" s="103">
        <f t="shared" si="47"/>
        <v>0</v>
      </c>
      <c r="CF76" s="103"/>
      <c r="CG76" s="103"/>
      <c r="CH76" s="127">
        <v>7.2359999999999998</v>
      </c>
      <c r="CI76" s="103"/>
      <c r="CJ76" s="103"/>
      <c r="CK76" s="110"/>
      <c r="CL76" s="103"/>
      <c r="CM76" s="103"/>
      <c r="CN76" s="103"/>
      <c r="CO76" s="103"/>
      <c r="CP76" s="103"/>
      <c r="CQ76" s="103">
        <v>0</v>
      </c>
      <c r="CR76" s="103"/>
      <c r="CS76" s="103"/>
      <c r="CT76" s="103"/>
      <c r="CU76" s="103"/>
      <c r="CV76" s="111">
        <v>1482.6183999999998</v>
      </c>
      <c r="CW76" s="103"/>
      <c r="CX76" s="113"/>
      <c r="CY76" s="103"/>
      <c r="CZ76" s="103">
        <v>1482.6183999999998</v>
      </c>
    </row>
    <row r="77" spans="1:104" s="99" customFormat="1" ht="14.25" customHeight="1">
      <c r="A77" s="103">
        <v>72</v>
      </c>
      <c r="B77" s="103" t="s">
        <v>240</v>
      </c>
      <c r="C77" s="104">
        <v>314001</v>
      </c>
      <c r="D77" s="122" t="s">
        <v>311</v>
      </c>
      <c r="E77" s="106">
        <v>1465.8353</v>
      </c>
      <c r="F77" s="106">
        <v>1272.4793</v>
      </c>
      <c r="G77" s="103">
        <v>318613</v>
      </c>
      <c r="H77" s="126">
        <v>135210</v>
      </c>
      <c r="I77" s="126">
        <v>183403</v>
      </c>
      <c r="J77" s="103">
        <f t="shared" si="28"/>
        <v>382.3356</v>
      </c>
      <c r="K77" s="106">
        <v>186.048</v>
      </c>
      <c r="L77" s="103">
        <v>99</v>
      </c>
      <c r="M77" s="103">
        <v>99</v>
      </c>
      <c r="N77" s="103">
        <f t="shared" si="29"/>
        <v>0</v>
      </c>
      <c r="O77" s="127">
        <v>87.048000000000002</v>
      </c>
      <c r="P77" s="103"/>
      <c r="Q77" s="103"/>
      <c r="R77" s="103"/>
      <c r="S77" s="106">
        <v>262.5874</v>
      </c>
      <c r="T77" s="103">
        <v>13.521000000000001</v>
      </c>
      <c r="U77" s="127">
        <v>25.1112</v>
      </c>
      <c r="V77" s="103"/>
      <c r="W77" s="103">
        <v>148.3032</v>
      </c>
      <c r="X77" s="103">
        <v>148.3032</v>
      </c>
      <c r="Y77" s="103">
        <f t="shared" si="30"/>
        <v>0</v>
      </c>
      <c r="Z77" s="103">
        <v>75.652000000000001</v>
      </c>
      <c r="AA77" s="103">
        <f t="shared" si="31"/>
        <v>74.151600000000002</v>
      </c>
      <c r="AB77" s="103">
        <f t="shared" si="32"/>
        <v>1.5003999999999991</v>
      </c>
      <c r="AC77" s="103">
        <v>123586</v>
      </c>
      <c r="AD77" s="103"/>
      <c r="AE77" s="103"/>
      <c r="AF77" s="103">
        <v>150.22</v>
      </c>
      <c r="AG77" s="103">
        <v>150.22</v>
      </c>
      <c r="AH77" s="103">
        <f t="shared" si="48"/>
        <v>0</v>
      </c>
      <c r="AI77" s="110">
        <v>126.9408</v>
      </c>
      <c r="AJ77" s="110">
        <v>126.9408</v>
      </c>
      <c r="AK77" s="110">
        <f t="shared" si="33"/>
        <v>0</v>
      </c>
      <c r="AL77" s="110">
        <f t="shared" si="34"/>
        <v>1269408</v>
      </c>
      <c r="AM77" s="103"/>
      <c r="AN77" s="103">
        <v>53.682200000000002</v>
      </c>
      <c r="AO77" s="103">
        <v>53.682200000000002</v>
      </c>
      <c r="AP77" s="103">
        <f t="shared" si="35"/>
        <v>0</v>
      </c>
      <c r="AQ77" s="103">
        <f t="shared" si="36"/>
        <v>50.5244</v>
      </c>
      <c r="AR77" s="103">
        <f t="shared" si="37"/>
        <v>505244</v>
      </c>
      <c r="AS77" s="103">
        <f t="shared" si="25"/>
        <v>3.1577999999999999</v>
      </c>
      <c r="AT77" s="103">
        <f t="shared" si="38"/>
        <v>31578</v>
      </c>
      <c r="AU77" s="103"/>
      <c r="AV77" s="103">
        <v>6.3815</v>
      </c>
      <c r="AW77" s="103">
        <v>6.3815</v>
      </c>
      <c r="AX77" s="103">
        <f t="shared" si="39"/>
        <v>0</v>
      </c>
      <c r="AY77" s="103">
        <f t="shared" si="26"/>
        <v>3.7892999999999999</v>
      </c>
      <c r="AZ77" s="103">
        <f t="shared" si="40"/>
        <v>37893</v>
      </c>
      <c r="BA77" s="103">
        <f t="shared" si="27"/>
        <v>2.5920999999999998</v>
      </c>
      <c r="BB77" s="103">
        <f t="shared" si="41"/>
        <v>25921</v>
      </c>
      <c r="BC77" s="103">
        <f t="shared" si="49"/>
        <v>1.0000000000021103E-4</v>
      </c>
      <c r="BD77" s="103">
        <v>104.2838</v>
      </c>
      <c r="BE77" s="103">
        <v>104.2838</v>
      </c>
      <c r="BF77" s="103">
        <f t="shared" si="42"/>
        <v>0</v>
      </c>
      <c r="BG77" s="103"/>
      <c r="BH77" s="103"/>
      <c r="BI77" s="103"/>
      <c r="BJ77" s="103">
        <f t="shared" si="43"/>
        <v>0</v>
      </c>
      <c r="BK77" s="111">
        <v>1E-4</v>
      </c>
      <c r="BL77" s="125" t="s">
        <v>311</v>
      </c>
      <c r="BM77" s="106">
        <v>169.30799999999999</v>
      </c>
      <c r="BN77" s="103">
        <v>108.47999999999999</v>
      </c>
      <c r="BO77" s="103">
        <v>108.48</v>
      </c>
      <c r="BP77" s="103">
        <f t="shared" si="44"/>
        <v>0</v>
      </c>
      <c r="BQ77" s="103">
        <v>30.827999999999999</v>
      </c>
      <c r="BR77" s="103">
        <v>30.827999999999999</v>
      </c>
      <c r="BS77" s="103">
        <f t="shared" si="45"/>
        <v>0</v>
      </c>
      <c r="BT77" s="103">
        <v>26240</v>
      </c>
      <c r="BU77" s="110"/>
      <c r="BV77" s="103">
        <v>30</v>
      </c>
      <c r="BW77" s="103">
        <v>30</v>
      </c>
      <c r="BX77" s="103">
        <f t="shared" si="46"/>
        <v>0</v>
      </c>
      <c r="BY77" s="106">
        <v>24.048000000000002</v>
      </c>
      <c r="BZ77" s="106">
        <v>15.84</v>
      </c>
      <c r="CA77" s="103"/>
      <c r="CB77" s="103"/>
      <c r="CC77" s="103">
        <v>15.84</v>
      </c>
      <c r="CD77" s="103">
        <v>15.84</v>
      </c>
      <c r="CE77" s="103">
        <f t="shared" si="47"/>
        <v>0</v>
      </c>
      <c r="CF77" s="103"/>
      <c r="CG77" s="103"/>
      <c r="CH77" s="127">
        <v>8.2080000000000002</v>
      </c>
      <c r="CI77" s="103"/>
      <c r="CJ77" s="103"/>
      <c r="CK77" s="110"/>
      <c r="CL77" s="103"/>
      <c r="CM77" s="103"/>
      <c r="CN77" s="103"/>
      <c r="CO77" s="103"/>
      <c r="CP77" s="103"/>
      <c r="CQ77" s="103">
        <v>0</v>
      </c>
      <c r="CR77" s="103"/>
      <c r="CS77" s="103"/>
      <c r="CT77" s="103">
        <v>500</v>
      </c>
      <c r="CU77" s="103"/>
      <c r="CV77" s="111">
        <v>1965.8353</v>
      </c>
      <c r="CW77" s="103"/>
      <c r="CX77" s="113"/>
      <c r="CY77" s="103"/>
      <c r="CZ77" s="103">
        <v>1965.8353</v>
      </c>
    </row>
    <row r="78" spans="1:104" s="99" customFormat="1" ht="14.25" customHeight="1">
      <c r="A78" s="103">
        <v>73</v>
      </c>
      <c r="B78" s="103" t="s">
        <v>240</v>
      </c>
      <c r="C78" s="104">
        <v>315001</v>
      </c>
      <c r="D78" s="122" t="s">
        <v>312</v>
      </c>
      <c r="E78" s="106">
        <v>1663.7622999999999</v>
      </c>
      <c r="F78" s="106">
        <v>1455.7722999999999</v>
      </c>
      <c r="G78" s="103">
        <v>358506</v>
      </c>
      <c r="H78" s="126">
        <v>130697</v>
      </c>
      <c r="I78" s="126">
        <v>227809</v>
      </c>
      <c r="J78" s="103">
        <f t="shared" si="28"/>
        <v>430.2072</v>
      </c>
      <c r="K78" s="106">
        <v>192.49</v>
      </c>
      <c r="L78" s="103">
        <v>103.5</v>
      </c>
      <c r="M78" s="103">
        <v>103.5</v>
      </c>
      <c r="N78" s="103">
        <f t="shared" si="29"/>
        <v>0</v>
      </c>
      <c r="O78" s="127">
        <v>88.99</v>
      </c>
      <c r="P78" s="103"/>
      <c r="Q78" s="103"/>
      <c r="R78" s="103"/>
      <c r="S78" s="106">
        <v>311.41070000000002</v>
      </c>
      <c r="T78" s="103">
        <v>13.069699999999999</v>
      </c>
      <c r="U78" s="127">
        <v>27.6</v>
      </c>
      <c r="V78" s="103"/>
      <c r="W78" s="103">
        <v>178.92240000000001</v>
      </c>
      <c r="X78" s="103">
        <v>178.92240000000001</v>
      </c>
      <c r="Y78" s="103">
        <f t="shared" si="30"/>
        <v>0</v>
      </c>
      <c r="Z78" s="103">
        <v>91.818600000000004</v>
      </c>
      <c r="AA78" s="103">
        <f t="shared" si="31"/>
        <v>89.461200000000005</v>
      </c>
      <c r="AB78" s="103">
        <f t="shared" si="32"/>
        <v>2.3573999999999984</v>
      </c>
      <c r="AC78" s="103">
        <v>149102</v>
      </c>
      <c r="AD78" s="103"/>
      <c r="AE78" s="103"/>
      <c r="AF78" s="103">
        <v>186.48</v>
      </c>
      <c r="AG78" s="103">
        <v>186.48</v>
      </c>
      <c r="AH78" s="103">
        <f t="shared" si="48"/>
        <v>0</v>
      </c>
      <c r="AI78" s="110">
        <v>145.9487</v>
      </c>
      <c r="AJ78" s="110">
        <v>145.9487</v>
      </c>
      <c r="AK78" s="110">
        <f t="shared" si="33"/>
        <v>0</v>
      </c>
      <c r="AL78" s="110">
        <f t="shared" si="34"/>
        <v>1459487</v>
      </c>
      <c r="AM78" s="103"/>
      <c r="AN78" s="103">
        <v>61.215899999999998</v>
      </c>
      <c r="AO78" s="103">
        <v>61.215899999999998</v>
      </c>
      <c r="AP78" s="103">
        <f t="shared" si="35"/>
        <v>0</v>
      </c>
      <c r="AQ78" s="103">
        <f t="shared" si="36"/>
        <v>57.615000000000002</v>
      </c>
      <c r="AR78" s="103">
        <f t="shared" si="37"/>
        <v>576150</v>
      </c>
      <c r="AS78" s="103">
        <f t="shared" si="25"/>
        <v>3.6009000000000002</v>
      </c>
      <c r="AT78" s="103">
        <f t="shared" si="38"/>
        <v>36009</v>
      </c>
      <c r="AU78" s="103"/>
      <c r="AV78" s="103">
        <v>7.5400999999999998</v>
      </c>
      <c r="AW78" s="103">
        <v>7.5400999999999998</v>
      </c>
      <c r="AX78" s="103">
        <f t="shared" si="39"/>
        <v>0</v>
      </c>
      <c r="AY78" s="103">
        <f t="shared" si="26"/>
        <v>4.3211000000000004</v>
      </c>
      <c r="AZ78" s="103">
        <f t="shared" si="40"/>
        <v>43211.000000000007</v>
      </c>
      <c r="BA78" s="103">
        <f t="shared" si="27"/>
        <v>3.2189999999999999</v>
      </c>
      <c r="BB78" s="103">
        <f t="shared" si="41"/>
        <v>32190</v>
      </c>
      <c r="BC78" s="103">
        <f t="shared" si="49"/>
        <v>0</v>
      </c>
      <c r="BD78" s="103">
        <v>120.47969999999999</v>
      </c>
      <c r="BE78" s="103">
        <v>120.47969999999999</v>
      </c>
      <c r="BF78" s="103">
        <f t="shared" si="42"/>
        <v>0</v>
      </c>
      <c r="BG78" s="103"/>
      <c r="BH78" s="103"/>
      <c r="BI78" s="103"/>
      <c r="BJ78" s="103">
        <f t="shared" si="43"/>
        <v>0</v>
      </c>
      <c r="BK78" s="111">
        <v>1E-4</v>
      </c>
      <c r="BL78" s="125" t="s">
        <v>312</v>
      </c>
      <c r="BM78" s="106">
        <v>180.756</v>
      </c>
      <c r="BN78" s="103">
        <v>124.32</v>
      </c>
      <c r="BO78" s="103">
        <v>124.32</v>
      </c>
      <c r="BP78" s="103">
        <f t="shared" si="44"/>
        <v>0</v>
      </c>
      <c r="BQ78" s="103">
        <v>32.436</v>
      </c>
      <c r="BR78" s="103">
        <v>32.436</v>
      </c>
      <c r="BS78" s="103">
        <f t="shared" si="45"/>
        <v>0</v>
      </c>
      <c r="BT78" s="103">
        <v>27440</v>
      </c>
      <c r="BU78" s="110"/>
      <c r="BV78" s="103">
        <v>24</v>
      </c>
      <c r="BW78" s="103">
        <v>30</v>
      </c>
      <c r="BX78" s="103">
        <f t="shared" si="46"/>
        <v>-6</v>
      </c>
      <c r="BY78" s="106">
        <v>27.233999999999998</v>
      </c>
      <c r="BZ78" s="106">
        <v>18.72</v>
      </c>
      <c r="CA78" s="103"/>
      <c r="CB78" s="103"/>
      <c r="CC78" s="103">
        <v>18.72</v>
      </c>
      <c r="CD78" s="103">
        <v>18.72</v>
      </c>
      <c r="CE78" s="103">
        <f t="shared" si="47"/>
        <v>0</v>
      </c>
      <c r="CF78" s="103"/>
      <c r="CG78" s="103"/>
      <c r="CH78" s="127">
        <v>8.5139999999999993</v>
      </c>
      <c r="CI78" s="103"/>
      <c r="CJ78" s="103"/>
      <c r="CK78" s="110"/>
      <c r="CL78" s="103"/>
      <c r="CM78" s="103"/>
      <c r="CN78" s="103"/>
      <c r="CO78" s="103"/>
      <c r="CP78" s="103"/>
      <c r="CQ78" s="103">
        <v>0</v>
      </c>
      <c r="CR78" s="103"/>
      <c r="CS78" s="103"/>
      <c r="CT78" s="103"/>
      <c r="CU78" s="103"/>
      <c r="CV78" s="111">
        <v>1663.7622999999999</v>
      </c>
      <c r="CW78" s="103"/>
      <c r="CX78" s="113"/>
      <c r="CY78" s="103"/>
      <c r="CZ78" s="103">
        <v>1663.7622999999999</v>
      </c>
    </row>
    <row r="79" spans="1:104" s="99" customFormat="1" ht="14.25" customHeight="1">
      <c r="A79" s="103">
        <v>74</v>
      </c>
      <c r="B79" s="103" t="s">
        <v>240</v>
      </c>
      <c r="C79" s="104">
        <v>401001</v>
      </c>
      <c r="D79" s="105" t="s">
        <v>313</v>
      </c>
      <c r="E79" s="106">
        <v>994.06579999999997</v>
      </c>
      <c r="F79" s="106">
        <v>442.49959999999999</v>
      </c>
      <c r="G79" s="103">
        <v>124020</v>
      </c>
      <c r="H79" s="106">
        <v>88582</v>
      </c>
      <c r="I79" s="106">
        <v>35438</v>
      </c>
      <c r="J79" s="103">
        <f t="shared" si="28"/>
        <v>148.82400000000001</v>
      </c>
      <c r="K79" s="106">
        <v>49.918799999999997</v>
      </c>
      <c r="L79" s="103">
        <v>49.5</v>
      </c>
      <c r="M79" s="103">
        <v>49.5</v>
      </c>
      <c r="N79" s="103">
        <f t="shared" si="29"/>
        <v>0</v>
      </c>
      <c r="O79" s="103"/>
      <c r="P79" s="103"/>
      <c r="Q79" s="103"/>
      <c r="R79" s="103">
        <v>0.41880000000000001</v>
      </c>
      <c r="S79" s="106">
        <v>97.372399999999999</v>
      </c>
      <c r="T79" s="103">
        <v>8.8582000000000001</v>
      </c>
      <c r="U79" s="103"/>
      <c r="V79" s="103"/>
      <c r="W79" s="103">
        <v>59.001600000000003</v>
      </c>
      <c r="X79" s="103">
        <v>59.001600000000003</v>
      </c>
      <c r="Y79" s="103">
        <f t="shared" si="30"/>
        <v>0</v>
      </c>
      <c r="Z79" s="103">
        <v>29.512599999999999</v>
      </c>
      <c r="AA79" s="103">
        <f t="shared" si="31"/>
        <v>29.500800000000002</v>
      </c>
      <c r="AB79" s="103">
        <f t="shared" si="32"/>
        <v>1.1799999999997368E-2</v>
      </c>
      <c r="AC79" s="103">
        <v>49168</v>
      </c>
      <c r="AD79" s="103"/>
      <c r="AE79" s="103"/>
      <c r="AF79" s="103">
        <v>36.26</v>
      </c>
      <c r="AG79" s="103">
        <v>36.26</v>
      </c>
      <c r="AH79" s="103">
        <f t="shared" si="48"/>
        <v>0</v>
      </c>
      <c r="AI79" s="110">
        <v>48.390999999999998</v>
      </c>
      <c r="AJ79" s="110">
        <v>48.390999999999998</v>
      </c>
      <c r="AK79" s="110">
        <f t="shared" si="33"/>
        <v>0</v>
      </c>
      <c r="AL79" s="110">
        <f t="shared" si="34"/>
        <v>483910</v>
      </c>
      <c r="AM79" s="103"/>
      <c r="AN79" s="103">
        <v>19.939599999999999</v>
      </c>
      <c r="AO79" s="103">
        <v>19.939599999999999</v>
      </c>
      <c r="AP79" s="103">
        <f t="shared" si="35"/>
        <v>0</v>
      </c>
      <c r="AQ79" s="103">
        <f t="shared" si="36"/>
        <v>18.7667</v>
      </c>
      <c r="AR79" s="103">
        <f t="shared" si="37"/>
        <v>187667</v>
      </c>
      <c r="AS79" s="103">
        <f t="shared" si="25"/>
        <v>1.1729000000000001</v>
      </c>
      <c r="AT79" s="103">
        <f t="shared" si="38"/>
        <v>11729</v>
      </c>
      <c r="AU79" s="103"/>
      <c r="AV79" s="103">
        <v>1.9590000000000001</v>
      </c>
      <c r="AW79" s="103">
        <v>1.959003</v>
      </c>
      <c r="AX79" s="103">
        <f t="shared" si="39"/>
        <v>-2.9999999999752447E-6</v>
      </c>
      <c r="AY79" s="103">
        <f t="shared" si="26"/>
        <v>1.4075</v>
      </c>
      <c r="AZ79" s="103">
        <f t="shared" si="40"/>
        <v>14075</v>
      </c>
      <c r="BA79" s="103">
        <f t="shared" si="27"/>
        <v>0.55149999999999999</v>
      </c>
      <c r="BB79" s="103">
        <f t="shared" si="41"/>
        <v>5515</v>
      </c>
      <c r="BC79" s="103">
        <f t="shared" si="49"/>
        <v>0</v>
      </c>
      <c r="BD79" s="103">
        <v>39.834800000000001</v>
      </c>
      <c r="BE79" s="103">
        <v>39.834800000000001</v>
      </c>
      <c r="BF79" s="103">
        <f t="shared" si="42"/>
        <v>0</v>
      </c>
      <c r="BG79" s="103"/>
      <c r="BH79" s="103"/>
      <c r="BI79" s="103"/>
      <c r="BJ79" s="103">
        <f t="shared" si="43"/>
        <v>0</v>
      </c>
      <c r="BK79" s="111">
        <v>1E-4</v>
      </c>
      <c r="BL79" s="112" t="s">
        <v>313</v>
      </c>
      <c r="BM79" s="106">
        <v>307.38400000000001</v>
      </c>
      <c r="BN79" s="103">
        <v>39.839999999999996</v>
      </c>
      <c r="BO79" s="103">
        <v>39.840000000000003</v>
      </c>
      <c r="BP79" s="103">
        <f t="shared" si="44"/>
        <v>0</v>
      </c>
      <c r="BQ79" s="103">
        <v>17.544</v>
      </c>
      <c r="BR79" s="103">
        <v>17.544</v>
      </c>
      <c r="BS79" s="103">
        <f t="shared" si="45"/>
        <v>0</v>
      </c>
      <c r="BT79" s="103">
        <v>18470</v>
      </c>
      <c r="BU79" s="110">
        <v>250</v>
      </c>
      <c r="BV79" s="103"/>
      <c r="BW79" s="103"/>
      <c r="BX79" s="103">
        <f t="shared" si="46"/>
        <v>0</v>
      </c>
      <c r="BY79" s="106">
        <v>244.18219999999999</v>
      </c>
      <c r="BZ79" s="106">
        <v>15.36</v>
      </c>
      <c r="CA79" s="103"/>
      <c r="CB79" s="103"/>
      <c r="CC79" s="103">
        <v>15.36</v>
      </c>
      <c r="CD79" s="103">
        <v>15.36</v>
      </c>
      <c r="CE79" s="103">
        <f t="shared" si="47"/>
        <v>0</v>
      </c>
      <c r="CF79" s="103"/>
      <c r="CG79" s="103"/>
      <c r="CH79" s="129">
        <v>3.3119999999999998</v>
      </c>
      <c r="CI79" s="103"/>
      <c r="CJ79" s="103"/>
      <c r="CK79" s="110"/>
      <c r="CL79" s="103"/>
      <c r="CM79" s="103"/>
      <c r="CN79" s="103"/>
      <c r="CO79" s="129">
        <v>225.5102</v>
      </c>
      <c r="CP79" s="129">
        <v>225.91499999999999</v>
      </c>
      <c r="CQ79" s="103">
        <v>-0.4047999999999945</v>
      </c>
      <c r="CR79" s="103">
        <v>213</v>
      </c>
      <c r="CS79" s="103"/>
      <c r="CT79" s="103">
        <v>2183.1999999999998</v>
      </c>
      <c r="CU79" s="103"/>
      <c r="CV79" s="111">
        <v>3390.2657999999997</v>
      </c>
      <c r="CW79" s="103"/>
      <c r="CX79" s="113"/>
      <c r="CY79" s="103"/>
      <c r="CZ79" s="103">
        <v>3390.2657999999997</v>
      </c>
    </row>
    <row r="80" spans="1:104" s="99" customFormat="1" ht="14.25" customHeight="1">
      <c r="A80" s="103">
        <v>75</v>
      </c>
      <c r="B80" s="103" t="s">
        <v>240</v>
      </c>
      <c r="C80" s="104">
        <v>411001</v>
      </c>
      <c r="D80" s="105" t="s">
        <v>314</v>
      </c>
      <c r="E80" s="106">
        <v>199.167</v>
      </c>
      <c r="F80" s="106">
        <v>116.02700000000002</v>
      </c>
      <c r="G80" s="103">
        <v>31374</v>
      </c>
      <c r="H80" s="106">
        <v>31374</v>
      </c>
      <c r="I80" s="106"/>
      <c r="J80" s="103">
        <f t="shared" si="28"/>
        <v>37.648800000000001</v>
      </c>
      <c r="K80" s="106">
        <v>22.5</v>
      </c>
      <c r="L80" s="103">
        <v>22.5</v>
      </c>
      <c r="M80" s="103">
        <v>22.5</v>
      </c>
      <c r="N80" s="103">
        <f t="shared" si="29"/>
        <v>0</v>
      </c>
      <c r="O80" s="103"/>
      <c r="P80" s="103"/>
      <c r="Q80" s="103"/>
      <c r="R80" s="103"/>
      <c r="S80" s="106">
        <v>27.243600000000001</v>
      </c>
      <c r="T80" s="103">
        <v>3.1374</v>
      </c>
      <c r="U80" s="103"/>
      <c r="V80" s="103"/>
      <c r="W80" s="103">
        <v>15.926399999999999</v>
      </c>
      <c r="X80" s="103">
        <v>15.926399999999999</v>
      </c>
      <c r="Y80" s="103">
        <f t="shared" si="30"/>
        <v>0</v>
      </c>
      <c r="Z80" s="103">
        <v>8.1798000000000002</v>
      </c>
      <c r="AA80" s="103">
        <f t="shared" si="31"/>
        <v>7.9631999999999996</v>
      </c>
      <c r="AB80" s="103">
        <f t="shared" si="32"/>
        <v>0.21660000000000057</v>
      </c>
      <c r="AC80" s="103">
        <v>13272</v>
      </c>
      <c r="AD80" s="103"/>
      <c r="AE80" s="103"/>
      <c r="AF80" s="103">
        <v>0</v>
      </c>
      <c r="AG80" s="103">
        <v>0</v>
      </c>
      <c r="AH80" s="103">
        <f t="shared" si="48"/>
        <v>0</v>
      </c>
      <c r="AI80" s="110">
        <v>12.673999999999999</v>
      </c>
      <c r="AJ80" s="110">
        <v>12.673999999999999</v>
      </c>
      <c r="AK80" s="110">
        <f t="shared" si="33"/>
        <v>0</v>
      </c>
      <c r="AL80" s="110">
        <f t="shared" si="34"/>
        <v>126740</v>
      </c>
      <c r="AM80" s="103"/>
      <c r="AN80" s="103">
        <v>5.1125999999999996</v>
      </c>
      <c r="AO80" s="103">
        <v>5.1125999999999996</v>
      </c>
      <c r="AP80" s="103">
        <f t="shared" si="35"/>
        <v>0</v>
      </c>
      <c r="AQ80" s="103">
        <f t="shared" si="36"/>
        <v>4.8118999999999996</v>
      </c>
      <c r="AR80" s="103">
        <f t="shared" si="37"/>
        <v>48118.999999999993</v>
      </c>
      <c r="AS80" s="103">
        <f t="shared" si="25"/>
        <v>0.30070000000000002</v>
      </c>
      <c r="AT80" s="103">
        <f t="shared" si="38"/>
        <v>3007.0000000000005</v>
      </c>
      <c r="AU80" s="103"/>
      <c r="AV80" s="103">
        <v>0.3609</v>
      </c>
      <c r="AW80" s="103">
        <v>0.3609</v>
      </c>
      <c r="AX80" s="103">
        <f t="shared" si="39"/>
        <v>0</v>
      </c>
      <c r="AY80" s="103">
        <f t="shared" si="26"/>
        <v>0.3609</v>
      </c>
      <c r="AZ80" s="103">
        <f t="shared" si="40"/>
        <v>3609</v>
      </c>
      <c r="BA80" s="103">
        <f t="shared" si="27"/>
        <v>0</v>
      </c>
      <c r="BB80" s="103">
        <f t="shared" si="41"/>
        <v>0</v>
      </c>
      <c r="BC80" s="103">
        <f t="shared" si="49"/>
        <v>0</v>
      </c>
      <c r="BD80" s="103">
        <v>10.4871</v>
      </c>
      <c r="BE80" s="103">
        <v>10.4871</v>
      </c>
      <c r="BF80" s="103">
        <f t="shared" si="42"/>
        <v>0</v>
      </c>
      <c r="BG80" s="103"/>
      <c r="BH80" s="103"/>
      <c r="BI80" s="103"/>
      <c r="BJ80" s="103">
        <f t="shared" si="43"/>
        <v>0</v>
      </c>
      <c r="BK80" s="111">
        <v>1E-4</v>
      </c>
      <c r="BL80" s="112" t="s">
        <v>314</v>
      </c>
      <c r="BM80" s="106">
        <v>82.66</v>
      </c>
      <c r="BN80" s="103">
        <v>12</v>
      </c>
      <c r="BO80" s="103">
        <v>12</v>
      </c>
      <c r="BP80" s="103">
        <f t="shared" si="44"/>
        <v>0</v>
      </c>
      <c r="BQ80" s="103">
        <v>6.66</v>
      </c>
      <c r="BR80" s="103">
        <v>6.66</v>
      </c>
      <c r="BS80" s="103">
        <f t="shared" si="45"/>
        <v>0</v>
      </c>
      <c r="BT80" s="103">
        <v>5500</v>
      </c>
      <c r="BU80" s="110">
        <v>64</v>
      </c>
      <c r="BV80" s="103"/>
      <c r="BW80" s="103"/>
      <c r="BX80" s="103">
        <f t="shared" si="46"/>
        <v>0</v>
      </c>
      <c r="BY80" s="106">
        <v>0.48</v>
      </c>
      <c r="BZ80" s="106">
        <v>0.48</v>
      </c>
      <c r="CA80" s="103"/>
      <c r="CB80" s="103"/>
      <c r="CC80" s="103">
        <v>0.48</v>
      </c>
      <c r="CD80" s="103">
        <v>0.48</v>
      </c>
      <c r="CE80" s="103">
        <f t="shared" si="47"/>
        <v>0</v>
      </c>
      <c r="CF80" s="103"/>
      <c r="CG80" s="103"/>
      <c r="CH80" s="103"/>
      <c r="CI80" s="103"/>
      <c r="CJ80" s="103"/>
      <c r="CK80" s="110"/>
      <c r="CL80" s="103"/>
      <c r="CM80" s="103"/>
      <c r="CN80" s="103"/>
      <c r="CO80" s="103"/>
      <c r="CP80" s="103"/>
      <c r="CQ80" s="103">
        <v>0</v>
      </c>
      <c r="CR80" s="103"/>
      <c r="CS80" s="103"/>
      <c r="CT80" s="103"/>
      <c r="CU80" s="103"/>
      <c r="CV80" s="111">
        <v>199.167</v>
      </c>
      <c r="CW80" s="103"/>
      <c r="CX80" s="113"/>
      <c r="CY80" s="103"/>
      <c r="CZ80" s="103">
        <v>199.167</v>
      </c>
    </row>
    <row r="81" spans="1:104" s="99" customFormat="1" ht="14.25" customHeight="1">
      <c r="A81" s="103">
        <v>76</v>
      </c>
      <c r="B81" s="103" t="s">
        <v>240</v>
      </c>
      <c r="C81" s="104">
        <v>413001</v>
      </c>
      <c r="D81" s="105" t="s">
        <v>315</v>
      </c>
      <c r="E81" s="106">
        <v>288.82409999999999</v>
      </c>
      <c r="F81" s="106">
        <v>166.5641</v>
      </c>
      <c r="G81" s="103">
        <v>44572</v>
      </c>
      <c r="H81" s="106">
        <v>10448</v>
      </c>
      <c r="I81" s="106">
        <v>34124</v>
      </c>
      <c r="J81" s="103">
        <f t="shared" si="28"/>
        <v>53.486400000000003</v>
      </c>
      <c r="K81" s="106">
        <v>6.75</v>
      </c>
      <c r="L81" s="103">
        <v>6.75</v>
      </c>
      <c r="M81" s="103">
        <v>6.75</v>
      </c>
      <c r="N81" s="103">
        <f t="shared" si="29"/>
        <v>0</v>
      </c>
      <c r="O81" s="103"/>
      <c r="P81" s="103"/>
      <c r="Q81" s="103"/>
      <c r="R81" s="103"/>
      <c r="S81" s="106">
        <v>33.3371</v>
      </c>
      <c r="T81" s="103">
        <v>1.0448</v>
      </c>
      <c r="U81" s="103"/>
      <c r="V81" s="103"/>
      <c r="W81" s="103">
        <v>21.002400000000002</v>
      </c>
      <c r="X81" s="103">
        <v>21.002400000000002</v>
      </c>
      <c r="Y81" s="103">
        <f t="shared" si="30"/>
        <v>0</v>
      </c>
      <c r="Z81" s="103">
        <v>11.289899999999999</v>
      </c>
      <c r="AA81" s="103">
        <f t="shared" si="31"/>
        <v>10.501200000000001</v>
      </c>
      <c r="AB81" s="103">
        <f t="shared" si="32"/>
        <v>0.78869999999999862</v>
      </c>
      <c r="AC81" s="103">
        <v>17502</v>
      </c>
      <c r="AD81" s="103"/>
      <c r="AE81" s="103"/>
      <c r="AF81" s="103">
        <v>31.08</v>
      </c>
      <c r="AG81" s="103">
        <v>31.08</v>
      </c>
      <c r="AH81" s="103">
        <f t="shared" si="48"/>
        <v>0</v>
      </c>
      <c r="AI81" s="110">
        <v>18.138200000000001</v>
      </c>
      <c r="AJ81" s="110">
        <v>18.138200000000001</v>
      </c>
      <c r="AK81" s="110">
        <f t="shared" si="33"/>
        <v>0</v>
      </c>
      <c r="AL81" s="110">
        <f t="shared" si="34"/>
        <v>181382</v>
      </c>
      <c r="AM81" s="103"/>
      <c r="AN81" s="103">
        <v>7.7618999999999998</v>
      </c>
      <c r="AO81" s="103">
        <v>7.7618999999999998</v>
      </c>
      <c r="AP81" s="103">
        <f t="shared" si="35"/>
        <v>0</v>
      </c>
      <c r="AQ81" s="103">
        <f t="shared" si="36"/>
        <v>7.3052999999999999</v>
      </c>
      <c r="AR81" s="103">
        <f t="shared" si="37"/>
        <v>73053</v>
      </c>
      <c r="AS81" s="103">
        <f t="shared" si="25"/>
        <v>0.45660000000000001</v>
      </c>
      <c r="AT81" s="103">
        <f t="shared" si="38"/>
        <v>4566</v>
      </c>
      <c r="AU81" s="103"/>
      <c r="AV81" s="103">
        <v>1.0521</v>
      </c>
      <c r="AW81" s="103">
        <v>1.0521</v>
      </c>
      <c r="AX81" s="103">
        <f t="shared" si="39"/>
        <v>0</v>
      </c>
      <c r="AY81" s="103">
        <f t="shared" si="26"/>
        <v>0.54790000000000005</v>
      </c>
      <c r="AZ81" s="103">
        <f t="shared" si="40"/>
        <v>5479.0000000000009</v>
      </c>
      <c r="BA81" s="103">
        <f t="shared" si="27"/>
        <v>0.50419999999999998</v>
      </c>
      <c r="BB81" s="103">
        <f t="shared" si="41"/>
        <v>5042</v>
      </c>
      <c r="BC81" s="103">
        <f t="shared" si="49"/>
        <v>0</v>
      </c>
      <c r="BD81" s="103">
        <v>14.958399999999999</v>
      </c>
      <c r="BE81" s="103">
        <v>14.958399999999999</v>
      </c>
      <c r="BF81" s="103">
        <f t="shared" si="42"/>
        <v>0</v>
      </c>
      <c r="BG81" s="103"/>
      <c r="BH81" s="103"/>
      <c r="BI81" s="103"/>
      <c r="BJ81" s="103">
        <f t="shared" si="43"/>
        <v>0</v>
      </c>
      <c r="BK81" s="111">
        <v>1E-4</v>
      </c>
      <c r="BL81" s="112" t="s">
        <v>315</v>
      </c>
      <c r="BM81" s="106">
        <v>91.42</v>
      </c>
      <c r="BN81" s="103">
        <v>15.12</v>
      </c>
      <c r="BO81" s="103">
        <v>15.12</v>
      </c>
      <c r="BP81" s="103">
        <f t="shared" si="44"/>
        <v>0</v>
      </c>
      <c r="BQ81" s="103">
        <v>6.3</v>
      </c>
      <c r="BR81" s="103">
        <v>6.3</v>
      </c>
      <c r="BS81" s="103">
        <f t="shared" si="45"/>
        <v>0</v>
      </c>
      <c r="BT81" s="103">
        <v>8750</v>
      </c>
      <c r="BU81" s="110">
        <v>70</v>
      </c>
      <c r="BV81" s="103"/>
      <c r="BW81" s="103"/>
      <c r="BX81" s="103">
        <f t="shared" si="46"/>
        <v>0</v>
      </c>
      <c r="BY81" s="106">
        <v>30.84</v>
      </c>
      <c r="BZ81" s="106">
        <v>3.84</v>
      </c>
      <c r="CA81" s="103"/>
      <c r="CB81" s="103"/>
      <c r="CC81" s="103">
        <v>3.84</v>
      </c>
      <c r="CD81" s="103">
        <v>3.84</v>
      </c>
      <c r="CE81" s="103">
        <f t="shared" si="47"/>
        <v>0</v>
      </c>
      <c r="CF81" s="103"/>
      <c r="CG81" s="103"/>
      <c r="CH81" s="103"/>
      <c r="CI81" s="103"/>
      <c r="CJ81" s="103"/>
      <c r="CK81" s="110"/>
      <c r="CL81" s="103"/>
      <c r="CM81" s="103"/>
      <c r="CN81" s="103"/>
      <c r="CO81" s="103">
        <v>27</v>
      </c>
      <c r="CP81" s="103">
        <v>27</v>
      </c>
      <c r="CQ81" s="103">
        <v>0</v>
      </c>
      <c r="CR81" s="103"/>
      <c r="CS81" s="103"/>
      <c r="CT81" s="103"/>
      <c r="CU81" s="103"/>
      <c r="CV81" s="111">
        <v>288.82409999999999</v>
      </c>
      <c r="CW81" s="103"/>
      <c r="CX81" s="113"/>
      <c r="CY81" s="103"/>
      <c r="CZ81" s="103">
        <v>288.82409999999999</v>
      </c>
    </row>
    <row r="82" spans="1:104" s="99" customFormat="1" ht="14.25" customHeight="1">
      <c r="A82" s="103">
        <v>77</v>
      </c>
      <c r="B82" s="103" t="s">
        <v>240</v>
      </c>
      <c r="C82" s="104">
        <v>412001</v>
      </c>
      <c r="D82" s="105" t="s">
        <v>316</v>
      </c>
      <c r="E82" s="106">
        <v>740.26850000000013</v>
      </c>
      <c r="F82" s="106">
        <v>466.88050000000004</v>
      </c>
      <c r="G82" s="103">
        <v>128559</v>
      </c>
      <c r="H82" s="106">
        <v>99871</v>
      </c>
      <c r="I82" s="106">
        <v>28688</v>
      </c>
      <c r="J82" s="103">
        <f t="shared" si="28"/>
        <v>154.27080000000001</v>
      </c>
      <c r="K82" s="106">
        <v>69.75</v>
      </c>
      <c r="L82" s="103">
        <v>69.75</v>
      </c>
      <c r="M82" s="103">
        <v>69.75</v>
      </c>
      <c r="N82" s="103">
        <f t="shared" si="29"/>
        <v>0</v>
      </c>
      <c r="O82" s="103"/>
      <c r="P82" s="103"/>
      <c r="Q82" s="103"/>
      <c r="R82" s="103"/>
      <c r="S82" s="106">
        <v>100.5035</v>
      </c>
      <c r="T82" s="103">
        <v>9.9870999999999999</v>
      </c>
      <c r="U82" s="103"/>
      <c r="V82" s="103"/>
      <c r="W82" s="103">
        <v>60.343200000000003</v>
      </c>
      <c r="X82" s="103">
        <v>60.343200000000003</v>
      </c>
      <c r="Y82" s="103">
        <f t="shared" si="30"/>
        <v>0</v>
      </c>
      <c r="Z82" s="103">
        <v>30.173200000000001</v>
      </c>
      <c r="AA82" s="103">
        <f t="shared" si="31"/>
        <v>30.171600000000002</v>
      </c>
      <c r="AB82" s="103">
        <f t="shared" si="32"/>
        <v>1.5999999999998238E-3</v>
      </c>
      <c r="AC82" s="103">
        <v>50286</v>
      </c>
      <c r="AD82" s="103"/>
      <c r="AE82" s="103"/>
      <c r="AF82" s="103">
        <v>25.9</v>
      </c>
      <c r="AG82" s="103">
        <v>25.9</v>
      </c>
      <c r="AH82" s="103">
        <f t="shared" si="48"/>
        <v>0</v>
      </c>
      <c r="AI82" s="110">
        <v>51.240200000000002</v>
      </c>
      <c r="AJ82" s="110">
        <v>51.240200000000002</v>
      </c>
      <c r="AK82" s="110">
        <f t="shared" si="33"/>
        <v>0</v>
      </c>
      <c r="AL82" s="110">
        <f t="shared" si="34"/>
        <v>512402</v>
      </c>
      <c r="AM82" s="103"/>
      <c r="AN82" s="103">
        <v>21.243300000000001</v>
      </c>
      <c r="AO82" s="103">
        <v>21.243300000000001</v>
      </c>
      <c r="AP82" s="103">
        <f t="shared" si="35"/>
        <v>0</v>
      </c>
      <c r="AQ82" s="103">
        <f t="shared" si="36"/>
        <v>19.9937</v>
      </c>
      <c r="AR82" s="103">
        <f t="shared" si="37"/>
        <v>199937</v>
      </c>
      <c r="AS82" s="103">
        <f t="shared" si="25"/>
        <v>1.2496</v>
      </c>
      <c r="AT82" s="103">
        <f t="shared" si="38"/>
        <v>12496</v>
      </c>
      <c r="AU82" s="103"/>
      <c r="AV82" s="103">
        <v>1.9218</v>
      </c>
      <c r="AW82" s="103">
        <v>1.9218</v>
      </c>
      <c r="AX82" s="103">
        <f t="shared" si="39"/>
        <v>0</v>
      </c>
      <c r="AY82" s="103">
        <f t="shared" si="26"/>
        <v>1.4995000000000001</v>
      </c>
      <c r="AZ82" s="103">
        <f t="shared" si="40"/>
        <v>14995</v>
      </c>
      <c r="BA82" s="103">
        <f t="shared" si="27"/>
        <v>0.42230000000000001</v>
      </c>
      <c r="BB82" s="103">
        <f t="shared" si="41"/>
        <v>4223</v>
      </c>
      <c r="BC82" s="103">
        <f t="shared" si="49"/>
        <v>0</v>
      </c>
      <c r="BD82" s="103">
        <v>42.050899999999999</v>
      </c>
      <c r="BE82" s="103">
        <v>42.050899999999999</v>
      </c>
      <c r="BF82" s="103">
        <f t="shared" si="42"/>
        <v>0</v>
      </c>
      <c r="BG82" s="103"/>
      <c r="BH82" s="103"/>
      <c r="BI82" s="103"/>
      <c r="BJ82" s="103">
        <f t="shared" si="43"/>
        <v>0</v>
      </c>
      <c r="BK82" s="111">
        <v>1E-4</v>
      </c>
      <c r="BL82" s="112" t="s">
        <v>316</v>
      </c>
      <c r="BM82" s="106">
        <v>232.828</v>
      </c>
      <c r="BN82" s="103">
        <v>46.8</v>
      </c>
      <c r="BO82" s="103">
        <v>46.8</v>
      </c>
      <c r="BP82" s="103">
        <f t="shared" si="44"/>
        <v>0</v>
      </c>
      <c r="BQ82" s="103">
        <v>20.027999999999999</v>
      </c>
      <c r="BR82" s="103">
        <v>20.027999999999999</v>
      </c>
      <c r="BS82" s="103">
        <f t="shared" si="45"/>
        <v>0</v>
      </c>
      <c r="BT82" s="103">
        <f>5650+9340+2750</f>
        <v>17740</v>
      </c>
      <c r="BU82" s="110">
        <v>166</v>
      </c>
      <c r="BV82" s="103"/>
      <c r="BW82" s="103"/>
      <c r="BX82" s="103">
        <f t="shared" si="46"/>
        <v>0</v>
      </c>
      <c r="BY82" s="106">
        <v>40.56</v>
      </c>
      <c r="BZ82" s="106">
        <v>10.56</v>
      </c>
      <c r="CA82" s="103"/>
      <c r="CB82" s="103"/>
      <c r="CC82" s="103">
        <v>10.56</v>
      </c>
      <c r="CD82" s="103">
        <v>10.56</v>
      </c>
      <c r="CE82" s="103">
        <f t="shared" si="47"/>
        <v>0</v>
      </c>
      <c r="CF82" s="103"/>
      <c r="CG82" s="103"/>
      <c r="CH82" s="103"/>
      <c r="CI82" s="103"/>
      <c r="CJ82" s="103"/>
      <c r="CK82" s="110"/>
      <c r="CL82" s="103"/>
      <c r="CM82" s="103"/>
      <c r="CN82" s="103"/>
      <c r="CO82" s="103">
        <v>30</v>
      </c>
      <c r="CP82" s="103"/>
      <c r="CQ82" s="103">
        <v>30</v>
      </c>
      <c r="CR82" s="103"/>
      <c r="CS82" s="103"/>
      <c r="CT82" s="103"/>
      <c r="CU82" s="103"/>
      <c r="CV82" s="111">
        <v>740.26850000000013</v>
      </c>
      <c r="CW82" s="103"/>
      <c r="CX82" s="113"/>
      <c r="CY82" s="103"/>
      <c r="CZ82" s="103">
        <v>740.26850000000013</v>
      </c>
    </row>
    <row r="83" spans="1:104" s="99" customFormat="1" ht="14.25" customHeight="1">
      <c r="A83" s="103">
        <v>78</v>
      </c>
      <c r="B83" s="103" t="s">
        <v>240</v>
      </c>
      <c r="C83" s="104">
        <v>416001</v>
      </c>
      <c r="D83" s="105" t="s">
        <v>317</v>
      </c>
      <c r="E83" s="106">
        <v>282.5138</v>
      </c>
      <c r="F83" s="106">
        <v>182.19380000000001</v>
      </c>
      <c r="G83" s="103">
        <v>52630</v>
      </c>
      <c r="H83" s="106">
        <v>20445</v>
      </c>
      <c r="I83" s="106">
        <v>32185</v>
      </c>
      <c r="J83" s="103">
        <f t="shared" si="28"/>
        <v>63.155999999999999</v>
      </c>
      <c r="K83" s="106">
        <v>13.5</v>
      </c>
      <c r="L83" s="103">
        <v>13.5</v>
      </c>
      <c r="M83" s="103">
        <v>13.5</v>
      </c>
      <c r="N83" s="103">
        <f t="shared" si="29"/>
        <v>0</v>
      </c>
      <c r="O83" s="103"/>
      <c r="P83" s="103"/>
      <c r="Q83" s="103"/>
      <c r="R83" s="103"/>
      <c r="S83" s="106">
        <v>36.358899999999998</v>
      </c>
      <c r="T83" s="103">
        <v>2.0445000000000002</v>
      </c>
      <c r="U83" s="103"/>
      <c r="V83" s="103"/>
      <c r="W83" s="103">
        <v>22.8612</v>
      </c>
      <c r="X83" s="103">
        <v>22.8612</v>
      </c>
      <c r="Y83" s="103">
        <f t="shared" si="30"/>
        <v>0</v>
      </c>
      <c r="Z83" s="103">
        <v>11.453200000000001</v>
      </c>
      <c r="AA83" s="103">
        <f t="shared" si="31"/>
        <v>11.4306</v>
      </c>
      <c r="AB83" s="103">
        <f t="shared" si="32"/>
        <v>2.260000000000062E-2</v>
      </c>
      <c r="AC83" s="103">
        <v>19051</v>
      </c>
      <c r="AD83" s="103"/>
      <c r="AE83" s="103"/>
      <c r="AF83" s="103">
        <v>23.31</v>
      </c>
      <c r="AG83" s="103">
        <v>23.31</v>
      </c>
      <c r="AH83" s="103">
        <f t="shared" si="48"/>
        <v>0</v>
      </c>
      <c r="AI83" s="110">
        <v>19.979500000000002</v>
      </c>
      <c r="AJ83" s="110">
        <v>19.979500000000002</v>
      </c>
      <c r="AK83" s="110">
        <f t="shared" si="33"/>
        <v>0</v>
      </c>
      <c r="AL83" s="110">
        <f t="shared" si="34"/>
        <v>199795.00000000003</v>
      </c>
      <c r="AM83" s="103"/>
      <c r="AN83" s="103">
        <v>8.4970999999999997</v>
      </c>
      <c r="AO83" s="103">
        <v>8.4970999999999997</v>
      </c>
      <c r="AP83" s="103">
        <f t="shared" si="35"/>
        <v>0</v>
      </c>
      <c r="AQ83" s="103">
        <f t="shared" si="36"/>
        <v>7.9973000000000001</v>
      </c>
      <c r="AR83" s="103">
        <f t="shared" si="37"/>
        <v>79973</v>
      </c>
      <c r="AS83" s="103">
        <f t="shared" si="25"/>
        <v>0.49980000000000002</v>
      </c>
      <c r="AT83" s="103">
        <f t="shared" si="38"/>
        <v>4998</v>
      </c>
      <c r="AU83" s="103"/>
      <c r="AV83" s="103">
        <v>1.0333000000000001</v>
      </c>
      <c r="AW83" s="103">
        <v>1.0333000000000001</v>
      </c>
      <c r="AX83" s="103">
        <f t="shared" si="39"/>
        <v>0</v>
      </c>
      <c r="AY83" s="103">
        <f t="shared" si="26"/>
        <v>0.5998</v>
      </c>
      <c r="AZ83" s="103">
        <f t="shared" si="40"/>
        <v>5998</v>
      </c>
      <c r="BA83" s="103">
        <f t="shared" si="27"/>
        <v>0.4335</v>
      </c>
      <c r="BB83" s="103">
        <f t="shared" si="41"/>
        <v>4335</v>
      </c>
      <c r="BC83" s="103">
        <f t="shared" si="49"/>
        <v>0</v>
      </c>
      <c r="BD83" s="103">
        <v>16.359000000000002</v>
      </c>
      <c r="BE83" s="103">
        <v>16.359000000000002</v>
      </c>
      <c r="BF83" s="103">
        <f t="shared" si="42"/>
        <v>0</v>
      </c>
      <c r="BG83" s="103"/>
      <c r="BH83" s="103"/>
      <c r="BI83" s="103"/>
      <c r="BJ83" s="103">
        <f t="shared" si="43"/>
        <v>0</v>
      </c>
      <c r="BK83" s="111">
        <v>1E-4</v>
      </c>
      <c r="BL83" s="112" t="s">
        <v>317</v>
      </c>
      <c r="BM83" s="106">
        <v>97.92</v>
      </c>
      <c r="BN83" s="103">
        <v>15.84</v>
      </c>
      <c r="BO83" s="103">
        <v>15.84</v>
      </c>
      <c r="BP83" s="103">
        <f t="shared" si="44"/>
        <v>0</v>
      </c>
      <c r="BQ83" s="103">
        <v>4.08</v>
      </c>
      <c r="BR83" s="103">
        <v>4.08</v>
      </c>
      <c r="BS83" s="103">
        <f t="shared" si="45"/>
        <v>0</v>
      </c>
      <c r="BT83" s="103">
        <v>3800</v>
      </c>
      <c r="BU83" s="110">
        <v>78</v>
      </c>
      <c r="BV83" s="103"/>
      <c r="BW83" s="103">
        <v>0.8</v>
      </c>
      <c r="BX83" s="103">
        <f t="shared" si="46"/>
        <v>-0.8</v>
      </c>
      <c r="BY83" s="106">
        <v>2.4</v>
      </c>
      <c r="BZ83" s="106">
        <v>2.4</v>
      </c>
      <c r="CA83" s="103"/>
      <c r="CB83" s="103"/>
      <c r="CC83" s="103">
        <v>2.4</v>
      </c>
      <c r="CD83" s="103">
        <v>2.4</v>
      </c>
      <c r="CE83" s="103">
        <f t="shared" si="47"/>
        <v>0</v>
      </c>
      <c r="CF83" s="103"/>
      <c r="CG83" s="103"/>
      <c r="CH83" s="103"/>
      <c r="CI83" s="103"/>
      <c r="CJ83" s="103"/>
      <c r="CK83" s="110"/>
      <c r="CL83" s="103"/>
      <c r="CM83" s="103"/>
      <c r="CN83" s="103"/>
      <c r="CO83" s="103"/>
      <c r="CP83" s="103"/>
      <c r="CQ83" s="103">
        <v>0</v>
      </c>
      <c r="CR83" s="103"/>
      <c r="CS83" s="103"/>
      <c r="CT83" s="103"/>
      <c r="CU83" s="103"/>
      <c r="CV83" s="111">
        <v>282.5138</v>
      </c>
      <c r="CW83" s="103"/>
      <c r="CX83" s="113"/>
      <c r="CY83" s="103"/>
      <c r="CZ83" s="103">
        <v>282.5138</v>
      </c>
    </row>
    <row r="84" spans="1:104" s="99" customFormat="1" ht="14.25" customHeight="1">
      <c r="A84" s="103">
        <v>79</v>
      </c>
      <c r="B84" s="103" t="s">
        <v>240</v>
      </c>
      <c r="C84" s="104">
        <v>410001</v>
      </c>
      <c r="D84" s="105" t="s">
        <v>318</v>
      </c>
      <c r="E84" s="106">
        <v>102.9272</v>
      </c>
      <c r="F84" s="106">
        <v>59.467200000000005</v>
      </c>
      <c r="G84" s="103">
        <v>17159</v>
      </c>
      <c r="H84" s="106"/>
      <c r="I84" s="106">
        <v>17159</v>
      </c>
      <c r="J84" s="103">
        <f t="shared" si="28"/>
        <v>20.590800000000002</v>
      </c>
      <c r="K84" s="106">
        <v>0</v>
      </c>
      <c r="L84" s="103">
        <v>0</v>
      </c>
      <c r="M84" s="103">
        <v>0</v>
      </c>
      <c r="N84" s="103">
        <f t="shared" si="29"/>
        <v>0</v>
      </c>
      <c r="O84" s="103"/>
      <c r="P84" s="103"/>
      <c r="Q84" s="103"/>
      <c r="R84" s="103"/>
      <c r="S84" s="106">
        <v>10.8</v>
      </c>
      <c r="T84" s="103">
        <v>0</v>
      </c>
      <c r="U84" s="103"/>
      <c r="V84" s="103"/>
      <c r="W84" s="103">
        <v>7.2</v>
      </c>
      <c r="X84" s="103">
        <v>7.2</v>
      </c>
      <c r="Y84" s="103">
        <f t="shared" si="30"/>
        <v>0</v>
      </c>
      <c r="Z84" s="103">
        <v>3.6</v>
      </c>
      <c r="AA84" s="103">
        <f t="shared" si="31"/>
        <v>3.6</v>
      </c>
      <c r="AB84" s="103">
        <f t="shared" si="32"/>
        <v>0</v>
      </c>
      <c r="AC84" s="103">
        <v>6000</v>
      </c>
      <c r="AD84" s="103"/>
      <c r="AE84" s="103"/>
      <c r="AF84" s="103">
        <v>12.95</v>
      </c>
      <c r="AG84" s="103">
        <v>12.95</v>
      </c>
      <c r="AH84" s="103">
        <f t="shared" si="48"/>
        <v>0</v>
      </c>
      <c r="AI84" s="110">
        <v>6.5185000000000004</v>
      </c>
      <c r="AJ84" s="110">
        <v>6.5185000000000004</v>
      </c>
      <c r="AK84" s="110">
        <f t="shared" si="33"/>
        <v>0</v>
      </c>
      <c r="AL84" s="110">
        <f t="shared" si="34"/>
        <v>65185.000000000007</v>
      </c>
      <c r="AM84" s="103"/>
      <c r="AN84" s="103">
        <v>2.851</v>
      </c>
      <c r="AO84" s="103">
        <v>2.851</v>
      </c>
      <c r="AP84" s="103">
        <f t="shared" si="35"/>
        <v>0</v>
      </c>
      <c r="AQ84" s="103">
        <f t="shared" si="36"/>
        <v>2.6833</v>
      </c>
      <c r="AR84" s="103">
        <f t="shared" si="37"/>
        <v>26833</v>
      </c>
      <c r="AS84" s="103">
        <f t="shared" si="25"/>
        <v>0.16769999999999999</v>
      </c>
      <c r="AT84" s="103">
        <f t="shared" si="38"/>
        <v>1676.9999999999998</v>
      </c>
      <c r="AU84" s="103"/>
      <c r="AV84" s="103">
        <v>0.436</v>
      </c>
      <c r="AW84" s="103">
        <v>0.436</v>
      </c>
      <c r="AX84" s="103">
        <f t="shared" si="39"/>
        <v>0</v>
      </c>
      <c r="AY84" s="103">
        <f t="shared" si="26"/>
        <v>0.20119999999999999</v>
      </c>
      <c r="AZ84" s="103">
        <f t="shared" si="40"/>
        <v>2012</v>
      </c>
      <c r="BA84" s="103">
        <f t="shared" si="27"/>
        <v>0.23480000000000001</v>
      </c>
      <c r="BB84" s="103">
        <f t="shared" si="41"/>
        <v>2348</v>
      </c>
      <c r="BC84" s="103">
        <f t="shared" si="49"/>
        <v>0</v>
      </c>
      <c r="BD84" s="103">
        <v>5.3209</v>
      </c>
      <c r="BE84" s="103">
        <v>5.3209</v>
      </c>
      <c r="BF84" s="103">
        <f t="shared" si="42"/>
        <v>0</v>
      </c>
      <c r="BG84" s="103"/>
      <c r="BH84" s="103"/>
      <c r="BI84" s="103"/>
      <c r="BJ84" s="103">
        <f t="shared" si="43"/>
        <v>0</v>
      </c>
      <c r="BK84" s="111">
        <v>1E-4</v>
      </c>
      <c r="BL84" s="112" t="s">
        <v>318</v>
      </c>
      <c r="BM84" s="106">
        <v>43.46</v>
      </c>
      <c r="BN84" s="103">
        <v>4.8</v>
      </c>
      <c r="BO84" s="103">
        <v>4.8</v>
      </c>
      <c r="BP84" s="103">
        <f t="shared" si="44"/>
        <v>0</v>
      </c>
      <c r="BQ84" s="103">
        <v>0.66</v>
      </c>
      <c r="BR84" s="103">
        <v>0.66</v>
      </c>
      <c r="BS84" s="103">
        <f t="shared" si="45"/>
        <v>0</v>
      </c>
      <c r="BT84" s="103">
        <v>1550</v>
      </c>
      <c r="BU84" s="110">
        <v>38</v>
      </c>
      <c r="BV84" s="103"/>
      <c r="BW84" s="103"/>
      <c r="BX84" s="103">
        <f t="shared" si="46"/>
        <v>0</v>
      </c>
      <c r="BY84" s="106">
        <v>0</v>
      </c>
      <c r="BZ84" s="106">
        <v>0</v>
      </c>
      <c r="CA84" s="103"/>
      <c r="CB84" s="103"/>
      <c r="CC84" s="103">
        <v>0</v>
      </c>
      <c r="CD84" s="103">
        <v>0</v>
      </c>
      <c r="CE84" s="103">
        <f t="shared" si="47"/>
        <v>0</v>
      </c>
      <c r="CF84" s="103"/>
      <c r="CG84" s="103"/>
      <c r="CH84" s="103"/>
      <c r="CI84" s="103"/>
      <c r="CJ84" s="103"/>
      <c r="CK84" s="110"/>
      <c r="CL84" s="103"/>
      <c r="CM84" s="103"/>
      <c r="CN84" s="103"/>
      <c r="CO84" s="103"/>
      <c r="CP84" s="103"/>
      <c r="CQ84" s="103">
        <v>0</v>
      </c>
      <c r="CR84" s="103"/>
      <c r="CS84" s="103"/>
      <c r="CT84" s="103"/>
      <c r="CU84" s="103"/>
      <c r="CV84" s="111">
        <v>102.9272</v>
      </c>
      <c r="CW84" s="103"/>
      <c r="CX84" s="113"/>
      <c r="CY84" s="103"/>
      <c r="CZ84" s="103">
        <v>102.9272</v>
      </c>
    </row>
    <row r="85" spans="1:104" s="99" customFormat="1" ht="14.25" customHeight="1">
      <c r="A85" s="103">
        <v>80</v>
      </c>
      <c r="B85" s="103" t="s">
        <v>240</v>
      </c>
      <c r="C85" s="104">
        <v>404001</v>
      </c>
      <c r="D85" s="105" t="s">
        <v>319</v>
      </c>
      <c r="E85" s="106">
        <v>909.59719999999993</v>
      </c>
      <c r="F85" s="106">
        <v>610.42920000000004</v>
      </c>
      <c r="G85" s="103">
        <v>168893</v>
      </c>
      <c r="H85" s="106">
        <v>107800</v>
      </c>
      <c r="I85" s="106">
        <v>61093</v>
      </c>
      <c r="J85" s="103">
        <f t="shared" si="28"/>
        <v>202.67160000000001</v>
      </c>
      <c r="K85" s="106">
        <v>69.75</v>
      </c>
      <c r="L85" s="103">
        <v>69.75</v>
      </c>
      <c r="M85" s="103">
        <v>69.75</v>
      </c>
      <c r="N85" s="103">
        <f t="shared" si="29"/>
        <v>0</v>
      </c>
      <c r="O85" s="103"/>
      <c r="P85" s="103"/>
      <c r="Q85" s="103"/>
      <c r="R85" s="103"/>
      <c r="S85" s="106">
        <v>134.16470000000001</v>
      </c>
      <c r="T85" s="103">
        <v>10.78</v>
      </c>
      <c r="U85" s="103"/>
      <c r="V85" s="103"/>
      <c r="W85" s="103">
        <v>81.602400000000003</v>
      </c>
      <c r="X85" s="103">
        <v>81.602400000000003</v>
      </c>
      <c r="Y85" s="103">
        <f t="shared" si="30"/>
        <v>0</v>
      </c>
      <c r="Z85" s="103">
        <v>41.782299999999999</v>
      </c>
      <c r="AA85" s="103">
        <f t="shared" si="31"/>
        <v>40.801200000000001</v>
      </c>
      <c r="AB85" s="103">
        <f t="shared" si="32"/>
        <v>0.98109999999999786</v>
      </c>
      <c r="AC85" s="103">
        <v>68002</v>
      </c>
      <c r="AD85" s="103"/>
      <c r="AE85" s="103"/>
      <c r="AF85" s="103">
        <v>51.8</v>
      </c>
      <c r="AG85" s="103">
        <v>51.8</v>
      </c>
      <c r="AH85" s="103">
        <f t="shared" si="48"/>
        <v>0</v>
      </c>
      <c r="AI85" s="110">
        <v>66.656599999999997</v>
      </c>
      <c r="AJ85" s="110">
        <v>66.656599999999997</v>
      </c>
      <c r="AK85" s="110">
        <f t="shared" si="33"/>
        <v>0</v>
      </c>
      <c r="AL85" s="110">
        <f t="shared" si="34"/>
        <v>666566</v>
      </c>
      <c r="AM85" s="103"/>
      <c r="AN85" s="103">
        <v>27.558800000000002</v>
      </c>
      <c r="AO85" s="103">
        <v>27.558800000000002</v>
      </c>
      <c r="AP85" s="103">
        <f t="shared" si="35"/>
        <v>0</v>
      </c>
      <c r="AQ85" s="103">
        <f t="shared" si="36"/>
        <v>25.9377</v>
      </c>
      <c r="AR85" s="103">
        <f t="shared" si="37"/>
        <v>259377</v>
      </c>
      <c r="AS85" s="103">
        <f t="shared" si="25"/>
        <v>1.6211</v>
      </c>
      <c r="AT85" s="103">
        <f t="shared" si="38"/>
        <v>16211</v>
      </c>
      <c r="AU85" s="103"/>
      <c r="AV85" s="103">
        <v>2.8210999999999999</v>
      </c>
      <c r="AW85" s="103">
        <v>2.8210999999999999</v>
      </c>
      <c r="AX85" s="103">
        <f t="shared" si="39"/>
        <v>0</v>
      </c>
      <c r="AY85" s="103">
        <f t="shared" si="26"/>
        <v>1.9453</v>
      </c>
      <c r="AZ85" s="103">
        <f t="shared" si="40"/>
        <v>19453</v>
      </c>
      <c r="BA85" s="103">
        <f t="shared" si="27"/>
        <v>0.87580000000000002</v>
      </c>
      <c r="BB85" s="103">
        <f t="shared" si="41"/>
        <v>8758</v>
      </c>
      <c r="BC85" s="103">
        <f t="shared" si="49"/>
        <v>0</v>
      </c>
      <c r="BD85" s="103">
        <v>55.006399999999999</v>
      </c>
      <c r="BE85" s="103">
        <v>55.006399999999999</v>
      </c>
      <c r="BF85" s="103">
        <f t="shared" si="42"/>
        <v>0</v>
      </c>
      <c r="BG85" s="103"/>
      <c r="BH85" s="103"/>
      <c r="BI85" s="103"/>
      <c r="BJ85" s="103">
        <f t="shared" si="43"/>
        <v>0</v>
      </c>
      <c r="BK85" s="111">
        <v>1E-4</v>
      </c>
      <c r="BL85" s="112" t="s">
        <v>319</v>
      </c>
      <c r="BM85" s="106">
        <v>294.36799999999999</v>
      </c>
      <c r="BN85" s="103">
        <v>56.399999999999991</v>
      </c>
      <c r="BO85" s="103">
        <v>56.4</v>
      </c>
      <c r="BP85" s="103">
        <f t="shared" si="44"/>
        <v>0</v>
      </c>
      <c r="BQ85" s="103">
        <v>34.968000000000004</v>
      </c>
      <c r="BR85" s="103">
        <v>34.968000000000004</v>
      </c>
      <c r="BS85" s="103">
        <f t="shared" si="45"/>
        <v>0</v>
      </c>
      <c r="BT85" s="103">
        <v>30290</v>
      </c>
      <c r="BU85" s="110">
        <v>185</v>
      </c>
      <c r="BV85" s="103">
        <v>18</v>
      </c>
      <c r="BW85" s="103">
        <v>18</v>
      </c>
      <c r="BX85" s="103">
        <f t="shared" si="46"/>
        <v>0</v>
      </c>
      <c r="BY85" s="106">
        <v>4.8</v>
      </c>
      <c r="BZ85" s="106">
        <v>4.8</v>
      </c>
      <c r="CA85" s="103"/>
      <c r="CB85" s="103"/>
      <c r="CC85" s="103">
        <v>4.8</v>
      </c>
      <c r="CD85" s="103">
        <v>4.8</v>
      </c>
      <c r="CE85" s="103">
        <f t="shared" si="47"/>
        <v>0</v>
      </c>
      <c r="CF85" s="103"/>
      <c r="CG85" s="103"/>
      <c r="CH85" s="103"/>
      <c r="CI85" s="103"/>
      <c r="CJ85" s="103"/>
      <c r="CK85" s="110"/>
      <c r="CL85" s="103"/>
      <c r="CM85" s="103"/>
      <c r="CN85" s="103"/>
      <c r="CO85" s="103"/>
      <c r="CP85" s="103"/>
      <c r="CQ85" s="103">
        <v>0</v>
      </c>
      <c r="CR85" s="103">
        <v>61</v>
      </c>
      <c r="CS85" s="103"/>
      <c r="CT85" s="103">
        <v>2007.65</v>
      </c>
      <c r="CU85" s="103"/>
      <c r="CV85" s="111">
        <v>2978.2471999999998</v>
      </c>
      <c r="CW85" s="103"/>
      <c r="CX85" s="113"/>
      <c r="CY85" s="103"/>
      <c r="CZ85" s="103">
        <v>2978.2471999999998</v>
      </c>
    </row>
    <row r="86" spans="1:104" s="99" customFormat="1" ht="14.25" customHeight="1">
      <c r="A86" s="103">
        <v>81</v>
      </c>
      <c r="B86" s="103" t="s">
        <v>240</v>
      </c>
      <c r="C86" s="104">
        <v>402001</v>
      </c>
      <c r="D86" s="105" t="s">
        <v>320</v>
      </c>
      <c r="E86" s="106">
        <v>2563.8477000000003</v>
      </c>
      <c r="F86" s="106">
        <v>822.17569999999989</v>
      </c>
      <c r="G86" s="103">
        <v>182883.5</v>
      </c>
      <c r="H86" s="106">
        <v>60752.5</v>
      </c>
      <c r="I86" s="106">
        <v>122131</v>
      </c>
      <c r="J86" s="103">
        <f t="shared" si="28"/>
        <v>219.46019999999999</v>
      </c>
      <c r="K86" s="106">
        <v>36</v>
      </c>
      <c r="L86" s="103">
        <v>36</v>
      </c>
      <c r="M86" s="103">
        <v>36</v>
      </c>
      <c r="N86" s="103">
        <f t="shared" si="29"/>
        <v>0</v>
      </c>
      <c r="O86" s="103"/>
      <c r="P86" s="103"/>
      <c r="Q86" s="103"/>
      <c r="R86" s="103"/>
      <c r="S86" s="106">
        <v>133.10640000000001</v>
      </c>
      <c r="T86" s="103">
        <v>6.0753000000000004</v>
      </c>
      <c r="U86" s="103"/>
      <c r="V86" s="103"/>
      <c r="W86" s="103">
        <v>84.261600000000001</v>
      </c>
      <c r="X86" s="103">
        <v>84.261600000000001</v>
      </c>
      <c r="Y86" s="103">
        <f t="shared" si="30"/>
        <v>0</v>
      </c>
      <c r="Z86" s="103">
        <v>42.769500000000001</v>
      </c>
      <c r="AA86" s="103">
        <f t="shared" si="31"/>
        <v>42.130800000000001</v>
      </c>
      <c r="AB86" s="103">
        <f t="shared" si="32"/>
        <v>0.63870000000000005</v>
      </c>
      <c r="AC86" s="103">
        <v>70218</v>
      </c>
      <c r="AD86" s="103"/>
      <c r="AE86" s="103"/>
      <c r="AF86" s="103">
        <v>103.6</v>
      </c>
      <c r="AG86" s="103">
        <v>103.6</v>
      </c>
      <c r="AH86" s="103">
        <f t="shared" si="48"/>
        <v>0</v>
      </c>
      <c r="AI86" s="110">
        <v>71.903499999999994</v>
      </c>
      <c r="AJ86" s="110">
        <v>71.903499999999994</v>
      </c>
      <c r="AK86" s="110">
        <f t="shared" si="33"/>
        <v>0</v>
      </c>
      <c r="AL86" s="110">
        <f t="shared" si="34"/>
        <v>719034.99999999988</v>
      </c>
      <c r="AM86" s="103"/>
      <c r="AN86" s="103">
        <v>30.520099999999999</v>
      </c>
      <c r="AO86" s="103">
        <v>30.520099999999999</v>
      </c>
      <c r="AP86" s="103">
        <f t="shared" si="35"/>
        <v>0</v>
      </c>
      <c r="AQ86" s="103">
        <f t="shared" si="36"/>
        <v>28.724799999999998</v>
      </c>
      <c r="AR86" s="103">
        <f t="shared" si="37"/>
        <v>287248</v>
      </c>
      <c r="AS86" s="103">
        <f t="shared" si="25"/>
        <v>1.7952999999999999</v>
      </c>
      <c r="AT86" s="103">
        <f t="shared" si="38"/>
        <v>17953</v>
      </c>
      <c r="AU86" s="103"/>
      <c r="AV86" s="103">
        <v>3.9055</v>
      </c>
      <c r="AW86" s="103">
        <v>3.9055</v>
      </c>
      <c r="AX86" s="103">
        <f t="shared" si="39"/>
        <v>0</v>
      </c>
      <c r="AY86" s="103">
        <f t="shared" si="26"/>
        <v>2.1543999999999999</v>
      </c>
      <c r="AZ86" s="103">
        <f t="shared" si="40"/>
        <v>21544</v>
      </c>
      <c r="BA86" s="103">
        <f t="shared" si="27"/>
        <v>1.7511000000000001</v>
      </c>
      <c r="BB86" s="103">
        <f t="shared" si="41"/>
        <v>17511</v>
      </c>
      <c r="BC86" s="103">
        <f t="shared" si="49"/>
        <v>0</v>
      </c>
      <c r="BD86" s="103">
        <v>59.06</v>
      </c>
      <c r="BE86" s="103">
        <v>59.06</v>
      </c>
      <c r="BF86" s="103">
        <f t="shared" si="42"/>
        <v>0</v>
      </c>
      <c r="BG86" s="103"/>
      <c r="BH86" s="103">
        <v>164.62</v>
      </c>
      <c r="BI86" s="103">
        <v>164.62</v>
      </c>
      <c r="BJ86" s="103">
        <f t="shared" si="43"/>
        <v>0</v>
      </c>
      <c r="BK86" s="111">
        <v>1E-4</v>
      </c>
      <c r="BL86" s="112" t="s">
        <v>320</v>
      </c>
      <c r="BM86" s="106">
        <v>310.25599999999997</v>
      </c>
      <c r="BN86" s="103">
        <v>57.599999999999994</v>
      </c>
      <c r="BO86" s="103">
        <v>57.6</v>
      </c>
      <c r="BP86" s="103">
        <f t="shared" si="44"/>
        <v>0</v>
      </c>
      <c r="BQ86" s="103">
        <v>16.655999999999999</v>
      </c>
      <c r="BR86" s="103">
        <v>16.655999999999999</v>
      </c>
      <c r="BS86" s="103">
        <f t="shared" si="45"/>
        <v>0</v>
      </c>
      <c r="BT86" s="103">
        <v>19880</v>
      </c>
      <c r="BU86" s="110">
        <v>218</v>
      </c>
      <c r="BV86" s="103">
        <v>18</v>
      </c>
      <c r="BW86" s="103">
        <v>15</v>
      </c>
      <c r="BX86" s="103">
        <f t="shared" si="46"/>
        <v>3</v>
      </c>
      <c r="BY86" s="106">
        <v>1431.4160000000002</v>
      </c>
      <c r="BZ86" s="106">
        <v>21.12</v>
      </c>
      <c r="CA86" s="103"/>
      <c r="CB86" s="103"/>
      <c r="CC86" s="103">
        <v>21.12</v>
      </c>
      <c r="CD86" s="103">
        <v>20.64</v>
      </c>
      <c r="CE86" s="103">
        <f t="shared" si="47"/>
        <v>0.48000000000000043</v>
      </c>
      <c r="CF86" s="103"/>
      <c r="CG86" s="103"/>
      <c r="CH86" s="129">
        <v>9.9359999999999999</v>
      </c>
      <c r="CI86" s="103"/>
      <c r="CJ86" s="103"/>
      <c r="CK86" s="110"/>
      <c r="CL86" s="103"/>
      <c r="CM86" s="103"/>
      <c r="CN86" s="103"/>
      <c r="CO86" s="103">
        <v>1400.3600000000001</v>
      </c>
      <c r="CP86" s="103">
        <v>1277.26</v>
      </c>
      <c r="CQ86" s="103">
        <v>123.10000000000014</v>
      </c>
      <c r="CR86" s="103">
        <v>609.95000000000005</v>
      </c>
      <c r="CS86" s="103"/>
      <c r="CT86" s="103">
        <v>18128.13</v>
      </c>
      <c r="CU86" s="103"/>
      <c r="CV86" s="111">
        <v>21301.9277</v>
      </c>
      <c r="CW86" s="103">
        <v>229.82</v>
      </c>
      <c r="CX86" s="113"/>
      <c r="CY86" s="103"/>
      <c r="CZ86" s="103">
        <v>21531.7477</v>
      </c>
    </row>
    <row r="87" spans="1:104" s="99" customFormat="1" ht="14.25" customHeight="1">
      <c r="A87" s="103">
        <v>82</v>
      </c>
      <c r="B87" s="103" t="s">
        <v>240</v>
      </c>
      <c r="C87" s="104">
        <v>408001</v>
      </c>
      <c r="D87" s="105" t="s">
        <v>321</v>
      </c>
      <c r="E87" s="106">
        <v>149.48179999999999</v>
      </c>
      <c r="F87" s="106">
        <v>105.1618</v>
      </c>
      <c r="G87" s="103">
        <v>28399</v>
      </c>
      <c r="H87" s="106">
        <v>28399</v>
      </c>
      <c r="I87" s="106"/>
      <c r="J87" s="103">
        <f t="shared" si="28"/>
        <v>34.078800000000001</v>
      </c>
      <c r="K87" s="106">
        <v>20.25</v>
      </c>
      <c r="L87" s="103">
        <v>20.25</v>
      </c>
      <c r="M87" s="103">
        <v>20.25</v>
      </c>
      <c r="N87" s="103">
        <f t="shared" si="29"/>
        <v>0</v>
      </c>
      <c r="O87" s="103"/>
      <c r="P87" s="103"/>
      <c r="Q87" s="103"/>
      <c r="R87" s="103"/>
      <c r="S87" s="106">
        <v>24.898900000000001</v>
      </c>
      <c r="T87" s="103">
        <v>2.8399000000000001</v>
      </c>
      <c r="U87" s="103"/>
      <c r="V87" s="103"/>
      <c r="W87" s="103">
        <v>14.5992</v>
      </c>
      <c r="X87" s="103">
        <v>14.5992</v>
      </c>
      <c r="Y87" s="103">
        <f t="shared" si="30"/>
        <v>0</v>
      </c>
      <c r="Z87" s="103">
        <v>7.4598000000000004</v>
      </c>
      <c r="AA87" s="103">
        <f t="shared" si="31"/>
        <v>7.2995999999999999</v>
      </c>
      <c r="AB87" s="103">
        <f t="shared" si="32"/>
        <v>0.16020000000000056</v>
      </c>
      <c r="AC87" s="103">
        <v>12166</v>
      </c>
      <c r="AD87" s="103"/>
      <c r="AE87" s="103"/>
      <c r="AF87" s="103">
        <v>0</v>
      </c>
      <c r="AG87" s="103">
        <v>0</v>
      </c>
      <c r="AH87" s="103">
        <f t="shared" si="48"/>
        <v>0</v>
      </c>
      <c r="AI87" s="110">
        <v>11.482900000000001</v>
      </c>
      <c r="AJ87" s="110">
        <v>11.482900000000001</v>
      </c>
      <c r="AK87" s="110">
        <f t="shared" si="33"/>
        <v>0</v>
      </c>
      <c r="AL87" s="110">
        <f t="shared" si="34"/>
        <v>114829.00000000001</v>
      </c>
      <c r="AM87" s="103"/>
      <c r="AN87" s="103">
        <v>4.6178999999999997</v>
      </c>
      <c r="AO87" s="103">
        <v>5.8588800000000001</v>
      </c>
      <c r="AP87" s="103">
        <f t="shared" si="35"/>
        <v>-1.2409800000000004</v>
      </c>
      <c r="AQ87" s="103">
        <f t="shared" si="36"/>
        <v>4.3463000000000003</v>
      </c>
      <c r="AR87" s="103">
        <f t="shared" si="37"/>
        <v>43463</v>
      </c>
      <c r="AS87" s="103">
        <f t="shared" si="25"/>
        <v>0.27160000000000001</v>
      </c>
      <c r="AT87" s="103">
        <f t="shared" si="38"/>
        <v>2716</v>
      </c>
      <c r="AU87" s="103"/>
      <c r="AV87" s="103">
        <v>0.32600000000000001</v>
      </c>
      <c r="AW87" s="103">
        <v>0.32600000000000001</v>
      </c>
      <c r="AX87" s="103">
        <f t="shared" si="39"/>
        <v>0</v>
      </c>
      <c r="AY87" s="103">
        <f t="shared" si="26"/>
        <v>0.32600000000000001</v>
      </c>
      <c r="AZ87" s="103">
        <f t="shared" si="40"/>
        <v>3260</v>
      </c>
      <c r="BA87" s="103">
        <f t="shared" si="27"/>
        <v>0</v>
      </c>
      <c r="BB87" s="103">
        <f t="shared" si="41"/>
        <v>0</v>
      </c>
      <c r="BC87" s="103">
        <f t="shared" si="49"/>
        <v>0</v>
      </c>
      <c r="BD87" s="103">
        <v>9.5073000000000008</v>
      </c>
      <c r="BE87" s="103">
        <v>9.5073000000000008</v>
      </c>
      <c r="BF87" s="103">
        <f t="shared" si="42"/>
        <v>0</v>
      </c>
      <c r="BG87" s="103"/>
      <c r="BH87" s="103"/>
      <c r="BI87" s="103"/>
      <c r="BJ87" s="103">
        <f t="shared" si="43"/>
        <v>0</v>
      </c>
      <c r="BK87" s="111">
        <v>1E-4</v>
      </c>
      <c r="BL87" s="112" t="s">
        <v>321</v>
      </c>
      <c r="BM87" s="106">
        <v>41.92</v>
      </c>
      <c r="BN87" s="103">
        <v>10.799999999999999</v>
      </c>
      <c r="BO87" s="103">
        <v>10.8</v>
      </c>
      <c r="BP87" s="103">
        <f t="shared" si="44"/>
        <v>0</v>
      </c>
      <c r="BQ87" s="103">
        <v>6.12</v>
      </c>
      <c r="BR87" s="103">
        <v>6.12</v>
      </c>
      <c r="BS87" s="103">
        <f t="shared" si="45"/>
        <v>0</v>
      </c>
      <c r="BT87" s="103">
        <v>5050</v>
      </c>
      <c r="BU87" s="110">
        <v>25</v>
      </c>
      <c r="BV87" s="103"/>
      <c r="BW87" s="103"/>
      <c r="BX87" s="103">
        <f t="shared" si="46"/>
        <v>0</v>
      </c>
      <c r="BY87" s="106">
        <v>2.4</v>
      </c>
      <c r="BZ87" s="106">
        <v>2.4</v>
      </c>
      <c r="CA87" s="103"/>
      <c r="CB87" s="103"/>
      <c r="CC87" s="103">
        <v>2.4</v>
      </c>
      <c r="CD87" s="103">
        <v>2.4</v>
      </c>
      <c r="CE87" s="103">
        <f t="shared" si="47"/>
        <v>0</v>
      </c>
      <c r="CF87" s="103"/>
      <c r="CG87" s="103"/>
      <c r="CH87" s="103"/>
      <c r="CI87" s="103"/>
      <c r="CJ87" s="103"/>
      <c r="CK87" s="110"/>
      <c r="CL87" s="103"/>
      <c r="CM87" s="103"/>
      <c r="CN87" s="103"/>
      <c r="CO87" s="103"/>
      <c r="CP87" s="103"/>
      <c r="CQ87" s="103">
        <v>0</v>
      </c>
      <c r="CR87" s="103">
        <v>310</v>
      </c>
      <c r="CS87" s="103"/>
      <c r="CT87" s="103">
        <v>306.51</v>
      </c>
      <c r="CU87" s="103"/>
      <c r="CV87" s="111">
        <v>765.99180000000001</v>
      </c>
      <c r="CW87" s="103">
        <v>342.7</v>
      </c>
      <c r="CX87" s="113"/>
      <c r="CY87" s="103"/>
      <c r="CZ87" s="103">
        <v>1108.6918000000001</v>
      </c>
    </row>
    <row r="88" spans="1:104" s="99" customFormat="1" ht="14.25" customHeight="1">
      <c r="A88" s="103">
        <v>83</v>
      </c>
      <c r="B88" s="103" t="s">
        <v>240</v>
      </c>
      <c r="C88" s="104">
        <v>409001</v>
      </c>
      <c r="D88" s="105" t="s">
        <v>322</v>
      </c>
      <c r="E88" s="106">
        <v>4253.9192999999996</v>
      </c>
      <c r="F88" s="106">
        <v>274.08930000000004</v>
      </c>
      <c r="G88" s="103">
        <v>76821</v>
      </c>
      <c r="H88" s="106">
        <v>22678</v>
      </c>
      <c r="I88" s="106">
        <v>54143</v>
      </c>
      <c r="J88" s="103">
        <f t="shared" si="28"/>
        <v>92.185199999999995</v>
      </c>
      <c r="K88" s="106">
        <v>13.5</v>
      </c>
      <c r="L88" s="103">
        <v>13.5</v>
      </c>
      <c r="M88" s="103">
        <v>13.98</v>
      </c>
      <c r="N88" s="103">
        <f t="shared" si="29"/>
        <v>-0.48000000000000043</v>
      </c>
      <c r="O88" s="103"/>
      <c r="P88" s="103"/>
      <c r="Q88" s="103"/>
      <c r="R88" s="103"/>
      <c r="S88" s="106">
        <v>55.369599999999998</v>
      </c>
      <c r="T88" s="103">
        <v>2.2677999999999998</v>
      </c>
      <c r="U88" s="103"/>
      <c r="V88" s="103"/>
      <c r="W88" s="103">
        <v>35.561999999999998</v>
      </c>
      <c r="X88" s="103">
        <v>35.561999999999998</v>
      </c>
      <c r="Y88" s="103">
        <f t="shared" si="30"/>
        <v>0</v>
      </c>
      <c r="Z88" s="103">
        <v>17.5398</v>
      </c>
      <c r="AA88" s="103">
        <f t="shared" si="31"/>
        <v>17.780999999999999</v>
      </c>
      <c r="AB88" s="103">
        <f t="shared" si="32"/>
        <v>-0.24119999999999919</v>
      </c>
      <c r="AC88" s="103">
        <v>29635</v>
      </c>
      <c r="AD88" s="103"/>
      <c r="AE88" s="103"/>
      <c r="AF88" s="103">
        <v>44.03</v>
      </c>
      <c r="AG88" s="103">
        <v>44.03</v>
      </c>
      <c r="AH88" s="103">
        <f t="shared" si="48"/>
        <v>0</v>
      </c>
      <c r="AI88" s="110">
        <v>30.007200000000001</v>
      </c>
      <c r="AJ88" s="110">
        <v>30.084</v>
      </c>
      <c r="AK88" s="110">
        <f t="shared" si="33"/>
        <v>-7.6799999999998647E-2</v>
      </c>
      <c r="AL88" s="110">
        <f t="shared" si="34"/>
        <v>300072</v>
      </c>
      <c r="AM88" s="103"/>
      <c r="AN88" s="103">
        <v>12.7258</v>
      </c>
      <c r="AO88" s="103">
        <v>12.7666</v>
      </c>
      <c r="AP88" s="103">
        <f t="shared" si="35"/>
        <v>-4.0800000000000836E-2</v>
      </c>
      <c r="AQ88" s="103">
        <f t="shared" si="36"/>
        <v>11.9772</v>
      </c>
      <c r="AR88" s="103">
        <f t="shared" si="37"/>
        <v>119772</v>
      </c>
      <c r="AS88" s="103">
        <f t="shared" si="25"/>
        <v>0.74860000000000004</v>
      </c>
      <c r="AT88" s="103">
        <f t="shared" si="38"/>
        <v>7486</v>
      </c>
      <c r="AU88" s="103"/>
      <c r="AV88" s="103">
        <v>1.6613</v>
      </c>
      <c r="AW88" s="103">
        <v>1.6641999999999999</v>
      </c>
      <c r="AX88" s="103">
        <f t="shared" si="39"/>
        <v>-2.8999999999999027E-3</v>
      </c>
      <c r="AY88" s="103">
        <f t="shared" si="26"/>
        <v>0.89829999999999999</v>
      </c>
      <c r="AZ88" s="103">
        <f t="shared" si="40"/>
        <v>8983</v>
      </c>
      <c r="BA88" s="103">
        <f t="shared" si="27"/>
        <v>0.76300000000000001</v>
      </c>
      <c r="BB88" s="103">
        <f t="shared" si="41"/>
        <v>7630</v>
      </c>
      <c r="BC88" s="103">
        <f t="shared" si="49"/>
        <v>0</v>
      </c>
      <c r="BD88" s="103">
        <v>24.610199999999999</v>
      </c>
      <c r="BE88" s="103">
        <v>24.6678</v>
      </c>
      <c r="BF88" s="103">
        <f t="shared" si="42"/>
        <v>-5.7600000000000762E-2</v>
      </c>
      <c r="BG88" s="103"/>
      <c r="BH88" s="103"/>
      <c r="BI88" s="103"/>
      <c r="BJ88" s="103">
        <f t="shared" si="43"/>
        <v>0</v>
      </c>
      <c r="BK88" s="111">
        <v>1E-4</v>
      </c>
      <c r="BL88" s="112" t="s">
        <v>322</v>
      </c>
      <c r="BM88" s="106">
        <v>192.02</v>
      </c>
      <c r="BN88" s="103">
        <v>23.52</v>
      </c>
      <c r="BO88" s="103">
        <v>23.52</v>
      </c>
      <c r="BP88" s="103">
        <f t="shared" si="44"/>
        <v>0</v>
      </c>
      <c r="BQ88" s="103">
        <v>4.5</v>
      </c>
      <c r="BR88" s="103">
        <v>4.5</v>
      </c>
      <c r="BS88" s="103">
        <f t="shared" si="45"/>
        <v>0</v>
      </c>
      <c r="BT88" s="103">
        <v>3650</v>
      </c>
      <c r="BU88" s="110">
        <v>164</v>
      </c>
      <c r="BV88" s="103"/>
      <c r="BW88" s="103"/>
      <c r="BX88" s="103">
        <f t="shared" si="46"/>
        <v>0</v>
      </c>
      <c r="BY88" s="106">
        <v>3787.81</v>
      </c>
      <c r="BZ88" s="106">
        <v>1.92</v>
      </c>
      <c r="CA88" s="103"/>
      <c r="CB88" s="103"/>
      <c r="CC88" s="103">
        <v>1.92</v>
      </c>
      <c r="CD88" s="103">
        <v>1.92</v>
      </c>
      <c r="CE88" s="103">
        <f t="shared" si="47"/>
        <v>0</v>
      </c>
      <c r="CF88" s="103"/>
      <c r="CG88" s="103"/>
      <c r="CH88" s="103"/>
      <c r="CI88" s="103"/>
      <c r="CJ88" s="103">
        <v>620</v>
      </c>
      <c r="CK88" s="110"/>
      <c r="CL88" s="103"/>
      <c r="CM88" s="103"/>
      <c r="CN88" s="103"/>
      <c r="CO88" s="128">
        <v>3165.89</v>
      </c>
      <c r="CP88" s="128">
        <v>2944.73</v>
      </c>
      <c r="CQ88" s="103">
        <v>221.15999999999985</v>
      </c>
      <c r="CR88" s="103">
        <v>20</v>
      </c>
      <c r="CS88" s="103"/>
      <c r="CT88" s="103">
        <v>8625.69</v>
      </c>
      <c r="CU88" s="103"/>
      <c r="CV88" s="111">
        <v>12899.6093</v>
      </c>
      <c r="CW88" s="103"/>
      <c r="CX88" s="113"/>
      <c r="CY88" s="103"/>
      <c r="CZ88" s="103">
        <v>12899.6093</v>
      </c>
    </row>
    <row r="89" spans="1:104" s="99" customFormat="1" ht="14.25" customHeight="1">
      <c r="A89" s="103">
        <v>84</v>
      </c>
      <c r="B89" s="103" t="s">
        <v>240</v>
      </c>
      <c r="C89" s="104">
        <v>406001</v>
      </c>
      <c r="D89" s="105" t="s">
        <v>323</v>
      </c>
      <c r="E89" s="106">
        <v>268.12030000000004</v>
      </c>
      <c r="F89" s="106">
        <v>118.76030000000002</v>
      </c>
      <c r="G89" s="103">
        <v>41734</v>
      </c>
      <c r="H89" s="106"/>
      <c r="I89" s="106">
        <v>41734</v>
      </c>
      <c r="J89" s="103">
        <f t="shared" si="28"/>
        <v>50.080800000000004</v>
      </c>
      <c r="K89" s="106">
        <v>0</v>
      </c>
      <c r="L89" s="103">
        <v>0</v>
      </c>
      <c r="M89" s="103">
        <v>0</v>
      </c>
      <c r="N89" s="103">
        <f t="shared" si="29"/>
        <v>0</v>
      </c>
      <c r="O89" s="103"/>
      <c r="P89" s="103"/>
      <c r="Q89" s="103"/>
      <c r="R89" s="103"/>
      <c r="S89" s="106">
        <v>17.28</v>
      </c>
      <c r="T89" s="103">
        <v>0</v>
      </c>
      <c r="U89" s="103"/>
      <c r="V89" s="103"/>
      <c r="W89" s="103">
        <v>11.52</v>
      </c>
      <c r="X89" s="103">
        <v>11.52</v>
      </c>
      <c r="Y89" s="103">
        <f t="shared" si="30"/>
        <v>0</v>
      </c>
      <c r="Z89" s="103">
        <v>5.76</v>
      </c>
      <c r="AA89" s="103">
        <f t="shared" si="31"/>
        <v>5.76</v>
      </c>
      <c r="AB89" s="103">
        <f t="shared" si="32"/>
        <v>0</v>
      </c>
      <c r="AC89" s="103">
        <v>9600</v>
      </c>
      <c r="AD89" s="103"/>
      <c r="AE89" s="103"/>
      <c r="AF89" s="103">
        <v>20.72</v>
      </c>
      <c r="AG89" s="103">
        <v>20.72</v>
      </c>
      <c r="AH89" s="103">
        <f t="shared" si="48"/>
        <v>0</v>
      </c>
      <c r="AI89" s="110">
        <v>13.1713</v>
      </c>
      <c r="AJ89" s="110">
        <v>13.1713</v>
      </c>
      <c r="AK89" s="110">
        <f t="shared" si="33"/>
        <v>0</v>
      </c>
      <c r="AL89" s="110">
        <f t="shared" si="34"/>
        <v>131713</v>
      </c>
      <c r="AM89" s="103"/>
      <c r="AN89" s="103">
        <v>6.0180999999999996</v>
      </c>
      <c r="AO89" s="103">
        <v>6.0180999999999996</v>
      </c>
      <c r="AP89" s="103">
        <f t="shared" si="35"/>
        <v>0</v>
      </c>
      <c r="AQ89" s="103">
        <f t="shared" si="36"/>
        <v>5.6641000000000004</v>
      </c>
      <c r="AR89" s="103">
        <f t="shared" si="37"/>
        <v>56641</v>
      </c>
      <c r="AS89" s="103">
        <f t="shared" si="25"/>
        <v>0.35399999999999998</v>
      </c>
      <c r="AT89" s="103">
        <f t="shared" si="38"/>
        <v>3540</v>
      </c>
      <c r="AU89" s="103"/>
      <c r="AV89" s="103">
        <v>0.9204</v>
      </c>
      <c r="AW89" s="103">
        <v>0.9204</v>
      </c>
      <c r="AX89" s="103">
        <f t="shared" si="39"/>
        <v>0</v>
      </c>
      <c r="AY89" s="103">
        <f t="shared" si="26"/>
        <v>0.42480000000000001</v>
      </c>
      <c r="AZ89" s="103">
        <f t="shared" si="40"/>
        <v>4248</v>
      </c>
      <c r="BA89" s="103">
        <f t="shared" si="27"/>
        <v>0.49559999999999998</v>
      </c>
      <c r="BB89" s="103">
        <f t="shared" si="41"/>
        <v>4956</v>
      </c>
      <c r="BC89" s="103">
        <f t="shared" si="49"/>
        <v>0</v>
      </c>
      <c r="BD89" s="103">
        <v>10.569699999999999</v>
      </c>
      <c r="BE89" s="103">
        <v>10.569699999999999</v>
      </c>
      <c r="BF89" s="103">
        <f t="shared" si="42"/>
        <v>0</v>
      </c>
      <c r="BG89" s="103"/>
      <c r="BH89" s="103"/>
      <c r="BI89" s="103"/>
      <c r="BJ89" s="103">
        <f t="shared" si="43"/>
        <v>0</v>
      </c>
      <c r="BK89" s="111">
        <v>1E-4</v>
      </c>
      <c r="BL89" s="112" t="s">
        <v>323</v>
      </c>
      <c r="BM89" s="106">
        <v>99.608000000000004</v>
      </c>
      <c r="BN89" s="103">
        <v>7.68</v>
      </c>
      <c r="BO89" s="103">
        <v>7.68</v>
      </c>
      <c r="BP89" s="103">
        <f t="shared" si="44"/>
        <v>0</v>
      </c>
      <c r="BQ89" s="103">
        <v>8.9280000000000008</v>
      </c>
      <c r="BR89" s="103">
        <v>8.9280000000000008</v>
      </c>
      <c r="BS89" s="103">
        <f t="shared" si="45"/>
        <v>0</v>
      </c>
      <c r="BT89" s="103">
        <v>9940</v>
      </c>
      <c r="BU89" s="110">
        <v>83</v>
      </c>
      <c r="BV89" s="103"/>
      <c r="BW89" s="103"/>
      <c r="BX89" s="103">
        <f t="shared" si="46"/>
        <v>0</v>
      </c>
      <c r="BY89" s="106">
        <v>49.752000000000002</v>
      </c>
      <c r="BZ89" s="106">
        <v>43.2</v>
      </c>
      <c r="CA89" s="129"/>
      <c r="CB89" s="129"/>
      <c r="CC89" s="103">
        <v>43.2</v>
      </c>
      <c r="CD89" s="103">
        <v>43.2</v>
      </c>
      <c r="CE89" s="103">
        <f t="shared" si="47"/>
        <v>0</v>
      </c>
      <c r="CF89" s="103"/>
      <c r="CG89" s="103"/>
      <c r="CH89" s="129">
        <v>6.5519999999999996</v>
      </c>
      <c r="CI89" s="103"/>
      <c r="CJ89" s="103"/>
      <c r="CK89" s="110"/>
      <c r="CL89" s="103"/>
      <c r="CM89" s="103"/>
      <c r="CN89" s="103"/>
      <c r="CO89" s="103"/>
      <c r="CP89" s="103"/>
      <c r="CQ89" s="103">
        <v>0</v>
      </c>
      <c r="CR89" s="103"/>
      <c r="CS89" s="103"/>
      <c r="CT89" s="103"/>
      <c r="CU89" s="103"/>
      <c r="CV89" s="111">
        <v>268.12030000000004</v>
      </c>
      <c r="CW89" s="103"/>
      <c r="CX89" s="113"/>
      <c r="CY89" s="103"/>
      <c r="CZ89" s="103">
        <v>268.12030000000004</v>
      </c>
    </row>
    <row r="90" spans="1:104" s="99" customFormat="1" ht="14.25" customHeight="1">
      <c r="A90" s="103">
        <v>85</v>
      </c>
      <c r="B90" s="103" t="s">
        <v>240</v>
      </c>
      <c r="C90" s="104">
        <v>403001</v>
      </c>
      <c r="D90" s="105" t="s">
        <v>324</v>
      </c>
      <c r="E90" s="106">
        <v>3998.7200999999995</v>
      </c>
      <c r="F90" s="106">
        <v>2766.6749</v>
      </c>
      <c r="G90" s="103">
        <v>162488</v>
      </c>
      <c r="H90" s="106">
        <v>104906</v>
      </c>
      <c r="I90" s="106">
        <v>57582</v>
      </c>
      <c r="J90" s="103">
        <f t="shared" si="28"/>
        <v>194.98560000000001</v>
      </c>
      <c r="K90" s="106">
        <v>533.55999999999995</v>
      </c>
      <c r="L90" s="103">
        <v>58.5</v>
      </c>
      <c r="M90" s="103">
        <v>58.5</v>
      </c>
      <c r="N90" s="103">
        <f t="shared" si="29"/>
        <v>0</v>
      </c>
      <c r="O90" s="103">
        <v>389.28</v>
      </c>
      <c r="P90" s="128">
        <v>85.78</v>
      </c>
      <c r="Q90" s="103"/>
      <c r="R90" s="103"/>
      <c r="S90" s="106">
        <v>116.00290000000001</v>
      </c>
      <c r="T90" s="103">
        <v>10.490600000000001</v>
      </c>
      <c r="U90" s="103"/>
      <c r="V90" s="103"/>
      <c r="W90" s="103">
        <v>70.796400000000006</v>
      </c>
      <c r="X90" s="103">
        <v>70.796400000000006</v>
      </c>
      <c r="Y90" s="103">
        <f t="shared" si="30"/>
        <v>0</v>
      </c>
      <c r="Z90" s="103">
        <v>34.715899999999998</v>
      </c>
      <c r="AA90" s="103">
        <f t="shared" si="31"/>
        <v>35.398200000000003</v>
      </c>
      <c r="AB90" s="103">
        <f t="shared" si="32"/>
        <v>-0.68230000000000501</v>
      </c>
      <c r="AC90" s="103">
        <v>58997</v>
      </c>
      <c r="AD90" s="103"/>
      <c r="AE90" s="103"/>
      <c r="AF90" s="103">
        <v>44.03</v>
      </c>
      <c r="AG90" s="103">
        <v>44.03</v>
      </c>
      <c r="AH90" s="103">
        <f t="shared" si="48"/>
        <v>0</v>
      </c>
      <c r="AI90" s="110">
        <v>60.608400000000003</v>
      </c>
      <c r="AJ90" s="110">
        <v>60.608400000000003</v>
      </c>
      <c r="AK90" s="110">
        <f t="shared" si="33"/>
        <v>0</v>
      </c>
      <c r="AL90" s="110">
        <f t="shared" si="34"/>
        <v>606084</v>
      </c>
      <c r="AM90" s="128"/>
      <c r="AN90" s="103">
        <v>25.288799999999998</v>
      </c>
      <c r="AO90" s="103">
        <v>25.288799999999998</v>
      </c>
      <c r="AP90" s="103">
        <f t="shared" si="35"/>
        <v>0</v>
      </c>
      <c r="AQ90" s="103">
        <f t="shared" si="36"/>
        <v>23.801200000000001</v>
      </c>
      <c r="AR90" s="103">
        <f t="shared" si="37"/>
        <v>238012.00000000003</v>
      </c>
      <c r="AS90" s="103">
        <f t="shared" si="25"/>
        <v>1.4876</v>
      </c>
      <c r="AT90" s="103">
        <f t="shared" si="38"/>
        <v>14876</v>
      </c>
      <c r="AU90" s="103"/>
      <c r="AV90" s="103">
        <v>2.577</v>
      </c>
      <c r="AW90" s="103">
        <v>2.577</v>
      </c>
      <c r="AX90" s="103">
        <f t="shared" si="39"/>
        <v>0</v>
      </c>
      <c r="AY90" s="103">
        <f t="shared" si="26"/>
        <v>1.7850999999999999</v>
      </c>
      <c r="AZ90" s="103">
        <f t="shared" si="40"/>
        <v>17851</v>
      </c>
      <c r="BA90" s="103">
        <f t="shared" si="27"/>
        <v>0.79190000000000005</v>
      </c>
      <c r="BB90" s="103">
        <f t="shared" si="41"/>
        <v>7919.0000000000009</v>
      </c>
      <c r="BC90" s="103">
        <f t="shared" si="49"/>
        <v>0</v>
      </c>
      <c r="BD90" s="103">
        <v>49.622199999999999</v>
      </c>
      <c r="BE90" s="103">
        <v>49.622199999999999</v>
      </c>
      <c r="BF90" s="103">
        <f t="shared" si="42"/>
        <v>0</v>
      </c>
      <c r="BG90" s="103"/>
      <c r="BH90" s="128">
        <v>1740</v>
      </c>
      <c r="BI90" s="128">
        <v>1740</v>
      </c>
      <c r="BJ90" s="103">
        <f t="shared" si="43"/>
        <v>0</v>
      </c>
      <c r="BK90" s="111">
        <v>1E-4</v>
      </c>
      <c r="BL90" s="112" t="s">
        <v>324</v>
      </c>
      <c r="BM90" s="106">
        <v>394.87200000000001</v>
      </c>
      <c r="BN90" s="103">
        <v>47.519999999999996</v>
      </c>
      <c r="BO90" s="103">
        <v>47.52</v>
      </c>
      <c r="BP90" s="103">
        <f t="shared" si="44"/>
        <v>0</v>
      </c>
      <c r="BQ90" s="103">
        <v>29.352</v>
      </c>
      <c r="BR90" s="103">
        <v>29.352</v>
      </c>
      <c r="BS90" s="103">
        <f t="shared" si="45"/>
        <v>0</v>
      </c>
      <c r="BT90" s="103">
        <v>23060</v>
      </c>
      <c r="BU90" s="110">
        <v>318</v>
      </c>
      <c r="BV90" s="103"/>
      <c r="BW90" s="103"/>
      <c r="BX90" s="103">
        <f t="shared" si="46"/>
        <v>0</v>
      </c>
      <c r="BY90" s="106">
        <v>837.17319999999995</v>
      </c>
      <c r="BZ90" s="106">
        <v>20.16</v>
      </c>
      <c r="CA90" s="103"/>
      <c r="CB90" s="103"/>
      <c r="CC90" s="103">
        <v>20.16</v>
      </c>
      <c r="CD90" s="103">
        <v>20.16</v>
      </c>
      <c r="CE90" s="103">
        <f t="shared" si="47"/>
        <v>0</v>
      </c>
      <c r="CF90" s="103"/>
      <c r="CG90" s="103"/>
      <c r="CH90" s="129">
        <v>3.4632000000000001</v>
      </c>
      <c r="CI90" s="103"/>
      <c r="CJ90" s="103"/>
      <c r="CK90" s="110"/>
      <c r="CL90" s="103"/>
      <c r="CM90" s="103"/>
      <c r="CN90" s="103"/>
      <c r="CO90" s="129">
        <v>813.55</v>
      </c>
      <c r="CP90" s="129">
        <v>813.55</v>
      </c>
      <c r="CQ90" s="103">
        <v>0</v>
      </c>
      <c r="CR90" s="103">
        <v>1660.4163000000001</v>
      </c>
      <c r="CS90" s="103"/>
      <c r="CT90" s="103">
        <v>8345.5499999999993</v>
      </c>
      <c r="CU90" s="103"/>
      <c r="CV90" s="111">
        <v>14004.686399999999</v>
      </c>
      <c r="CW90" s="103"/>
      <c r="CX90" s="113"/>
      <c r="CY90" s="103"/>
      <c r="CZ90" s="103">
        <v>14004.686399999999</v>
      </c>
    </row>
    <row r="91" spans="1:104" s="99" customFormat="1" ht="14.25" customHeight="1">
      <c r="A91" s="103">
        <v>86</v>
      </c>
      <c r="B91" s="103" t="s">
        <v>240</v>
      </c>
      <c r="C91" s="104">
        <v>415001</v>
      </c>
      <c r="D91" s="105" t="s">
        <v>325</v>
      </c>
      <c r="E91" s="106">
        <v>1181.5250999999998</v>
      </c>
      <c r="F91" s="106">
        <v>1076.8010999999999</v>
      </c>
      <c r="G91" s="103">
        <v>309761</v>
      </c>
      <c r="H91" s="106"/>
      <c r="I91" s="106">
        <v>309761</v>
      </c>
      <c r="J91" s="103">
        <f t="shared" si="28"/>
        <v>371.71319999999997</v>
      </c>
      <c r="K91" s="106">
        <v>0</v>
      </c>
      <c r="L91" s="103">
        <v>0</v>
      </c>
      <c r="M91" s="103">
        <v>0</v>
      </c>
      <c r="N91" s="103">
        <f t="shared" si="29"/>
        <v>0</v>
      </c>
      <c r="O91" s="103"/>
      <c r="P91" s="103"/>
      <c r="Q91" s="103"/>
      <c r="R91" s="103"/>
      <c r="S91" s="106">
        <v>196.56</v>
      </c>
      <c r="T91" s="103">
        <v>0</v>
      </c>
      <c r="U91" s="103"/>
      <c r="V91" s="103"/>
      <c r="W91" s="103">
        <v>131.04</v>
      </c>
      <c r="X91" s="103">
        <v>131.04</v>
      </c>
      <c r="Y91" s="103">
        <f t="shared" si="30"/>
        <v>0</v>
      </c>
      <c r="Z91" s="103">
        <v>65.52</v>
      </c>
      <c r="AA91" s="103">
        <f t="shared" si="31"/>
        <v>65.52</v>
      </c>
      <c r="AB91" s="103">
        <f t="shared" si="32"/>
        <v>0</v>
      </c>
      <c r="AC91" s="103">
        <v>109200</v>
      </c>
      <c r="AD91" s="103"/>
      <c r="AE91" s="103"/>
      <c r="AF91" s="103">
        <v>235.69</v>
      </c>
      <c r="AG91" s="103">
        <v>235.69</v>
      </c>
      <c r="AH91" s="103">
        <f t="shared" si="48"/>
        <v>0</v>
      </c>
      <c r="AI91" s="110">
        <v>118.15089999999999</v>
      </c>
      <c r="AJ91" s="110">
        <v>118.15089999999999</v>
      </c>
      <c r="AK91" s="110">
        <f t="shared" si="33"/>
        <v>0</v>
      </c>
      <c r="AL91" s="110">
        <v>992318.00000000012</v>
      </c>
      <c r="AM91" s="103"/>
      <c r="AN91" s="103">
        <v>51.629300000000001</v>
      </c>
      <c r="AO91" s="103">
        <v>51.629199999999997</v>
      </c>
      <c r="AP91" s="103">
        <f t="shared" si="35"/>
        <v>1.0000000000331966E-4</v>
      </c>
      <c r="AQ91" s="103">
        <f t="shared" si="36"/>
        <v>48.592300000000002</v>
      </c>
      <c r="AR91" s="103">
        <v>410782</v>
      </c>
      <c r="AS91" s="103">
        <v>2.5316000000000001</v>
      </c>
      <c r="AT91" s="103">
        <v>25538</v>
      </c>
      <c r="AU91" s="103"/>
      <c r="AV91" s="103">
        <v>6.5820999999999996</v>
      </c>
      <c r="AW91" s="103">
        <v>7.8962000000000003</v>
      </c>
      <c r="AX91" s="103">
        <f t="shared" si="39"/>
        <v>-1.3141000000000007</v>
      </c>
      <c r="AY91" s="103">
        <v>3.0379</v>
      </c>
      <c r="AZ91" s="103">
        <v>30646</v>
      </c>
      <c r="BA91" s="103">
        <v>3.5442</v>
      </c>
      <c r="BB91" s="103">
        <v>35753</v>
      </c>
      <c r="BC91" s="103">
        <f t="shared" si="49"/>
        <v>0</v>
      </c>
      <c r="BD91" s="103">
        <v>96.4756</v>
      </c>
      <c r="BE91" s="103">
        <v>96.475499999999997</v>
      </c>
      <c r="BF91" s="103">
        <f t="shared" si="42"/>
        <v>1.0000000000331966E-4</v>
      </c>
      <c r="BG91" s="103"/>
      <c r="BH91" s="103"/>
      <c r="BI91" s="103"/>
      <c r="BJ91" s="103">
        <f t="shared" si="43"/>
        <v>0</v>
      </c>
      <c r="BK91" s="111">
        <v>1E-4</v>
      </c>
      <c r="BL91" s="112" t="s">
        <v>325</v>
      </c>
      <c r="BM91" s="106">
        <v>87.36</v>
      </c>
      <c r="BN91" s="103">
        <v>87.36</v>
      </c>
      <c r="BO91" s="103">
        <v>87.36</v>
      </c>
      <c r="BP91" s="103">
        <f t="shared" si="44"/>
        <v>0</v>
      </c>
      <c r="BQ91" s="103">
        <v>0</v>
      </c>
      <c r="BR91" s="103">
        <v>0</v>
      </c>
      <c r="BS91" s="103">
        <f t="shared" si="45"/>
        <v>0</v>
      </c>
      <c r="BT91" s="103"/>
      <c r="BU91" s="110"/>
      <c r="BV91" s="103"/>
      <c r="BW91" s="103"/>
      <c r="BX91" s="103">
        <f t="shared" si="46"/>
        <v>0</v>
      </c>
      <c r="BY91" s="106">
        <v>17.364000000000001</v>
      </c>
      <c r="BZ91" s="106">
        <v>14.88</v>
      </c>
      <c r="CA91" s="103"/>
      <c r="CB91" s="103"/>
      <c r="CC91" s="103">
        <v>14.88</v>
      </c>
      <c r="CD91" s="103">
        <v>14.88</v>
      </c>
      <c r="CE91" s="103">
        <f t="shared" si="47"/>
        <v>0</v>
      </c>
      <c r="CF91" s="103"/>
      <c r="CG91" s="103"/>
      <c r="CH91" s="129">
        <v>2.484</v>
      </c>
      <c r="CI91" s="103"/>
      <c r="CJ91" s="103"/>
      <c r="CK91" s="110"/>
      <c r="CL91" s="103"/>
      <c r="CM91" s="103"/>
      <c r="CN91" s="103"/>
      <c r="CO91" s="103"/>
      <c r="CP91" s="103"/>
      <c r="CQ91" s="103">
        <v>0</v>
      </c>
      <c r="CR91" s="103">
        <v>227</v>
      </c>
      <c r="CS91" s="103"/>
      <c r="CT91" s="103">
        <v>450.37</v>
      </c>
      <c r="CU91" s="103"/>
      <c r="CV91" s="111">
        <v>1858.8950999999997</v>
      </c>
      <c r="CW91" s="103"/>
      <c r="CX91" s="113"/>
      <c r="CY91" s="103">
        <v>1519</v>
      </c>
      <c r="CZ91" s="103">
        <v>3377.8950999999997</v>
      </c>
    </row>
    <row r="92" spans="1:104" s="99" customFormat="1" ht="14.25" customHeight="1">
      <c r="A92" s="103">
        <v>87</v>
      </c>
      <c r="B92" s="103" t="s">
        <v>240</v>
      </c>
      <c r="C92" s="104">
        <v>414001</v>
      </c>
      <c r="D92" s="105" t="s">
        <v>326</v>
      </c>
      <c r="E92" s="106">
        <v>1425.6280999999999</v>
      </c>
      <c r="F92" s="106">
        <v>1260.5920999999998</v>
      </c>
      <c r="G92" s="103">
        <v>378817</v>
      </c>
      <c r="H92" s="106"/>
      <c r="I92" s="106">
        <v>378817</v>
      </c>
      <c r="J92" s="103">
        <f t="shared" si="28"/>
        <v>454.5804</v>
      </c>
      <c r="K92" s="106">
        <v>0</v>
      </c>
      <c r="L92" s="103">
        <v>0</v>
      </c>
      <c r="M92" s="103">
        <v>0</v>
      </c>
      <c r="N92" s="103">
        <f t="shared" si="29"/>
        <v>0</v>
      </c>
      <c r="O92" s="103"/>
      <c r="P92" s="103"/>
      <c r="Q92" s="103"/>
      <c r="R92" s="103"/>
      <c r="S92" s="106">
        <v>220.32</v>
      </c>
      <c r="T92" s="103">
        <v>0</v>
      </c>
      <c r="U92" s="103"/>
      <c r="V92" s="103"/>
      <c r="W92" s="103">
        <v>146.88</v>
      </c>
      <c r="X92" s="103">
        <v>146.88</v>
      </c>
      <c r="Y92" s="103">
        <f t="shared" si="30"/>
        <v>0</v>
      </c>
      <c r="Z92" s="103">
        <v>73.44</v>
      </c>
      <c r="AA92" s="103">
        <f t="shared" si="31"/>
        <v>73.44</v>
      </c>
      <c r="AB92" s="103">
        <f t="shared" si="32"/>
        <v>0</v>
      </c>
      <c r="AC92" s="103">
        <v>122400</v>
      </c>
      <c r="AD92" s="103"/>
      <c r="AE92" s="103"/>
      <c r="AF92" s="103">
        <v>264.18</v>
      </c>
      <c r="AG92" s="103">
        <v>264.18</v>
      </c>
      <c r="AH92" s="103">
        <f t="shared" si="48"/>
        <v>0</v>
      </c>
      <c r="AI92" s="110">
        <v>138.5025</v>
      </c>
      <c r="AJ92" s="110">
        <v>138.502464</v>
      </c>
      <c r="AK92" s="110">
        <f t="shared" si="33"/>
        <v>3.5999999994373866E-5</v>
      </c>
      <c r="AL92" s="110">
        <v>1372691</v>
      </c>
      <c r="AM92" s="103"/>
      <c r="AN92" s="103">
        <v>61.0946</v>
      </c>
      <c r="AO92" s="103">
        <v>61.0946</v>
      </c>
      <c r="AP92" s="103">
        <f t="shared" si="35"/>
        <v>0</v>
      </c>
      <c r="AQ92" s="103">
        <f t="shared" si="36"/>
        <v>57.500799999999998</v>
      </c>
      <c r="AR92" s="103">
        <v>569190</v>
      </c>
      <c r="AS92" s="103">
        <v>3.5480999999999998</v>
      </c>
      <c r="AT92" s="103">
        <v>35481</v>
      </c>
      <c r="AU92" s="103"/>
      <c r="AV92" s="103">
        <v>9.2249999999999996</v>
      </c>
      <c r="AW92" s="103">
        <v>9.3438850000000002</v>
      </c>
      <c r="AX92" s="103">
        <f t="shared" si="39"/>
        <v>-0.11888500000000057</v>
      </c>
      <c r="AY92" s="103">
        <v>4.2576999999999998</v>
      </c>
      <c r="AZ92" s="103">
        <v>42577</v>
      </c>
      <c r="BA92" s="103">
        <v>4.9672999999999998</v>
      </c>
      <c r="BB92" s="103">
        <v>49673</v>
      </c>
      <c r="BC92" s="103">
        <f t="shared" si="49"/>
        <v>0</v>
      </c>
      <c r="BD92" s="103">
        <v>112.6896</v>
      </c>
      <c r="BE92" s="103">
        <v>112.68964800000001</v>
      </c>
      <c r="BF92" s="103">
        <f t="shared" si="42"/>
        <v>-4.8000000006709342E-5</v>
      </c>
      <c r="BG92" s="103"/>
      <c r="BH92" s="103"/>
      <c r="BI92" s="103"/>
      <c r="BJ92" s="103">
        <f t="shared" si="43"/>
        <v>0</v>
      </c>
      <c r="BK92" s="111">
        <v>1E-4</v>
      </c>
      <c r="BL92" s="112" t="s">
        <v>326</v>
      </c>
      <c r="BM92" s="106">
        <v>154.92000000000002</v>
      </c>
      <c r="BN92" s="103">
        <v>97.92</v>
      </c>
      <c r="BO92" s="103">
        <v>97.92</v>
      </c>
      <c r="BP92" s="103">
        <f t="shared" si="44"/>
        <v>0</v>
      </c>
      <c r="BQ92" s="103">
        <v>0</v>
      </c>
      <c r="BR92" s="103">
        <v>0</v>
      </c>
      <c r="BS92" s="103">
        <f t="shared" si="45"/>
        <v>0</v>
      </c>
      <c r="BT92" s="103"/>
      <c r="BU92" s="110">
        <v>57</v>
      </c>
      <c r="BV92" s="103"/>
      <c r="BW92" s="103"/>
      <c r="BX92" s="103">
        <f t="shared" si="46"/>
        <v>0</v>
      </c>
      <c r="BY92" s="106">
        <v>10.116</v>
      </c>
      <c r="BZ92" s="106">
        <v>9.6</v>
      </c>
      <c r="CA92" s="103"/>
      <c r="CB92" s="103"/>
      <c r="CC92" s="103">
        <v>9.6</v>
      </c>
      <c r="CD92" s="103">
        <v>9.6</v>
      </c>
      <c r="CE92" s="103">
        <f t="shared" si="47"/>
        <v>0</v>
      </c>
      <c r="CF92" s="103"/>
      <c r="CG92" s="103"/>
      <c r="CH92" s="129">
        <v>0.51600000000000001</v>
      </c>
      <c r="CI92" s="103"/>
      <c r="CJ92" s="103"/>
      <c r="CK92" s="110"/>
      <c r="CL92" s="103"/>
      <c r="CM92" s="103"/>
      <c r="CN92" s="103"/>
      <c r="CO92" s="103"/>
      <c r="CP92" s="103"/>
      <c r="CQ92" s="103">
        <v>0</v>
      </c>
      <c r="CR92" s="103">
        <v>212.97</v>
      </c>
      <c r="CS92" s="103"/>
      <c r="CT92" s="103">
        <v>155.14999999999998</v>
      </c>
      <c r="CU92" s="103"/>
      <c r="CV92" s="111">
        <v>1793.7480999999998</v>
      </c>
      <c r="CW92" s="103"/>
      <c r="CX92" s="113"/>
      <c r="CY92" s="103">
        <v>1478</v>
      </c>
      <c r="CZ92" s="103">
        <v>3271.7480999999998</v>
      </c>
    </row>
    <row r="93" spans="1:104" s="99" customFormat="1" ht="14.25" customHeight="1">
      <c r="A93" s="103">
        <v>88</v>
      </c>
      <c r="B93" s="103" t="s">
        <v>240</v>
      </c>
      <c r="C93" s="104">
        <v>407001</v>
      </c>
      <c r="D93" s="105" t="s">
        <v>327</v>
      </c>
      <c r="E93" s="106">
        <v>465.39019999999999</v>
      </c>
      <c r="F93" s="106">
        <v>331.41419999999999</v>
      </c>
      <c r="G93" s="103">
        <v>89172</v>
      </c>
      <c r="H93" s="106">
        <v>34335</v>
      </c>
      <c r="I93" s="106">
        <v>54837</v>
      </c>
      <c r="J93" s="103">
        <f t="shared" si="28"/>
        <v>107.0064</v>
      </c>
      <c r="K93" s="106">
        <v>22.5</v>
      </c>
      <c r="L93" s="103">
        <v>22.5</v>
      </c>
      <c r="M93" s="103">
        <v>22.5</v>
      </c>
      <c r="N93" s="103">
        <f t="shared" si="29"/>
        <v>0</v>
      </c>
      <c r="O93" s="103"/>
      <c r="P93" s="103"/>
      <c r="Q93" s="103"/>
      <c r="R93" s="103"/>
      <c r="S93" s="106">
        <v>69.680500000000009</v>
      </c>
      <c r="T93" s="103">
        <v>3.4335</v>
      </c>
      <c r="U93" s="103"/>
      <c r="V93" s="103"/>
      <c r="W93" s="103">
        <v>43.734000000000002</v>
      </c>
      <c r="X93" s="103">
        <v>43.734000000000002</v>
      </c>
      <c r="Y93" s="103">
        <f t="shared" si="30"/>
        <v>0</v>
      </c>
      <c r="Z93" s="103">
        <v>22.513000000000002</v>
      </c>
      <c r="AA93" s="103">
        <f t="shared" si="31"/>
        <v>21.867000000000001</v>
      </c>
      <c r="AB93" s="103">
        <f t="shared" si="32"/>
        <v>0.6460000000000008</v>
      </c>
      <c r="AC93" s="103">
        <v>36445</v>
      </c>
      <c r="AD93" s="103"/>
      <c r="AE93" s="103"/>
      <c r="AF93" s="103">
        <v>49.21</v>
      </c>
      <c r="AG93" s="103">
        <v>49.21</v>
      </c>
      <c r="AH93" s="103">
        <f t="shared" si="48"/>
        <v>0</v>
      </c>
      <c r="AI93" s="110">
        <v>36.141399999999997</v>
      </c>
      <c r="AJ93" s="110">
        <v>36.141399999999997</v>
      </c>
      <c r="AK93" s="110">
        <f t="shared" si="33"/>
        <v>0</v>
      </c>
      <c r="AL93" s="110">
        <f t="shared" si="34"/>
        <v>361414</v>
      </c>
      <c r="AM93" s="103"/>
      <c r="AN93" s="103">
        <v>15.190899999999999</v>
      </c>
      <c r="AO93" s="103">
        <v>15.190899999999999</v>
      </c>
      <c r="AP93" s="103">
        <f t="shared" si="35"/>
        <v>0</v>
      </c>
      <c r="AQ93" s="103">
        <f t="shared" si="36"/>
        <v>14.2973</v>
      </c>
      <c r="AR93" s="103">
        <f t="shared" si="37"/>
        <v>142973</v>
      </c>
      <c r="AS93" s="103">
        <f t="shared" ref="AS93:AS104" si="50">ROUND(((J93+L93+AF93)*0.005),4)</f>
        <v>0.89359999999999995</v>
      </c>
      <c r="AT93" s="103">
        <f t="shared" si="38"/>
        <v>8936</v>
      </c>
      <c r="AU93" s="103"/>
      <c r="AV93" s="103">
        <v>1.8774</v>
      </c>
      <c r="AW93" s="103">
        <v>1.8774</v>
      </c>
      <c r="AX93" s="103">
        <f t="shared" si="39"/>
        <v>0</v>
      </c>
      <c r="AY93" s="103">
        <f t="shared" ref="AY93:AY104" si="51">ROUND(((J93+L93+AF93)*0.006),4)</f>
        <v>1.0723</v>
      </c>
      <c r="AZ93" s="103">
        <f t="shared" si="40"/>
        <v>10723</v>
      </c>
      <c r="BA93" s="103">
        <f t="shared" ref="BA93:BA104" si="52">ROUND(((I93*12/10000+AF93)*0.007),4)</f>
        <v>0.80510000000000004</v>
      </c>
      <c r="BB93" s="103">
        <f t="shared" si="41"/>
        <v>8051</v>
      </c>
      <c r="BC93" s="103">
        <f t="shared" si="49"/>
        <v>0</v>
      </c>
      <c r="BD93" s="103">
        <v>29.807600000000001</v>
      </c>
      <c r="BE93" s="103">
        <v>29.807600000000001</v>
      </c>
      <c r="BF93" s="103">
        <f t="shared" si="42"/>
        <v>0</v>
      </c>
      <c r="BG93" s="103"/>
      <c r="BH93" s="103"/>
      <c r="BI93" s="103"/>
      <c r="BJ93" s="103">
        <f t="shared" si="43"/>
        <v>0</v>
      </c>
      <c r="BK93" s="111">
        <v>1E-4</v>
      </c>
      <c r="BL93" s="112" t="s">
        <v>327</v>
      </c>
      <c r="BM93" s="106">
        <v>126.08</v>
      </c>
      <c r="BN93" s="103">
        <v>30.24</v>
      </c>
      <c r="BO93" s="103">
        <v>30.24</v>
      </c>
      <c r="BP93" s="103">
        <f t="shared" si="44"/>
        <v>0</v>
      </c>
      <c r="BQ93" s="103">
        <v>18.84</v>
      </c>
      <c r="BR93" s="103">
        <v>18.84</v>
      </c>
      <c r="BS93" s="103">
        <f t="shared" si="45"/>
        <v>0</v>
      </c>
      <c r="BT93" s="103">
        <v>26950</v>
      </c>
      <c r="BU93" s="110">
        <v>68</v>
      </c>
      <c r="BV93" s="103">
        <v>9</v>
      </c>
      <c r="BW93" s="103">
        <v>9</v>
      </c>
      <c r="BX93" s="103">
        <f t="shared" si="46"/>
        <v>0</v>
      </c>
      <c r="BY93" s="106">
        <v>7.8959999999999999</v>
      </c>
      <c r="BZ93" s="106">
        <v>6.24</v>
      </c>
      <c r="CA93" s="103"/>
      <c r="CB93" s="103"/>
      <c r="CC93" s="103">
        <v>6.24</v>
      </c>
      <c r="CD93" s="103">
        <v>6.24</v>
      </c>
      <c r="CE93" s="103">
        <f t="shared" si="47"/>
        <v>0</v>
      </c>
      <c r="CF93" s="103"/>
      <c r="CG93" s="103"/>
      <c r="CH93" s="129">
        <v>1.6559999999999999</v>
      </c>
      <c r="CI93" s="103"/>
      <c r="CJ93" s="103"/>
      <c r="CK93" s="110"/>
      <c r="CL93" s="103"/>
      <c r="CM93" s="103"/>
      <c r="CN93" s="103"/>
      <c r="CO93" s="103"/>
      <c r="CP93" s="103"/>
      <c r="CQ93" s="103">
        <v>0</v>
      </c>
      <c r="CR93" s="103">
        <v>50</v>
      </c>
      <c r="CS93" s="103"/>
      <c r="CT93" s="103"/>
      <c r="CU93" s="103"/>
      <c r="CV93" s="111">
        <v>515.39020000000005</v>
      </c>
      <c r="CW93" s="103"/>
      <c r="CX93" s="113"/>
      <c r="CY93" s="103"/>
      <c r="CZ93" s="103">
        <v>515.39020000000005</v>
      </c>
    </row>
    <row r="94" spans="1:104" s="99" customFormat="1" ht="14.25" customHeight="1">
      <c r="A94" s="103">
        <v>89</v>
      </c>
      <c r="B94" s="103" t="s">
        <v>240</v>
      </c>
      <c r="C94" s="104">
        <v>405001</v>
      </c>
      <c r="D94" s="105" t="s">
        <v>328</v>
      </c>
      <c r="E94" s="106">
        <v>209.09889999999999</v>
      </c>
      <c r="F94" s="106">
        <v>98.378900000000016</v>
      </c>
      <c r="G94" s="103">
        <v>27462</v>
      </c>
      <c r="H94" s="106">
        <v>27462</v>
      </c>
      <c r="I94" s="106"/>
      <c r="J94" s="103">
        <f t="shared" si="28"/>
        <v>32.9544</v>
      </c>
      <c r="K94" s="106">
        <v>18</v>
      </c>
      <c r="L94" s="103">
        <v>18</v>
      </c>
      <c r="M94" s="103">
        <v>18</v>
      </c>
      <c r="N94" s="103">
        <f t="shared" si="29"/>
        <v>0</v>
      </c>
      <c r="O94" s="103"/>
      <c r="P94" s="103"/>
      <c r="Q94" s="103"/>
      <c r="R94" s="103"/>
      <c r="S94" s="106">
        <v>23.144500000000001</v>
      </c>
      <c r="T94" s="103">
        <v>2.7462</v>
      </c>
      <c r="U94" s="103"/>
      <c r="V94" s="103"/>
      <c r="W94" s="103">
        <v>13.495200000000001</v>
      </c>
      <c r="X94" s="103">
        <v>13.495200000000001</v>
      </c>
      <c r="Y94" s="103">
        <f t="shared" si="30"/>
        <v>0</v>
      </c>
      <c r="Z94" s="103">
        <v>6.9031000000000002</v>
      </c>
      <c r="AA94" s="103">
        <f t="shared" si="31"/>
        <v>6.7476000000000003</v>
      </c>
      <c r="AB94" s="103">
        <f t="shared" si="32"/>
        <v>0.15549999999999997</v>
      </c>
      <c r="AC94" s="103">
        <v>11246</v>
      </c>
      <c r="AD94" s="103"/>
      <c r="AE94" s="103"/>
      <c r="AF94" s="103">
        <v>0</v>
      </c>
      <c r="AG94" s="103">
        <v>0</v>
      </c>
      <c r="AH94" s="103">
        <f t="shared" si="48"/>
        <v>0</v>
      </c>
      <c r="AI94" s="110">
        <v>10.751300000000001</v>
      </c>
      <c r="AJ94" s="110">
        <v>10.751300000000001</v>
      </c>
      <c r="AK94" s="110">
        <f t="shared" si="33"/>
        <v>0</v>
      </c>
      <c r="AL94" s="110">
        <f t="shared" si="34"/>
        <v>107513</v>
      </c>
      <c r="AM94" s="103"/>
      <c r="AN94" s="103">
        <v>4.3311000000000002</v>
      </c>
      <c r="AO94" s="103">
        <v>4.3311000000000002</v>
      </c>
      <c r="AP94" s="103">
        <f t="shared" si="35"/>
        <v>0</v>
      </c>
      <c r="AQ94" s="103">
        <f t="shared" si="36"/>
        <v>4.0763999999999996</v>
      </c>
      <c r="AR94" s="103">
        <f t="shared" si="37"/>
        <v>40763.999999999993</v>
      </c>
      <c r="AS94" s="103">
        <f t="shared" si="50"/>
        <v>0.25480000000000003</v>
      </c>
      <c r="AT94" s="103">
        <f t="shared" si="38"/>
        <v>2548.0000000000005</v>
      </c>
      <c r="AU94" s="103"/>
      <c r="AV94" s="103">
        <v>0.30570000000000003</v>
      </c>
      <c r="AW94" s="103">
        <v>0.30570000000000003</v>
      </c>
      <c r="AX94" s="103">
        <f t="shared" si="39"/>
        <v>0</v>
      </c>
      <c r="AY94" s="103">
        <f t="shared" si="51"/>
        <v>0.30570000000000003</v>
      </c>
      <c r="AZ94" s="103">
        <f t="shared" si="40"/>
        <v>3057.0000000000005</v>
      </c>
      <c r="BA94" s="103">
        <f t="shared" si="52"/>
        <v>0</v>
      </c>
      <c r="BB94" s="103">
        <f t="shared" si="41"/>
        <v>0</v>
      </c>
      <c r="BC94" s="103">
        <f t="shared" si="49"/>
        <v>0</v>
      </c>
      <c r="BD94" s="103">
        <v>8.8918999999999997</v>
      </c>
      <c r="BE94" s="103">
        <v>8.8918999999999997</v>
      </c>
      <c r="BF94" s="103">
        <f t="shared" si="42"/>
        <v>0</v>
      </c>
      <c r="BG94" s="103"/>
      <c r="BH94" s="103"/>
      <c r="BI94" s="103"/>
      <c r="BJ94" s="103">
        <f t="shared" si="43"/>
        <v>0</v>
      </c>
      <c r="BK94" s="111">
        <v>1E-4</v>
      </c>
      <c r="BL94" s="112" t="s">
        <v>328</v>
      </c>
      <c r="BM94" s="106">
        <v>50.239999999999995</v>
      </c>
      <c r="BN94" s="103">
        <v>9.6</v>
      </c>
      <c r="BO94" s="103">
        <v>9.6</v>
      </c>
      <c r="BP94" s="103">
        <f t="shared" si="44"/>
        <v>0</v>
      </c>
      <c r="BQ94" s="103">
        <v>5.64</v>
      </c>
      <c r="BR94" s="103">
        <v>5.64</v>
      </c>
      <c r="BS94" s="103">
        <f t="shared" si="45"/>
        <v>0</v>
      </c>
      <c r="BT94" s="103">
        <v>5040</v>
      </c>
      <c r="BU94" s="110">
        <v>35</v>
      </c>
      <c r="BV94" s="103"/>
      <c r="BW94" s="103"/>
      <c r="BX94" s="103">
        <f t="shared" si="46"/>
        <v>0</v>
      </c>
      <c r="BY94" s="106">
        <v>60.48</v>
      </c>
      <c r="BZ94" s="106">
        <v>0.48</v>
      </c>
      <c r="CA94" s="103"/>
      <c r="CB94" s="103"/>
      <c r="CC94" s="103">
        <v>0.48</v>
      </c>
      <c r="CD94" s="103">
        <v>0.48</v>
      </c>
      <c r="CE94" s="103">
        <f t="shared" si="47"/>
        <v>0</v>
      </c>
      <c r="CF94" s="103"/>
      <c r="CG94" s="103"/>
      <c r="CH94" s="103"/>
      <c r="CI94" s="103"/>
      <c r="CJ94" s="103"/>
      <c r="CK94" s="110"/>
      <c r="CL94" s="103"/>
      <c r="CM94" s="103"/>
      <c r="CN94" s="103"/>
      <c r="CO94" s="129">
        <v>60</v>
      </c>
      <c r="CP94" s="129">
        <v>60</v>
      </c>
      <c r="CQ94" s="103">
        <v>0</v>
      </c>
      <c r="CR94" s="103"/>
      <c r="CS94" s="103">
        <v>30</v>
      </c>
      <c r="CT94" s="103"/>
      <c r="CU94" s="103"/>
      <c r="CV94" s="111">
        <v>239.09889999999999</v>
      </c>
      <c r="CW94" s="103"/>
      <c r="CX94" s="113"/>
      <c r="CY94" s="103"/>
      <c r="CZ94" s="103">
        <v>239.09889999999999</v>
      </c>
    </row>
    <row r="95" spans="1:104" s="99" customFormat="1" ht="14.25" customHeight="1">
      <c r="A95" s="103">
        <v>90</v>
      </c>
      <c r="B95" s="103" t="s">
        <v>240</v>
      </c>
      <c r="C95" s="104">
        <v>501001</v>
      </c>
      <c r="D95" s="105" t="s">
        <v>329</v>
      </c>
      <c r="E95" s="106">
        <v>1545.8036999999999</v>
      </c>
      <c r="F95" s="106">
        <v>1223.2076999999999</v>
      </c>
      <c r="G95" s="103">
        <v>328902</v>
      </c>
      <c r="H95" s="106">
        <v>123527</v>
      </c>
      <c r="I95" s="106">
        <v>205375</v>
      </c>
      <c r="J95" s="103">
        <f t="shared" si="28"/>
        <v>394.68239999999997</v>
      </c>
      <c r="K95" s="106">
        <v>204.25</v>
      </c>
      <c r="L95" s="103">
        <v>65.25</v>
      </c>
      <c r="M95" s="103">
        <v>65.25</v>
      </c>
      <c r="N95" s="103">
        <f t="shared" si="29"/>
        <v>0</v>
      </c>
      <c r="O95" s="103"/>
      <c r="P95" s="103"/>
      <c r="Q95" s="103"/>
      <c r="R95" s="103">
        <v>139</v>
      </c>
      <c r="S95" s="106">
        <v>207.77279999999999</v>
      </c>
      <c r="T95" s="103">
        <v>12.3527</v>
      </c>
      <c r="U95" s="103"/>
      <c r="V95" s="103"/>
      <c r="W95" s="103">
        <v>130.85759999999999</v>
      </c>
      <c r="X95" s="103">
        <v>130.85759999999999</v>
      </c>
      <c r="Y95" s="103">
        <f t="shared" si="30"/>
        <v>0</v>
      </c>
      <c r="Z95" s="103">
        <v>64.5625</v>
      </c>
      <c r="AA95" s="103">
        <f t="shared" si="31"/>
        <v>65.428799999999995</v>
      </c>
      <c r="AB95" s="103">
        <f t="shared" si="32"/>
        <v>-0.86629999999999541</v>
      </c>
      <c r="AC95" s="103">
        <v>109048</v>
      </c>
      <c r="AD95" s="103"/>
      <c r="AE95" s="103"/>
      <c r="AF95" s="103">
        <v>142.44999999999999</v>
      </c>
      <c r="AG95" s="103">
        <v>142.44999999999999</v>
      </c>
      <c r="AH95" s="103">
        <f t="shared" si="48"/>
        <v>0</v>
      </c>
      <c r="AI95" s="110">
        <v>119.2948</v>
      </c>
      <c r="AJ95" s="110">
        <v>119.2948</v>
      </c>
      <c r="AK95" s="110">
        <f t="shared" si="33"/>
        <v>0</v>
      </c>
      <c r="AL95" s="110">
        <f t="shared" si="34"/>
        <v>1192948</v>
      </c>
      <c r="AM95" s="103"/>
      <c r="AN95" s="103">
        <v>51.202500000000001</v>
      </c>
      <c r="AO95" s="103">
        <v>51.202500000000001</v>
      </c>
      <c r="AP95" s="103">
        <f t="shared" si="35"/>
        <v>0</v>
      </c>
      <c r="AQ95" s="103">
        <f t="shared" si="36"/>
        <v>48.190600000000003</v>
      </c>
      <c r="AR95" s="103">
        <f t="shared" si="37"/>
        <v>481906.00000000006</v>
      </c>
      <c r="AS95" s="103">
        <f t="shared" si="50"/>
        <v>3.0118999999999998</v>
      </c>
      <c r="AT95" s="103">
        <f t="shared" si="38"/>
        <v>30118.999999999996</v>
      </c>
      <c r="AU95" s="103"/>
      <c r="AV95" s="103">
        <v>6.3365999999999998</v>
      </c>
      <c r="AW95" s="103">
        <v>6.3365999999999998</v>
      </c>
      <c r="AX95" s="103">
        <f t="shared" si="39"/>
        <v>0</v>
      </c>
      <c r="AY95" s="103">
        <f t="shared" si="51"/>
        <v>3.6143000000000001</v>
      </c>
      <c r="AZ95" s="103">
        <f t="shared" si="40"/>
        <v>36143</v>
      </c>
      <c r="BA95" s="103">
        <f t="shared" si="52"/>
        <v>2.7223000000000002</v>
      </c>
      <c r="BB95" s="103">
        <f t="shared" si="41"/>
        <v>27223</v>
      </c>
      <c r="BC95" s="103">
        <f t="shared" si="49"/>
        <v>0</v>
      </c>
      <c r="BD95" s="103">
        <v>97.218599999999995</v>
      </c>
      <c r="BE95" s="103">
        <v>97.218599999999995</v>
      </c>
      <c r="BF95" s="103">
        <f t="shared" si="42"/>
        <v>0</v>
      </c>
      <c r="BG95" s="103"/>
      <c r="BH95" s="128"/>
      <c r="BI95" s="128"/>
      <c r="BJ95" s="103">
        <f t="shared" si="43"/>
        <v>0</v>
      </c>
      <c r="BK95" s="111">
        <v>1E-4</v>
      </c>
      <c r="BL95" s="112" t="s">
        <v>329</v>
      </c>
      <c r="BM95" s="106">
        <v>258.77600000000001</v>
      </c>
      <c r="BN95" s="103">
        <v>87.6</v>
      </c>
      <c r="BO95" s="103">
        <v>87.6</v>
      </c>
      <c r="BP95" s="103">
        <f t="shared" si="44"/>
        <v>0</v>
      </c>
      <c r="BQ95" s="103">
        <v>22.175999999999998</v>
      </c>
      <c r="BR95" s="103">
        <v>22.175999999999998</v>
      </c>
      <c r="BS95" s="103">
        <f t="shared" si="45"/>
        <v>0</v>
      </c>
      <c r="BT95" s="103">
        <v>26130</v>
      </c>
      <c r="BU95" s="110">
        <v>149</v>
      </c>
      <c r="BV95" s="103"/>
      <c r="BW95" s="103"/>
      <c r="BX95" s="103">
        <f t="shared" si="46"/>
        <v>0</v>
      </c>
      <c r="BY95" s="106">
        <v>63.82</v>
      </c>
      <c r="BZ95" s="106">
        <v>31.68</v>
      </c>
      <c r="CA95" s="103"/>
      <c r="CB95" s="103"/>
      <c r="CC95" s="103">
        <v>31.68</v>
      </c>
      <c r="CD95" s="103"/>
      <c r="CE95" s="103">
        <f t="shared" si="47"/>
        <v>31.68</v>
      </c>
      <c r="CF95" s="103"/>
      <c r="CG95" s="103"/>
      <c r="CH95" s="129">
        <v>4.1399999999999997</v>
      </c>
      <c r="CI95" s="103"/>
      <c r="CJ95" s="103"/>
      <c r="CK95" s="110"/>
      <c r="CL95" s="103"/>
      <c r="CM95" s="103"/>
      <c r="CN95" s="103"/>
      <c r="CO95" s="103">
        <v>28</v>
      </c>
      <c r="CP95" s="103">
        <v>28</v>
      </c>
      <c r="CQ95" s="103">
        <v>0</v>
      </c>
      <c r="CR95" s="103">
        <v>303</v>
      </c>
      <c r="CS95" s="103"/>
      <c r="CT95" s="103">
        <v>16157.5</v>
      </c>
      <c r="CU95" s="103"/>
      <c r="CV95" s="111">
        <v>18006.3037</v>
      </c>
      <c r="CW95" s="103"/>
      <c r="CX95" s="113"/>
      <c r="CY95" s="103"/>
      <c r="CZ95" s="103">
        <v>18006.3037</v>
      </c>
    </row>
    <row r="96" spans="1:104" s="99" customFormat="1" ht="14.25" customHeight="1">
      <c r="A96" s="103">
        <v>91</v>
      </c>
      <c r="B96" s="103" t="s">
        <v>240</v>
      </c>
      <c r="C96" s="104">
        <v>501003</v>
      </c>
      <c r="D96" s="105" t="s">
        <v>330</v>
      </c>
      <c r="E96" s="106">
        <v>935.12160000000017</v>
      </c>
      <c r="F96" s="106">
        <v>711.72160000000008</v>
      </c>
      <c r="G96" s="103">
        <v>196672</v>
      </c>
      <c r="H96" s="106">
        <v>51218</v>
      </c>
      <c r="I96" s="106">
        <v>145454</v>
      </c>
      <c r="J96" s="103">
        <f t="shared" si="28"/>
        <v>236.00640000000001</v>
      </c>
      <c r="K96" s="106">
        <v>68.91</v>
      </c>
      <c r="L96" s="103">
        <v>29.25</v>
      </c>
      <c r="M96" s="103">
        <v>29.25</v>
      </c>
      <c r="N96" s="103">
        <f t="shared" si="29"/>
        <v>0</v>
      </c>
      <c r="O96" s="128">
        <v>20.52</v>
      </c>
      <c r="P96" s="103"/>
      <c r="Q96" s="103"/>
      <c r="R96" s="128">
        <v>19.14</v>
      </c>
      <c r="S96" s="106">
        <v>131.8107</v>
      </c>
      <c r="T96" s="103">
        <v>5.1218000000000004</v>
      </c>
      <c r="U96" s="103">
        <v>4.6920000000000002</v>
      </c>
      <c r="V96" s="103"/>
      <c r="W96" s="103">
        <v>80.994</v>
      </c>
      <c r="X96" s="103">
        <v>80.994</v>
      </c>
      <c r="Y96" s="103">
        <f t="shared" si="30"/>
        <v>0</v>
      </c>
      <c r="Z96" s="103">
        <v>41.002899999999997</v>
      </c>
      <c r="AA96" s="103">
        <f t="shared" si="31"/>
        <v>40.497</v>
      </c>
      <c r="AB96" s="103">
        <f t="shared" si="32"/>
        <v>0.50589999999999691</v>
      </c>
      <c r="AC96" s="103">
        <v>67495</v>
      </c>
      <c r="AD96" s="103"/>
      <c r="AE96" s="103"/>
      <c r="AF96" s="103">
        <v>106.19</v>
      </c>
      <c r="AG96" s="103">
        <v>106.19</v>
      </c>
      <c r="AH96" s="103">
        <f t="shared" si="48"/>
        <v>0</v>
      </c>
      <c r="AI96" s="110">
        <v>73.209999999999994</v>
      </c>
      <c r="AJ96" s="110">
        <v>73.209999999999994</v>
      </c>
      <c r="AK96" s="110">
        <f t="shared" si="33"/>
        <v>0</v>
      </c>
      <c r="AL96" s="110">
        <f t="shared" si="34"/>
        <v>732099.99999999988</v>
      </c>
      <c r="AM96" s="103"/>
      <c r="AN96" s="103">
        <v>31.572900000000001</v>
      </c>
      <c r="AO96" s="103">
        <v>31.572900000000001</v>
      </c>
      <c r="AP96" s="103">
        <f t="shared" si="35"/>
        <v>0</v>
      </c>
      <c r="AQ96" s="103">
        <f t="shared" si="36"/>
        <v>29.715699999999998</v>
      </c>
      <c r="AR96" s="103">
        <f t="shared" si="37"/>
        <v>297157</v>
      </c>
      <c r="AS96" s="103">
        <f t="shared" si="50"/>
        <v>1.8572</v>
      </c>
      <c r="AT96" s="103">
        <f t="shared" si="38"/>
        <v>18572</v>
      </c>
      <c r="AU96" s="103"/>
      <c r="AV96" s="103">
        <v>4.1938000000000004</v>
      </c>
      <c r="AW96" s="103">
        <v>4.1938000000000004</v>
      </c>
      <c r="AX96" s="103">
        <f t="shared" si="39"/>
        <v>0</v>
      </c>
      <c r="AY96" s="103">
        <f t="shared" si="51"/>
        <v>2.2286999999999999</v>
      </c>
      <c r="AZ96" s="103">
        <f t="shared" si="40"/>
        <v>22287</v>
      </c>
      <c r="BA96" s="103">
        <f t="shared" si="52"/>
        <v>1.9651000000000001</v>
      </c>
      <c r="BB96" s="103">
        <f t="shared" si="41"/>
        <v>19651</v>
      </c>
      <c r="BC96" s="103">
        <f t="shared" si="49"/>
        <v>0</v>
      </c>
      <c r="BD96" s="103">
        <v>59.827800000000003</v>
      </c>
      <c r="BE96" s="103">
        <v>59.827800000000003</v>
      </c>
      <c r="BF96" s="103">
        <f t="shared" si="42"/>
        <v>0</v>
      </c>
      <c r="BG96" s="103"/>
      <c r="BH96" s="128"/>
      <c r="BI96" s="128"/>
      <c r="BJ96" s="103">
        <f t="shared" si="43"/>
        <v>0</v>
      </c>
      <c r="BK96" s="111">
        <v>1E-4</v>
      </c>
      <c r="BL96" s="112" t="s">
        <v>330</v>
      </c>
      <c r="BM96" s="106">
        <v>199.96</v>
      </c>
      <c r="BN96" s="103">
        <v>54.96</v>
      </c>
      <c r="BO96" s="103">
        <v>15.096</v>
      </c>
      <c r="BP96" s="103">
        <f t="shared" si="44"/>
        <v>39.864000000000004</v>
      </c>
      <c r="BQ96" s="103">
        <v>9</v>
      </c>
      <c r="BR96" s="103">
        <v>9</v>
      </c>
      <c r="BS96" s="103">
        <f t="shared" si="45"/>
        <v>0</v>
      </c>
      <c r="BT96" s="103">
        <v>6800</v>
      </c>
      <c r="BU96" s="110">
        <v>136</v>
      </c>
      <c r="BV96" s="103"/>
      <c r="BW96" s="103"/>
      <c r="BX96" s="103">
        <f t="shared" si="46"/>
        <v>0</v>
      </c>
      <c r="BY96" s="106">
        <v>23.439999999999998</v>
      </c>
      <c r="BZ96" s="106">
        <v>13.44</v>
      </c>
      <c r="CA96" s="103"/>
      <c r="CB96" s="103"/>
      <c r="CC96" s="103">
        <v>13.44</v>
      </c>
      <c r="CD96" s="103"/>
      <c r="CE96" s="103">
        <f t="shared" si="47"/>
        <v>13.44</v>
      </c>
      <c r="CF96" s="103"/>
      <c r="CG96" s="103"/>
      <c r="CH96" s="103"/>
      <c r="CI96" s="103"/>
      <c r="CJ96" s="103"/>
      <c r="CK96" s="110"/>
      <c r="CL96" s="103"/>
      <c r="CM96" s="103"/>
      <c r="CN96" s="103"/>
      <c r="CO96" s="103">
        <v>10</v>
      </c>
      <c r="CP96" s="103">
        <v>10</v>
      </c>
      <c r="CQ96" s="103">
        <v>0</v>
      </c>
      <c r="CR96" s="103"/>
      <c r="CS96" s="103"/>
      <c r="CT96" s="103">
        <v>1216</v>
      </c>
      <c r="CU96" s="103"/>
      <c r="CV96" s="111">
        <v>2151.1216000000004</v>
      </c>
      <c r="CW96" s="103"/>
      <c r="CX96" s="113"/>
      <c r="CY96" s="103"/>
      <c r="CZ96" s="103">
        <v>2151.1216000000004</v>
      </c>
    </row>
    <row r="97" spans="1:104" s="99" customFormat="1" ht="14.25" customHeight="1">
      <c r="A97" s="103">
        <v>92</v>
      </c>
      <c r="B97" s="103" t="s">
        <v>240</v>
      </c>
      <c r="C97" s="104">
        <v>501002</v>
      </c>
      <c r="D97" s="105" t="s">
        <v>331</v>
      </c>
      <c r="E97" s="106">
        <v>478.85343999999998</v>
      </c>
      <c r="F97" s="106">
        <v>371.70544000000001</v>
      </c>
      <c r="G97" s="103">
        <v>110490.2</v>
      </c>
      <c r="H97" s="106">
        <v>16266</v>
      </c>
      <c r="I97" s="106">
        <v>94224.2</v>
      </c>
      <c r="J97" s="103">
        <f t="shared" si="28"/>
        <v>132.58824000000001</v>
      </c>
      <c r="K97" s="106">
        <v>9</v>
      </c>
      <c r="L97" s="103">
        <v>9</v>
      </c>
      <c r="M97" s="103">
        <v>9</v>
      </c>
      <c r="N97" s="103">
        <f t="shared" si="29"/>
        <v>0</v>
      </c>
      <c r="O97" s="103"/>
      <c r="P97" s="103"/>
      <c r="Q97" s="103"/>
      <c r="R97" s="103"/>
      <c r="S97" s="106">
        <v>68.408199999999994</v>
      </c>
      <c r="T97" s="103">
        <v>1.6266</v>
      </c>
      <c r="U97" s="103"/>
      <c r="V97" s="103"/>
      <c r="W97" s="103">
        <v>44.528399999999998</v>
      </c>
      <c r="X97" s="103">
        <v>44.528399999999998</v>
      </c>
      <c r="Y97" s="103">
        <f t="shared" si="30"/>
        <v>0</v>
      </c>
      <c r="Z97" s="103">
        <v>22.2532</v>
      </c>
      <c r="AA97" s="103">
        <f t="shared" si="31"/>
        <v>22.264199999999999</v>
      </c>
      <c r="AB97" s="103">
        <f t="shared" si="32"/>
        <v>-1.0999999999999233E-2</v>
      </c>
      <c r="AC97" s="103">
        <v>37107</v>
      </c>
      <c r="AD97" s="103"/>
      <c r="AE97" s="103"/>
      <c r="AF97" s="103">
        <v>67.34</v>
      </c>
      <c r="AG97" s="103">
        <v>67.34</v>
      </c>
      <c r="AH97" s="103">
        <f t="shared" si="48"/>
        <v>0</v>
      </c>
      <c r="AI97" s="110">
        <v>40.813299999999998</v>
      </c>
      <c r="AJ97" s="110">
        <v>40.813299999999998</v>
      </c>
      <c r="AK97" s="110">
        <f t="shared" si="33"/>
        <v>0</v>
      </c>
      <c r="AL97" s="110">
        <f t="shared" si="34"/>
        <v>408133</v>
      </c>
      <c r="AM97" s="103"/>
      <c r="AN97" s="103">
        <v>17.758900000000001</v>
      </c>
      <c r="AO97" s="103">
        <v>17.758900000000001</v>
      </c>
      <c r="AP97" s="103">
        <f t="shared" si="35"/>
        <v>0</v>
      </c>
      <c r="AQ97" s="103">
        <f t="shared" si="36"/>
        <v>16.714300000000001</v>
      </c>
      <c r="AR97" s="103">
        <f t="shared" si="37"/>
        <v>167143.00000000003</v>
      </c>
      <c r="AS97" s="103">
        <f t="shared" si="50"/>
        <v>1.0446</v>
      </c>
      <c r="AT97" s="103">
        <f t="shared" si="38"/>
        <v>10446</v>
      </c>
      <c r="AU97" s="103"/>
      <c r="AV97" s="103">
        <v>2.5164</v>
      </c>
      <c r="AW97" s="103">
        <v>2.5164</v>
      </c>
      <c r="AX97" s="103">
        <f t="shared" si="39"/>
        <v>0</v>
      </c>
      <c r="AY97" s="103">
        <f t="shared" si="51"/>
        <v>1.2536</v>
      </c>
      <c r="AZ97" s="103">
        <f t="shared" si="40"/>
        <v>12536</v>
      </c>
      <c r="BA97" s="103">
        <f t="shared" si="52"/>
        <v>1.2628999999999999</v>
      </c>
      <c r="BB97" s="103">
        <f t="shared" si="41"/>
        <v>12629</v>
      </c>
      <c r="BC97" s="103">
        <f t="shared" si="49"/>
        <v>-9.9999999999988987E-5</v>
      </c>
      <c r="BD97" s="103">
        <v>33.2804</v>
      </c>
      <c r="BE97" s="103">
        <v>33.2607</v>
      </c>
      <c r="BF97" s="103">
        <f t="shared" si="42"/>
        <v>1.9700000000000273E-2</v>
      </c>
      <c r="BG97" s="103"/>
      <c r="BH97" s="103"/>
      <c r="BI97" s="103"/>
      <c r="BJ97" s="103">
        <f t="shared" si="43"/>
        <v>0</v>
      </c>
      <c r="BK97" s="111">
        <v>1E-4</v>
      </c>
      <c r="BL97" s="112" t="s">
        <v>331</v>
      </c>
      <c r="BM97" s="106">
        <v>89.7</v>
      </c>
      <c r="BN97" s="103">
        <v>29.76</v>
      </c>
      <c r="BO97" s="103">
        <v>29.76</v>
      </c>
      <c r="BP97" s="103">
        <f t="shared" si="44"/>
        <v>0</v>
      </c>
      <c r="BQ97" s="103">
        <v>2.94</v>
      </c>
      <c r="BR97" s="103">
        <v>2.94</v>
      </c>
      <c r="BS97" s="103">
        <f t="shared" si="45"/>
        <v>0</v>
      </c>
      <c r="BT97" s="103">
        <v>4150</v>
      </c>
      <c r="BU97" s="110">
        <v>57</v>
      </c>
      <c r="BV97" s="103"/>
      <c r="BW97" s="103"/>
      <c r="BX97" s="103">
        <f t="shared" si="46"/>
        <v>0</v>
      </c>
      <c r="BY97" s="106">
        <v>17.448</v>
      </c>
      <c r="BZ97" s="106">
        <v>12.48</v>
      </c>
      <c r="CA97" s="103"/>
      <c r="CB97" s="103"/>
      <c r="CC97" s="103">
        <v>12.48</v>
      </c>
      <c r="CD97" s="103"/>
      <c r="CE97" s="103">
        <f t="shared" si="47"/>
        <v>12.48</v>
      </c>
      <c r="CF97" s="103"/>
      <c r="CG97" s="103"/>
      <c r="CH97" s="129">
        <v>4.968</v>
      </c>
      <c r="CI97" s="103"/>
      <c r="CJ97" s="103"/>
      <c r="CK97" s="110"/>
      <c r="CL97" s="103"/>
      <c r="CM97" s="103"/>
      <c r="CN97" s="103"/>
      <c r="CO97" s="103"/>
      <c r="CP97" s="103"/>
      <c r="CQ97" s="103">
        <v>0</v>
      </c>
      <c r="CR97" s="103">
        <v>45</v>
      </c>
      <c r="CS97" s="103"/>
      <c r="CT97" s="103">
        <v>1527</v>
      </c>
      <c r="CU97" s="103"/>
      <c r="CV97" s="111">
        <v>2050.8534399999999</v>
      </c>
      <c r="CW97" s="103"/>
      <c r="CX97" s="113"/>
      <c r="CY97" s="103"/>
      <c r="CZ97" s="103">
        <v>2050.8534399999999</v>
      </c>
    </row>
    <row r="98" spans="1:104" s="99" customFormat="1" ht="14.25" customHeight="1">
      <c r="A98" s="103">
        <v>93</v>
      </c>
      <c r="B98" s="103" t="s">
        <v>240</v>
      </c>
      <c r="C98" s="104">
        <v>501005</v>
      </c>
      <c r="D98" s="105" t="s">
        <v>332</v>
      </c>
      <c r="E98" s="106">
        <v>246.9032</v>
      </c>
      <c r="F98" s="106">
        <v>166.09520000000001</v>
      </c>
      <c r="G98" s="103">
        <v>47330</v>
      </c>
      <c r="H98" s="106">
        <v>47330</v>
      </c>
      <c r="I98" s="106">
        <v>0</v>
      </c>
      <c r="J98" s="103">
        <f t="shared" si="28"/>
        <v>56.795999999999999</v>
      </c>
      <c r="K98" s="106">
        <v>29.25</v>
      </c>
      <c r="L98" s="103">
        <v>29.25</v>
      </c>
      <c r="M98" s="103">
        <v>29.25</v>
      </c>
      <c r="N98" s="103">
        <f t="shared" si="29"/>
        <v>0</v>
      </c>
      <c r="O98" s="103"/>
      <c r="P98" s="103"/>
      <c r="Q98" s="103"/>
      <c r="R98" s="103"/>
      <c r="S98" s="106">
        <v>39.033900000000003</v>
      </c>
      <c r="T98" s="103">
        <v>4.7329999999999997</v>
      </c>
      <c r="U98" s="103"/>
      <c r="V98" s="103"/>
      <c r="W98" s="103">
        <v>22.818000000000001</v>
      </c>
      <c r="X98" s="103">
        <v>22.818000000000001</v>
      </c>
      <c r="Y98" s="103">
        <f t="shared" si="30"/>
        <v>0</v>
      </c>
      <c r="Z98" s="103">
        <v>11.482900000000001</v>
      </c>
      <c r="AA98" s="103">
        <f t="shared" si="31"/>
        <v>11.409000000000001</v>
      </c>
      <c r="AB98" s="103">
        <f t="shared" si="32"/>
        <v>7.3900000000000077E-2</v>
      </c>
      <c r="AC98" s="103">
        <v>19015</v>
      </c>
      <c r="AD98" s="103"/>
      <c r="AE98" s="103"/>
      <c r="AF98" s="103">
        <v>0</v>
      </c>
      <c r="AG98" s="103">
        <v>0</v>
      </c>
      <c r="AH98" s="103">
        <f t="shared" si="48"/>
        <v>0</v>
      </c>
      <c r="AI98" s="110">
        <v>18.1755</v>
      </c>
      <c r="AJ98" s="110">
        <v>18.1755</v>
      </c>
      <c r="AK98" s="110">
        <f t="shared" si="33"/>
        <v>0</v>
      </c>
      <c r="AL98" s="110">
        <f t="shared" si="34"/>
        <v>181755</v>
      </c>
      <c r="AM98" s="103"/>
      <c r="AN98" s="103">
        <v>7.3139000000000003</v>
      </c>
      <c r="AO98" s="103">
        <v>7.3139000000000003</v>
      </c>
      <c r="AP98" s="103">
        <f t="shared" si="35"/>
        <v>0</v>
      </c>
      <c r="AQ98" s="103">
        <f t="shared" si="36"/>
        <v>6.8837000000000002</v>
      </c>
      <c r="AR98" s="103">
        <f t="shared" si="37"/>
        <v>68837</v>
      </c>
      <c r="AS98" s="103">
        <f t="shared" si="50"/>
        <v>0.43020000000000003</v>
      </c>
      <c r="AT98" s="103">
        <f t="shared" si="38"/>
        <v>4302</v>
      </c>
      <c r="AU98" s="103"/>
      <c r="AV98" s="103">
        <v>0.51629999999999998</v>
      </c>
      <c r="AW98" s="103">
        <v>0.51629999999999998</v>
      </c>
      <c r="AX98" s="103">
        <f t="shared" si="39"/>
        <v>0</v>
      </c>
      <c r="AY98" s="103">
        <f t="shared" si="51"/>
        <v>0.51629999999999998</v>
      </c>
      <c r="AZ98" s="103">
        <f t="shared" si="40"/>
        <v>5163</v>
      </c>
      <c r="BA98" s="103">
        <f t="shared" si="52"/>
        <v>0</v>
      </c>
      <c r="BB98" s="103">
        <f t="shared" si="41"/>
        <v>0</v>
      </c>
      <c r="BC98" s="103">
        <f t="shared" si="49"/>
        <v>0</v>
      </c>
      <c r="BD98" s="103">
        <v>15.009600000000001</v>
      </c>
      <c r="BE98" s="103">
        <v>15.009600000000001</v>
      </c>
      <c r="BF98" s="103">
        <f t="shared" si="42"/>
        <v>0</v>
      </c>
      <c r="BG98" s="103"/>
      <c r="BH98" s="103"/>
      <c r="BI98" s="103"/>
      <c r="BJ98" s="103">
        <f t="shared" si="43"/>
        <v>0</v>
      </c>
      <c r="BK98" s="111">
        <v>1E-4</v>
      </c>
      <c r="BL98" s="112" t="s">
        <v>332</v>
      </c>
      <c r="BM98" s="106">
        <v>76.488</v>
      </c>
      <c r="BN98" s="103">
        <v>15.6</v>
      </c>
      <c r="BO98" s="103">
        <v>15.6</v>
      </c>
      <c r="BP98" s="103">
        <f t="shared" si="44"/>
        <v>0</v>
      </c>
      <c r="BQ98" s="103">
        <v>9.8879999999999999</v>
      </c>
      <c r="BR98" s="103">
        <v>9.8879999999999999</v>
      </c>
      <c r="BS98" s="103">
        <f t="shared" si="45"/>
        <v>0</v>
      </c>
      <c r="BT98" s="103">
        <v>8890</v>
      </c>
      <c r="BU98" s="110">
        <v>51</v>
      </c>
      <c r="BV98" s="103"/>
      <c r="BW98" s="103"/>
      <c r="BX98" s="103">
        <f t="shared" si="46"/>
        <v>0</v>
      </c>
      <c r="BY98" s="106">
        <v>4.32</v>
      </c>
      <c r="BZ98" s="106">
        <v>4.32</v>
      </c>
      <c r="CA98" s="103"/>
      <c r="CB98" s="103"/>
      <c r="CC98" s="103">
        <v>4.32</v>
      </c>
      <c r="CD98" s="103"/>
      <c r="CE98" s="103">
        <f t="shared" si="47"/>
        <v>4.32</v>
      </c>
      <c r="CF98" s="103"/>
      <c r="CG98" s="103"/>
      <c r="CH98" s="103"/>
      <c r="CI98" s="103"/>
      <c r="CJ98" s="103"/>
      <c r="CK98" s="110"/>
      <c r="CL98" s="103"/>
      <c r="CM98" s="103"/>
      <c r="CN98" s="103"/>
      <c r="CO98" s="103"/>
      <c r="CP98" s="103"/>
      <c r="CQ98" s="103">
        <v>0</v>
      </c>
      <c r="CR98" s="103"/>
      <c r="CS98" s="103"/>
      <c r="CT98" s="103">
        <v>530</v>
      </c>
      <c r="CU98" s="103"/>
      <c r="CV98" s="111">
        <v>776.90319999999997</v>
      </c>
      <c r="CW98" s="103"/>
      <c r="CX98" s="113"/>
      <c r="CY98" s="103"/>
      <c r="CZ98" s="103">
        <v>776.90319999999997</v>
      </c>
    </row>
    <row r="99" spans="1:104" s="99" customFormat="1" ht="14.25" customHeight="1">
      <c r="A99" s="103">
        <v>94</v>
      </c>
      <c r="B99" s="103" t="s">
        <v>240</v>
      </c>
      <c r="C99" s="104">
        <v>501006</v>
      </c>
      <c r="D99" s="105" t="s">
        <v>333</v>
      </c>
      <c r="E99" s="106">
        <v>286.55619999999999</v>
      </c>
      <c r="F99" s="106">
        <v>226.39619999999999</v>
      </c>
      <c r="G99" s="103">
        <v>68364</v>
      </c>
      <c r="H99" s="106">
        <v>10229</v>
      </c>
      <c r="I99" s="106">
        <v>58135</v>
      </c>
      <c r="J99" s="103">
        <f t="shared" si="28"/>
        <v>82.036799999999999</v>
      </c>
      <c r="K99" s="106">
        <v>6.75</v>
      </c>
      <c r="L99" s="103">
        <v>6.75</v>
      </c>
      <c r="M99" s="103">
        <v>6.75</v>
      </c>
      <c r="N99" s="103">
        <f t="shared" si="29"/>
        <v>0</v>
      </c>
      <c r="O99" s="103"/>
      <c r="P99" s="103"/>
      <c r="Q99" s="103"/>
      <c r="R99" s="103"/>
      <c r="S99" s="106">
        <v>41.248400000000004</v>
      </c>
      <c r="T99" s="103">
        <v>1.0228999999999999</v>
      </c>
      <c r="U99" s="103"/>
      <c r="V99" s="103"/>
      <c r="W99" s="103">
        <v>26.775600000000001</v>
      </c>
      <c r="X99" s="103">
        <v>26.775600000000001</v>
      </c>
      <c r="Y99" s="103">
        <f t="shared" si="30"/>
        <v>0</v>
      </c>
      <c r="Z99" s="103">
        <v>13.4499</v>
      </c>
      <c r="AA99" s="103">
        <f t="shared" si="31"/>
        <v>13.3878</v>
      </c>
      <c r="AB99" s="103">
        <f t="shared" si="32"/>
        <v>6.2099999999999156E-2</v>
      </c>
      <c r="AC99" s="103">
        <v>22313</v>
      </c>
      <c r="AD99" s="103"/>
      <c r="AE99" s="103"/>
      <c r="AF99" s="103">
        <v>38.85</v>
      </c>
      <c r="AG99" s="103">
        <v>38.85</v>
      </c>
      <c r="AH99" s="103">
        <f t="shared" si="48"/>
        <v>0</v>
      </c>
      <c r="AI99" s="110">
        <v>24.869599999999998</v>
      </c>
      <c r="AJ99" s="110">
        <v>24.869599999999998</v>
      </c>
      <c r="AK99" s="110">
        <f t="shared" si="33"/>
        <v>0</v>
      </c>
      <c r="AL99" s="110">
        <f t="shared" si="34"/>
        <v>248695.99999999997</v>
      </c>
      <c r="AM99" s="103"/>
      <c r="AN99" s="103">
        <v>10.8491</v>
      </c>
      <c r="AO99" s="103">
        <v>10.8491</v>
      </c>
      <c r="AP99" s="103">
        <f t="shared" si="35"/>
        <v>0</v>
      </c>
      <c r="AQ99" s="103">
        <f t="shared" si="36"/>
        <v>10.210900000000001</v>
      </c>
      <c r="AR99" s="103">
        <f t="shared" si="37"/>
        <v>102109</v>
      </c>
      <c r="AS99" s="103">
        <f t="shared" si="50"/>
        <v>0.63819999999999999</v>
      </c>
      <c r="AT99" s="103">
        <f t="shared" si="38"/>
        <v>6382</v>
      </c>
      <c r="AU99" s="103"/>
      <c r="AV99" s="103">
        <v>1.5261</v>
      </c>
      <c r="AW99" s="103">
        <v>1.5261</v>
      </c>
      <c r="AX99" s="103">
        <f t="shared" si="39"/>
        <v>0</v>
      </c>
      <c r="AY99" s="103">
        <f t="shared" si="51"/>
        <v>0.76580000000000004</v>
      </c>
      <c r="AZ99" s="103">
        <f t="shared" si="40"/>
        <v>7658</v>
      </c>
      <c r="BA99" s="103">
        <f t="shared" si="52"/>
        <v>0.76029999999999998</v>
      </c>
      <c r="BB99" s="103">
        <f t="shared" si="41"/>
        <v>7603</v>
      </c>
      <c r="BC99" s="103">
        <f t="shared" si="49"/>
        <v>0</v>
      </c>
      <c r="BD99" s="103">
        <v>20.266200000000001</v>
      </c>
      <c r="BE99" s="103">
        <v>20.266200000000001</v>
      </c>
      <c r="BF99" s="103">
        <f t="shared" si="42"/>
        <v>0</v>
      </c>
      <c r="BG99" s="103"/>
      <c r="BH99" s="103"/>
      <c r="BI99" s="103"/>
      <c r="BJ99" s="103">
        <f t="shared" si="43"/>
        <v>0</v>
      </c>
      <c r="BK99" s="111">
        <v>1E-4</v>
      </c>
      <c r="BL99" s="112" t="s">
        <v>333</v>
      </c>
      <c r="BM99" s="106">
        <v>60.16</v>
      </c>
      <c r="BN99" s="103">
        <v>18</v>
      </c>
      <c r="BO99" s="103">
        <v>18</v>
      </c>
      <c r="BP99" s="103">
        <f t="shared" si="44"/>
        <v>0</v>
      </c>
      <c r="BQ99" s="103">
        <v>2.16</v>
      </c>
      <c r="BR99" s="103">
        <v>2.16</v>
      </c>
      <c r="BS99" s="103">
        <f t="shared" si="45"/>
        <v>0</v>
      </c>
      <c r="BT99" s="103">
        <v>1800</v>
      </c>
      <c r="BU99" s="110">
        <v>37</v>
      </c>
      <c r="BV99" s="103">
        <v>3</v>
      </c>
      <c r="BW99" s="103">
        <v>3</v>
      </c>
      <c r="BX99" s="103">
        <f t="shared" si="46"/>
        <v>0</v>
      </c>
      <c r="BY99" s="106">
        <v>0</v>
      </c>
      <c r="BZ99" s="106">
        <v>0</v>
      </c>
      <c r="CA99" s="103"/>
      <c r="CB99" s="103"/>
      <c r="CC99" s="103">
        <v>0</v>
      </c>
      <c r="CD99" s="103"/>
      <c r="CE99" s="103">
        <f t="shared" si="47"/>
        <v>0</v>
      </c>
      <c r="CF99" s="103"/>
      <c r="CG99" s="103"/>
      <c r="CH99" s="103"/>
      <c r="CI99" s="103"/>
      <c r="CJ99" s="103"/>
      <c r="CK99" s="110"/>
      <c r="CL99" s="103"/>
      <c r="CM99" s="103"/>
      <c r="CN99" s="103"/>
      <c r="CO99" s="103"/>
      <c r="CP99" s="103"/>
      <c r="CQ99" s="103">
        <v>0</v>
      </c>
      <c r="CR99" s="103">
        <v>50</v>
      </c>
      <c r="CS99" s="103"/>
      <c r="CT99" s="103">
        <v>50</v>
      </c>
      <c r="CU99" s="103"/>
      <c r="CV99" s="111">
        <v>386.55619999999999</v>
      </c>
      <c r="CW99" s="103"/>
      <c r="CX99" s="113"/>
      <c r="CY99" s="103"/>
      <c r="CZ99" s="103">
        <v>386.55619999999999</v>
      </c>
    </row>
    <row r="100" spans="1:104" s="99" customFormat="1" ht="14.25" customHeight="1">
      <c r="A100" s="103">
        <v>95</v>
      </c>
      <c r="B100" s="103" t="s">
        <v>240</v>
      </c>
      <c r="C100" s="104">
        <v>504001</v>
      </c>
      <c r="D100" s="105" t="s">
        <v>334</v>
      </c>
      <c r="E100" s="106">
        <v>301.1198</v>
      </c>
      <c r="F100" s="106">
        <v>197.15979999999999</v>
      </c>
      <c r="G100" s="103">
        <v>52993</v>
      </c>
      <c r="H100" s="106">
        <v>27648</v>
      </c>
      <c r="I100" s="106">
        <v>25345</v>
      </c>
      <c r="J100" s="103">
        <f t="shared" si="28"/>
        <v>63.5916</v>
      </c>
      <c r="K100" s="106">
        <v>18</v>
      </c>
      <c r="L100" s="103">
        <v>18</v>
      </c>
      <c r="M100" s="103">
        <v>18</v>
      </c>
      <c r="N100" s="103">
        <f t="shared" si="29"/>
        <v>0</v>
      </c>
      <c r="O100" s="103"/>
      <c r="P100" s="103"/>
      <c r="Q100" s="103"/>
      <c r="R100" s="103"/>
      <c r="S100" s="106">
        <v>43.071200000000005</v>
      </c>
      <c r="T100" s="103">
        <v>2.7648000000000001</v>
      </c>
      <c r="U100" s="103"/>
      <c r="V100" s="103"/>
      <c r="W100" s="103">
        <v>26.76</v>
      </c>
      <c r="X100" s="103">
        <v>26.76</v>
      </c>
      <c r="Y100" s="103">
        <f t="shared" si="30"/>
        <v>0</v>
      </c>
      <c r="Z100" s="103">
        <v>13.5464</v>
      </c>
      <c r="AA100" s="103">
        <f t="shared" si="31"/>
        <v>13.38</v>
      </c>
      <c r="AB100" s="103">
        <f t="shared" si="32"/>
        <v>0.16639999999999944</v>
      </c>
      <c r="AC100" s="103">
        <v>22300</v>
      </c>
      <c r="AD100" s="103"/>
      <c r="AE100" s="103"/>
      <c r="AF100" s="103">
        <v>23.31</v>
      </c>
      <c r="AG100" s="103">
        <v>23.31</v>
      </c>
      <c r="AH100" s="103">
        <f t="shared" si="48"/>
        <v>0</v>
      </c>
      <c r="AI100" s="110">
        <v>21.508199999999999</v>
      </c>
      <c r="AJ100" s="110">
        <v>21.508199999999999</v>
      </c>
      <c r="AK100" s="110">
        <f t="shared" si="33"/>
        <v>0</v>
      </c>
      <c r="AL100" s="110">
        <f t="shared" si="34"/>
        <v>215082</v>
      </c>
      <c r="AM100" s="103"/>
      <c r="AN100" s="103">
        <v>8.9166000000000007</v>
      </c>
      <c r="AO100" s="103">
        <v>8.9166000000000007</v>
      </c>
      <c r="AP100" s="103">
        <f t="shared" si="35"/>
        <v>0</v>
      </c>
      <c r="AQ100" s="103">
        <f t="shared" si="36"/>
        <v>8.3920999999999992</v>
      </c>
      <c r="AR100" s="103">
        <f t="shared" si="37"/>
        <v>83920.999999999985</v>
      </c>
      <c r="AS100" s="103">
        <f t="shared" si="50"/>
        <v>0.52449999999999997</v>
      </c>
      <c r="AT100" s="103">
        <f t="shared" si="38"/>
        <v>5245</v>
      </c>
      <c r="AU100" s="103"/>
      <c r="AV100" s="103">
        <v>1.0055000000000001</v>
      </c>
      <c r="AW100" s="103">
        <v>1.0055000000000001</v>
      </c>
      <c r="AX100" s="103">
        <f t="shared" si="39"/>
        <v>0</v>
      </c>
      <c r="AY100" s="103">
        <f t="shared" si="51"/>
        <v>0.62939999999999996</v>
      </c>
      <c r="AZ100" s="103">
        <f t="shared" si="40"/>
        <v>6294</v>
      </c>
      <c r="BA100" s="103">
        <f t="shared" si="52"/>
        <v>0.37609999999999999</v>
      </c>
      <c r="BB100" s="103">
        <f t="shared" si="41"/>
        <v>3761</v>
      </c>
      <c r="BC100" s="103">
        <f t="shared" si="49"/>
        <v>0</v>
      </c>
      <c r="BD100" s="103">
        <v>17.756699999999999</v>
      </c>
      <c r="BE100" s="103">
        <v>17.756699999999999</v>
      </c>
      <c r="BF100" s="103">
        <f t="shared" si="42"/>
        <v>0</v>
      </c>
      <c r="BG100" s="103"/>
      <c r="BH100" s="103"/>
      <c r="BI100" s="103"/>
      <c r="BJ100" s="103">
        <f t="shared" si="43"/>
        <v>0</v>
      </c>
      <c r="BK100" s="111">
        <v>1E-4</v>
      </c>
      <c r="BL100" s="112" t="s">
        <v>334</v>
      </c>
      <c r="BM100" s="106">
        <v>103</v>
      </c>
      <c r="BN100" s="103">
        <v>18.240000000000002</v>
      </c>
      <c r="BO100" s="103">
        <v>18.240000000000002</v>
      </c>
      <c r="BP100" s="103">
        <f t="shared" si="44"/>
        <v>0</v>
      </c>
      <c r="BQ100" s="103">
        <v>5.76</v>
      </c>
      <c r="BR100" s="103">
        <v>5.76</v>
      </c>
      <c r="BS100" s="103">
        <f t="shared" si="45"/>
        <v>0</v>
      </c>
      <c r="BT100" s="103">
        <v>6490</v>
      </c>
      <c r="BU100" s="110">
        <v>79</v>
      </c>
      <c r="BV100" s="103"/>
      <c r="BW100" s="103"/>
      <c r="BX100" s="103">
        <f t="shared" si="46"/>
        <v>0</v>
      </c>
      <c r="BY100" s="106">
        <v>0.96</v>
      </c>
      <c r="BZ100" s="106">
        <v>0.96</v>
      </c>
      <c r="CA100" s="103"/>
      <c r="CB100" s="103"/>
      <c r="CC100" s="103">
        <v>0.96</v>
      </c>
      <c r="CD100" s="103"/>
      <c r="CE100" s="103">
        <f t="shared" si="47"/>
        <v>0.96</v>
      </c>
      <c r="CF100" s="103"/>
      <c r="CG100" s="103"/>
      <c r="CH100" s="103"/>
      <c r="CI100" s="103"/>
      <c r="CJ100" s="103"/>
      <c r="CK100" s="110"/>
      <c r="CL100" s="103"/>
      <c r="CM100" s="103"/>
      <c r="CN100" s="103"/>
      <c r="CO100" s="103"/>
      <c r="CP100" s="103"/>
      <c r="CQ100" s="103">
        <v>0</v>
      </c>
      <c r="CR100" s="103">
        <v>985</v>
      </c>
      <c r="CS100" s="103"/>
      <c r="CT100" s="103">
        <v>12316.8</v>
      </c>
      <c r="CU100" s="103"/>
      <c r="CV100" s="111">
        <v>13602.9198</v>
      </c>
      <c r="CW100" s="103"/>
      <c r="CX100" s="113"/>
      <c r="CY100" s="103"/>
      <c r="CZ100" s="103">
        <v>13602.9198</v>
      </c>
    </row>
    <row r="101" spans="1:104" s="99" customFormat="1" ht="14.25" customHeight="1">
      <c r="A101" s="103">
        <v>96</v>
      </c>
      <c r="B101" s="103" t="s">
        <v>240</v>
      </c>
      <c r="C101" s="104">
        <v>503001</v>
      </c>
      <c r="D101" s="105" t="s">
        <v>335</v>
      </c>
      <c r="E101" s="106">
        <v>1005.0257000000001</v>
      </c>
      <c r="F101" s="106">
        <v>583.90170000000012</v>
      </c>
      <c r="G101" s="103">
        <v>150737</v>
      </c>
      <c r="H101" s="106">
        <v>57303</v>
      </c>
      <c r="I101" s="106">
        <v>93434</v>
      </c>
      <c r="J101" s="103">
        <f t="shared" si="28"/>
        <v>180.8844</v>
      </c>
      <c r="K101" s="106">
        <v>89.51</v>
      </c>
      <c r="L101" s="103">
        <v>29.25</v>
      </c>
      <c r="M101" s="103">
        <v>29.25</v>
      </c>
      <c r="N101" s="103">
        <f t="shared" si="29"/>
        <v>0</v>
      </c>
      <c r="O101" s="128">
        <v>11.304</v>
      </c>
      <c r="P101" s="103"/>
      <c r="Q101" s="103"/>
      <c r="R101" s="103">
        <v>48.956000000000003</v>
      </c>
      <c r="S101" s="106">
        <v>107.26240000000001</v>
      </c>
      <c r="T101" s="103">
        <v>5.7302999999999997</v>
      </c>
      <c r="U101" s="103">
        <v>3.06</v>
      </c>
      <c r="V101" s="103"/>
      <c r="W101" s="103">
        <v>66.109200000000001</v>
      </c>
      <c r="X101" s="103">
        <v>66.109200000000001</v>
      </c>
      <c r="Y101" s="103">
        <f t="shared" si="30"/>
        <v>0</v>
      </c>
      <c r="Z101" s="103">
        <v>32.362900000000003</v>
      </c>
      <c r="AA101" s="103">
        <f t="shared" si="31"/>
        <v>33.054600000000001</v>
      </c>
      <c r="AB101" s="103">
        <f t="shared" si="32"/>
        <v>-0.69169999999999732</v>
      </c>
      <c r="AC101" s="103">
        <v>55091</v>
      </c>
      <c r="AD101" s="103"/>
      <c r="AE101" s="103"/>
      <c r="AF101" s="103">
        <v>75.11</v>
      </c>
      <c r="AG101" s="103">
        <v>75.11</v>
      </c>
      <c r="AH101" s="103">
        <f t="shared" si="48"/>
        <v>0</v>
      </c>
      <c r="AI101" s="110">
        <v>57.133400000000002</v>
      </c>
      <c r="AJ101" s="110">
        <v>57.133400000000002</v>
      </c>
      <c r="AK101" s="110">
        <f t="shared" si="33"/>
        <v>0</v>
      </c>
      <c r="AL101" s="110">
        <f t="shared" si="34"/>
        <v>571334</v>
      </c>
      <c r="AM101" s="103"/>
      <c r="AN101" s="103">
        <v>24.245799999999999</v>
      </c>
      <c r="AO101" s="103">
        <v>24.245799999999999</v>
      </c>
      <c r="AP101" s="103">
        <f t="shared" si="35"/>
        <v>0</v>
      </c>
      <c r="AQ101" s="103">
        <f t="shared" si="36"/>
        <v>22.819600000000001</v>
      </c>
      <c r="AR101" s="103">
        <f t="shared" si="37"/>
        <v>228196</v>
      </c>
      <c r="AS101" s="103">
        <f t="shared" si="50"/>
        <v>1.4261999999999999</v>
      </c>
      <c r="AT101" s="103">
        <f t="shared" si="38"/>
        <v>14262</v>
      </c>
      <c r="AU101" s="103"/>
      <c r="AV101" s="103">
        <v>3.0221</v>
      </c>
      <c r="AW101" s="103">
        <v>3.0221</v>
      </c>
      <c r="AX101" s="103">
        <f t="shared" si="39"/>
        <v>0</v>
      </c>
      <c r="AY101" s="103">
        <f t="shared" si="51"/>
        <v>1.7115</v>
      </c>
      <c r="AZ101" s="103">
        <f t="shared" si="40"/>
        <v>17115</v>
      </c>
      <c r="BA101" s="103">
        <f t="shared" si="52"/>
        <v>1.3106</v>
      </c>
      <c r="BB101" s="103">
        <f t="shared" si="41"/>
        <v>13106</v>
      </c>
      <c r="BC101" s="103">
        <f t="shared" si="49"/>
        <v>0</v>
      </c>
      <c r="BD101" s="103">
        <v>46.733600000000003</v>
      </c>
      <c r="BE101" s="103">
        <v>46.733600000000003</v>
      </c>
      <c r="BF101" s="103">
        <f t="shared" si="42"/>
        <v>0</v>
      </c>
      <c r="BG101" s="103"/>
      <c r="BH101" s="103"/>
      <c r="BI101" s="103"/>
      <c r="BJ101" s="103">
        <f t="shared" si="43"/>
        <v>0</v>
      </c>
      <c r="BK101" s="111">
        <v>1E-4</v>
      </c>
      <c r="BL101" s="112" t="s">
        <v>335</v>
      </c>
      <c r="BM101" s="106">
        <v>379.80799999999999</v>
      </c>
      <c r="BN101" s="103">
        <v>43.44</v>
      </c>
      <c r="BO101" s="103">
        <v>43.44</v>
      </c>
      <c r="BP101" s="103">
        <f t="shared" si="44"/>
        <v>0</v>
      </c>
      <c r="BQ101" s="103">
        <v>10.368</v>
      </c>
      <c r="BR101" s="103">
        <v>10.368</v>
      </c>
      <c r="BS101" s="103">
        <f t="shared" si="45"/>
        <v>0</v>
      </c>
      <c r="BT101" s="103">
        <v>11530</v>
      </c>
      <c r="BU101" s="110">
        <v>284</v>
      </c>
      <c r="BV101" s="103">
        <v>42</v>
      </c>
      <c r="BW101" s="103">
        <v>75</v>
      </c>
      <c r="BX101" s="103">
        <f t="shared" si="46"/>
        <v>-33</v>
      </c>
      <c r="BY101" s="106">
        <v>41.316000000000003</v>
      </c>
      <c r="BZ101" s="106">
        <v>29.28</v>
      </c>
      <c r="CA101" s="103"/>
      <c r="CB101" s="103"/>
      <c r="CC101" s="103">
        <v>29.28</v>
      </c>
      <c r="CD101" s="103"/>
      <c r="CE101" s="103">
        <f t="shared" si="47"/>
        <v>29.28</v>
      </c>
      <c r="CF101" s="103"/>
      <c r="CG101" s="103"/>
      <c r="CH101" s="129">
        <v>12.036</v>
      </c>
      <c r="CI101" s="103"/>
      <c r="CJ101" s="103"/>
      <c r="CK101" s="110"/>
      <c r="CL101" s="103"/>
      <c r="CM101" s="103"/>
      <c r="CN101" s="103"/>
      <c r="CO101" s="103"/>
      <c r="CP101" s="103"/>
      <c r="CQ101" s="103">
        <v>0</v>
      </c>
      <c r="CR101" s="103">
        <v>180</v>
      </c>
      <c r="CS101" s="103">
        <v>400</v>
      </c>
      <c r="CT101" s="103">
        <v>4914.63</v>
      </c>
      <c r="CU101" s="103"/>
      <c r="CV101" s="111">
        <v>6499.6557000000003</v>
      </c>
      <c r="CW101" s="103"/>
      <c r="CX101" s="113"/>
      <c r="CY101" s="103"/>
      <c r="CZ101" s="103">
        <v>6499.6557000000003</v>
      </c>
    </row>
    <row r="102" spans="1:104" s="99" customFormat="1" ht="14.25" customHeight="1">
      <c r="A102" s="103">
        <v>97</v>
      </c>
      <c r="B102" s="103" t="s">
        <v>240</v>
      </c>
      <c r="C102" s="104">
        <v>503006</v>
      </c>
      <c r="D102" s="105" t="s">
        <v>336</v>
      </c>
      <c r="E102" s="106">
        <v>365.05</v>
      </c>
      <c r="F102" s="106">
        <v>338.17</v>
      </c>
      <c r="G102" s="103">
        <v>99207</v>
      </c>
      <c r="H102" s="106"/>
      <c r="I102" s="106">
        <v>99207</v>
      </c>
      <c r="J102" s="103">
        <f t="shared" si="28"/>
        <v>119.0484</v>
      </c>
      <c r="K102" s="106">
        <v>0</v>
      </c>
      <c r="L102" s="103">
        <v>0</v>
      </c>
      <c r="M102" s="103">
        <v>0</v>
      </c>
      <c r="N102" s="103">
        <f t="shared" si="29"/>
        <v>0</v>
      </c>
      <c r="O102" s="103"/>
      <c r="P102" s="103"/>
      <c r="Q102" s="103"/>
      <c r="R102" s="103"/>
      <c r="S102" s="106">
        <v>60.480000000000004</v>
      </c>
      <c r="T102" s="103">
        <v>0</v>
      </c>
      <c r="U102" s="103"/>
      <c r="V102" s="103"/>
      <c r="W102" s="103">
        <v>40.32</v>
      </c>
      <c r="X102" s="103">
        <v>40.32</v>
      </c>
      <c r="Y102" s="103">
        <f t="shared" si="30"/>
        <v>0</v>
      </c>
      <c r="Z102" s="103">
        <v>20.16</v>
      </c>
      <c r="AA102" s="103">
        <f t="shared" si="31"/>
        <v>20.16</v>
      </c>
      <c r="AB102" s="103">
        <f t="shared" si="32"/>
        <v>0</v>
      </c>
      <c r="AC102" s="103">
        <v>33600</v>
      </c>
      <c r="AD102" s="103"/>
      <c r="AE102" s="103"/>
      <c r="AF102" s="103">
        <v>72.52</v>
      </c>
      <c r="AG102" s="103">
        <v>72.52</v>
      </c>
      <c r="AH102" s="103">
        <f t="shared" si="48"/>
        <v>0</v>
      </c>
      <c r="AI102" s="110">
        <v>37.1021</v>
      </c>
      <c r="AJ102" s="110">
        <v>37.1021</v>
      </c>
      <c r="AK102" s="110">
        <f t="shared" si="33"/>
        <v>0</v>
      </c>
      <c r="AL102" s="110">
        <f t="shared" si="34"/>
        <v>371021</v>
      </c>
      <c r="AM102" s="103"/>
      <c r="AN102" s="103">
        <v>16.283300000000001</v>
      </c>
      <c r="AO102" s="103">
        <v>16.283300000000001</v>
      </c>
      <c r="AP102" s="103">
        <f t="shared" si="35"/>
        <v>0</v>
      </c>
      <c r="AQ102" s="103">
        <f t="shared" si="36"/>
        <v>15.3255</v>
      </c>
      <c r="AR102" s="103">
        <f t="shared" si="37"/>
        <v>153255</v>
      </c>
      <c r="AS102" s="103">
        <f t="shared" si="50"/>
        <v>0.95779999999999998</v>
      </c>
      <c r="AT102" s="103">
        <f t="shared" si="38"/>
        <v>9578</v>
      </c>
      <c r="AU102" s="103"/>
      <c r="AV102" s="103">
        <v>2.4904000000000002</v>
      </c>
      <c r="AW102" s="103">
        <v>2.4904000000000002</v>
      </c>
      <c r="AX102" s="103">
        <f t="shared" si="39"/>
        <v>0</v>
      </c>
      <c r="AY102" s="103">
        <f t="shared" si="51"/>
        <v>1.1494</v>
      </c>
      <c r="AZ102" s="103">
        <f t="shared" si="40"/>
        <v>11494</v>
      </c>
      <c r="BA102" s="103">
        <f t="shared" si="52"/>
        <v>1.341</v>
      </c>
      <c r="BB102" s="103">
        <f t="shared" si="41"/>
        <v>13410</v>
      </c>
      <c r="BC102" s="103">
        <f t="shared" si="49"/>
        <v>0</v>
      </c>
      <c r="BD102" s="103">
        <v>30.245799999999999</v>
      </c>
      <c r="BE102" s="103">
        <v>30.245799999999999</v>
      </c>
      <c r="BF102" s="103">
        <f t="shared" si="42"/>
        <v>0</v>
      </c>
      <c r="BG102" s="103"/>
      <c r="BH102" s="103"/>
      <c r="BI102" s="103"/>
      <c r="BJ102" s="103">
        <f t="shared" si="43"/>
        <v>0</v>
      </c>
      <c r="BK102" s="111">
        <v>1E-4</v>
      </c>
      <c r="BL102" s="112" t="s">
        <v>336</v>
      </c>
      <c r="BM102" s="106">
        <v>26.88</v>
      </c>
      <c r="BN102" s="103">
        <v>26.88</v>
      </c>
      <c r="BO102" s="103">
        <v>26.88</v>
      </c>
      <c r="BP102" s="103">
        <f t="shared" si="44"/>
        <v>0</v>
      </c>
      <c r="BQ102" s="103">
        <v>0</v>
      </c>
      <c r="BR102" s="103">
        <v>0</v>
      </c>
      <c r="BS102" s="103">
        <f t="shared" si="45"/>
        <v>0</v>
      </c>
      <c r="BT102" s="103"/>
      <c r="BU102" s="110"/>
      <c r="BV102" s="103"/>
      <c r="BW102" s="103"/>
      <c r="BX102" s="103">
        <f t="shared" si="46"/>
        <v>0</v>
      </c>
      <c r="BY102" s="106">
        <v>0</v>
      </c>
      <c r="BZ102" s="106">
        <v>0</v>
      </c>
      <c r="CA102" s="103"/>
      <c r="CB102" s="103"/>
      <c r="CC102" s="103">
        <v>0</v>
      </c>
      <c r="CD102" s="103"/>
      <c r="CE102" s="103">
        <f t="shared" si="47"/>
        <v>0</v>
      </c>
      <c r="CF102" s="103"/>
      <c r="CG102" s="103"/>
      <c r="CH102" s="103"/>
      <c r="CI102" s="103"/>
      <c r="CJ102" s="103"/>
      <c r="CK102" s="110"/>
      <c r="CL102" s="103"/>
      <c r="CM102" s="103"/>
      <c r="CN102" s="103"/>
      <c r="CO102" s="103"/>
      <c r="CP102" s="103"/>
      <c r="CQ102" s="103">
        <v>0</v>
      </c>
      <c r="CR102" s="103">
        <v>39</v>
      </c>
      <c r="CS102" s="103"/>
      <c r="CT102" s="103">
        <v>100</v>
      </c>
      <c r="CU102" s="103"/>
      <c r="CV102" s="111">
        <v>504.05</v>
      </c>
      <c r="CW102" s="103"/>
      <c r="CX102" s="113"/>
      <c r="CY102" s="103">
        <v>57</v>
      </c>
      <c r="CZ102" s="103">
        <v>561.04999999999995</v>
      </c>
    </row>
    <row r="103" spans="1:104" s="99" customFormat="1" ht="14.25" customHeight="1">
      <c r="A103" s="103">
        <v>98</v>
      </c>
      <c r="B103" s="103" t="s">
        <v>240</v>
      </c>
      <c r="C103" s="104">
        <v>503007</v>
      </c>
      <c r="D103" s="130" t="s">
        <v>337</v>
      </c>
      <c r="E103" s="106">
        <v>345.04920000000004</v>
      </c>
      <c r="F103" s="106">
        <v>247.28919999999999</v>
      </c>
      <c r="G103" s="103">
        <v>70098</v>
      </c>
      <c r="H103" s="106"/>
      <c r="I103" s="106">
        <v>70098</v>
      </c>
      <c r="J103" s="103">
        <f t="shared" si="28"/>
        <v>84.117599999999996</v>
      </c>
      <c r="K103" s="106">
        <v>15.768000000000001</v>
      </c>
      <c r="L103" s="103">
        <v>0</v>
      </c>
      <c r="M103" s="103">
        <v>0</v>
      </c>
      <c r="N103" s="103">
        <f t="shared" si="29"/>
        <v>0</v>
      </c>
      <c r="O103" s="128">
        <v>15.768000000000001</v>
      </c>
      <c r="P103" s="103"/>
      <c r="Q103" s="103"/>
      <c r="R103" s="103"/>
      <c r="S103" s="106">
        <v>42.552000000000007</v>
      </c>
      <c r="T103" s="103">
        <v>0</v>
      </c>
      <c r="U103" s="103">
        <v>3.6720000000000002</v>
      </c>
      <c r="V103" s="103"/>
      <c r="W103" s="103">
        <v>25.92</v>
      </c>
      <c r="X103" s="103">
        <v>25.92</v>
      </c>
      <c r="Y103" s="103">
        <f t="shared" si="30"/>
        <v>0</v>
      </c>
      <c r="Z103" s="103">
        <v>12.96</v>
      </c>
      <c r="AA103" s="103">
        <f t="shared" si="31"/>
        <v>12.96</v>
      </c>
      <c r="AB103" s="103">
        <f t="shared" si="32"/>
        <v>0</v>
      </c>
      <c r="AC103" s="103">
        <v>21600</v>
      </c>
      <c r="AD103" s="103"/>
      <c r="AE103" s="103"/>
      <c r="AF103" s="103">
        <v>46.62</v>
      </c>
      <c r="AG103" s="103">
        <v>46.62</v>
      </c>
      <c r="AH103" s="103">
        <f t="shared" si="48"/>
        <v>0</v>
      </c>
      <c r="AI103" s="110">
        <v>25.065200000000001</v>
      </c>
      <c r="AJ103" s="110">
        <v>25.065200000000001</v>
      </c>
      <c r="AK103" s="110">
        <f t="shared" si="33"/>
        <v>0</v>
      </c>
      <c r="AL103" s="110">
        <f t="shared" si="34"/>
        <v>250652</v>
      </c>
      <c r="AM103" s="103"/>
      <c r="AN103" s="103">
        <v>11.1127</v>
      </c>
      <c r="AO103" s="103">
        <v>11.1127</v>
      </c>
      <c r="AP103" s="103">
        <f t="shared" si="35"/>
        <v>0</v>
      </c>
      <c r="AQ103" s="103">
        <f t="shared" si="36"/>
        <v>10.459</v>
      </c>
      <c r="AR103" s="103">
        <f t="shared" si="37"/>
        <v>104590</v>
      </c>
      <c r="AS103" s="103">
        <f t="shared" si="50"/>
        <v>0.65369999999999995</v>
      </c>
      <c r="AT103" s="103">
        <f t="shared" si="38"/>
        <v>6536.9999999999991</v>
      </c>
      <c r="AU103" s="103"/>
      <c r="AV103" s="103">
        <v>1.6996</v>
      </c>
      <c r="AW103" s="103">
        <v>1.6996</v>
      </c>
      <c r="AX103" s="103">
        <f t="shared" si="39"/>
        <v>0</v>
      </c>
      <c r="AY103" s="103">
        <f t="shared" si="51"/>
        <v>0.78439999999999999</v>
      </c>
      <c r="AZ103" s="103">
        <f t="shared" si="40"/>
        <v>7844</v>
      </c>
      <c r="BA103" s="103">
        <f t="shared" si="52"/>
        <v>0.91520000000000001</v>
      </c>
      <c r="BB103" s="103">
        <f t="shared" si="41"/>
        <v>9152</v>
      </c>
      <c r="BC103" s="103">
        <f t="shared" si="49"/>
        <v>0</v>
      </c>
      <c r="BD103" s="103">
        <v>20.354099999999999</v>
      </c>
      <c r="BE103" s="103">
        <v>20.354099999999999</v>
      </c>
      <c r="BF103" s="103">
        <f t="shared" si="42"/>
        <v>0</v>
      </c>
      <c r="BG103" s="103"/>
      <c r="BH103" s="103"/>
      <c r="BI103" s="103"/>
      <c r="BJ103" s="103">
        <f t="shared" si="43"/>
        <v>0</v>
      </c>
      <c r="BK103" s="111">
        <v>1E-4</v>
      </c>
      <c r="BL103" s="131" t="s">
        <v>337</v>
      </c>
      <c r="BM103" s="106">
        <v>97.28</v>
      </c>
      <c r="BN103" s="103">
        <v>17.28</v>
      </c>
      <c r="BO103" s="103">
        <v>17.28</v>
      </c>
      <c r="BP103" s="103">
        <f t="shared" si="44"/>
        <v>0</v>
      </c>
      <c r="BQ103" s="103">
        <v>0</v>
      </c>
      <c r="BR103" s="103">
        <v>0</v>
      </c>
      <c r="BS103" s="103">
        <f t="shared" si="45"/>
        <v>0</v>
      </c>
      <c r="BT103" s="103"/>
      <c r="BU103" s="110">
        <v>80</v>
      </c>
      <c r="BV103" s="103"/>
      <c r="BW103" s="103"/>
      <c r="BX103" s="103">
        <f t="shared" si="46"/>
        <v>0</v>
      </c>
      <c r="BY103" s="106">
        <v>0.48</v>
      </c>
      <c r="BZ103" s="106">
        <v>0.48</v>
      </c>
      <c r="CA103" s="103"/>
      <c r="CB103" s="103"/>
      <c r="CC103" s="103">
        <v>0.48</v>
      </c>
      <c r="CD103" s="103"/>
      <c r="CE103" s="103">
        <f t="shared" si="47"/>
        <v>0.48</v>
      </c>
      <c r="CF103" s="103"/>
      <c r="CG103" s="103"/>
      <c r="CH103" s="103"/>
      <c r="CI103" s="103"/>
      <c r="CJ103" s="103"/>
      <c r="CK103" s="110"/>
      <c r="CL103" s="103"/>
      <c r="CM103" s="103"/>
      <c r="CN103" s="103"/>
      <c r="CO103" s="103"/>
      <c r="CP103" s="103"/>
      <c r="CQ103" s="103">
        <v>0</v>
      </c>
      <c r="CR103" s="103"/>
      <c r="CS103" s="103"/>
      <c r="CT103" s="103"/>
      <c r="CU103" s="103"/>
      <c r="CV103" s="111">
        <v>345.04920000000004</v>
      </c>
      <c r="CW103" s="103"/>
      <c r="CX103" s="113"/>
      <c r="CY103" s="103"/>
      <c r="CZ103" s="103">
        <v>345.04920000000004</v>
      </c>
    </row>
    <row r="104" spans="1:104" s="99" customFormat="1" ht="14.25" customHeight="1">
      <c r="A104" s="103">
        <v>99</v>
      </c>
      <c r="B104" s="103" t="s">
        <v>240</v>
      </c>
      <c r="C104" s="104">
        <v>503008</v>
      </c>
      <c r="D104" s="130" t="s">
        <v>338</v>
      </c>
      <c r="E104" s="106">
        <v>158.05000000000001</v>
      </c>
      <c r="F104" s="106">
        <v>128.49</v>
      </c>
      <c r="G104" s="103">
        <v>36336</v>
      </c>
      <c r="H104" s="106"/>
      <c r="I104" s="106">
        <v>36336</v>
      </c>
      <c r="J104" s="103">
        <f t="shared" si="28"/>
        <v>43.603200000000001</v>
      </c>
      <c r="K104" s="106">
        <v>0</v>
      </c>
      <c r="L104" s="103">
        <v>0</v>
      </c>
      <c r="M104" s="103">
        <v>0</v>
      </c>
      <c r="N104" s="103">
        <f t="shared" si="29"/>
        <v>0</v>
      </c>
      <c r="O104" s="103"/>
      <c r="P104" s="103"/>
      <c r="Q104" s="103"/>
      <c r="R104" s="103"/>
      <c r="S104" s="106">
        <v>23.759999999999998</v>
      </c>
      <c r="T104" s="103">
        <v>0</v>
      </c>
      <c r="U104" s="103"/>
      <c r="V104" s="103"/>
      <c r="W104" s="103">
        <v>15.84</v>
      </c>
      <c r="X104" s="103">
        <v>15.84</v>
      </c>
      <c r="Y104" s="103">
        <f t="shared" si="30"/>
        <v>0</v>
      </c>
      <c r="Z104" s="103">
        <v>7.92</v>
      </c>
      <c r="AA104" s="103">
        <f t="shared" si="31"/>
        <v>7.92</v>
      </c>
      <c r="AB104" s="103">
        <f t="shared" si="32"/>
        <v>0</v>
      </c>
      <c r="AC104" s="103">
        <v>13200</v>
      </c>
      <c r="AD104" s="103"/>
      <c r="AE104" s="103"/>
      <c r="AF104" s="103">
        <v>28.49</v>
      </c>
      <c r="AG104" s="103">
        <v>28.49</v>
      </c>
      <c r="AH104" s="103">
        <f t="shared" si="48"/>
        <v>0</v>
      </c>
      <c r="AI104" s="110">
        <v>14.0693</v>
      </c>
      <c r="AJ104" s="110">
        <v>14.0693</v>
      </c>
      <c r="AK104" s="110">
        <f t="shared" si="33"/>
        <v>0</v>
      </c>
      <c r="AL104" s="110">
        <f t="shared" si="34"/>
        <v>140693</v>
      </c>
      <c r="AM104" s="103"/>
      <c r="AN104" s="103">
        <v>6.1279000000000003</v>
      </c>
      <c r="AO104" s="103">
        <v>6.1279000000000003</v>
      </c>
      <c r="AP104" s="103">
        <f t="shared" si="35"/>
        <v>0</v>
      </c>
      <c r="AQ104" s="103">
        <f t="shared" si="36"/>
        <v>5.7675000000000001</v>
      </c>
      <c r="AR104" s="103">
        <f t="shared" si="37"/>
        <v>57675</v>
      </c>
      <c r="AS104" s="103">
        <f t="shared" si="50"/>
        <v>0.36049999999999999</v>
      </c>
      <c r="AT104" s="103">
        <f t="shared" si="38"/>
        <v>3605</v>
      </c>
      <c r="AU104" s="103"/>
      <c r="AV104" s="103">
        <v>0.93720000000000003</v>
      </c>
      <c r="AW104" s="103">
        <v>0.93720000000000003</v>
      </c>
      <c r="AX104" s="103">
        <f t="shared" si="39"/>
        <v>0</v>
      </c>
      <c r="AY104" s="103">
        <f t="shared" si="51"/>
        <v>0.43259999999999998</v>
      </c>
      <c r="AZ104" s="103">
        <f t="shared" si="40"/>
        <v>4326</v>
      </c>
      <c r="BA104" s="103">
        <f t="shared" si="52"/>
        <v>0.50470000000000004</v>
      </c>
      <c r="BB104" s="103">
        <f t="shared" si="41"/>
        <v>5047</v>
      </c>
      <c r="BC104" s="103">
        <f t="shared" si="49"/>
        <v>-9.9999999999988987E-5</v>
      </c>
      <c r="BD104" s="103">
        <v>11.5024</v>
      </c>
      <c r="BE104" s="103">
        <v>11.5024</v>
      </c>
      <c r="BF104" s="103">
        <f t="shared" si="42"/>
        <v>0</v>
      </c>
      <c r="BG104" s="103"/>
      <c r="BH104" s="103"/>
      <c r="BI104" s="103"/>
      <c r="BJ104" s="103">
        <f t="shared" si="43"/>
        <v>0</v>
      </c>
      <c r="BK104" s="111">
        <v>1E-4</v>
      </c>
      <c r="BL104" s="131" t="s">
        <v>338</v>
      </c>
      <c r="BM104" s="106">
        <v>29.56</v>
      </c>
      <c r="BN104" s="103">
        <v>10.559999999999999</v>
      </c>
      <c r="BO104" s="103">
        <v>10.559999999999999</v>
      </c>
      <c r="BP104" s="103">
        <f t="shared" si="44"/>
        <v>0</v>
      </c>
      <c r="BQ104" s="103">
        <v>0</v>
      </c>
      <c r="BR104" s="103">
        <v>0</v>
      </c>
      <c r="BS104" s="103">
        <f t="shared" si="45"/>
        <v>0</v>
      </c>
      <c r="BT104" s="103"/>
      <c r="BU104" s="110">
        <v>19</v>
      </c>
      <c r="BV104" s="103"/>
      <c r="BW104" s="103"/>
      <c r="BX104" s="103">
        <f t="shared" si="46"/>
        <v>0</v>
      </c>
      <c r="BY104" s="106">
        <v>0</v>
      </c>
      <c r="BZ104" s="106">
        <v>0</v>
      </c>
      <c r="CA104" s="103"/>
      <c r="CB104" s="103"/>
      <c r="CC104" s="103">
        <v>0</v>
      </c>
      <c r="CD104" s="103"/>
      <c r="CE104" s="103">
        <f t="shared" si="47"/>
        <v>0</v>
      </c>
      <c r="CF104" s="103"/>
      <c r="CG104" s="103"/>
      <c r="CH104" s="103"/>
      <c r="CI104" s="103"/>
      <c r="CJ104" s="103"/>
      <c r="CK104" s="110"/>
      <c r="CL104" s="103"/>
      <c r="CM104" s="103"/>
      <c r="CN104" s="103"/>
      <c r="CO104" s="103"/>
      <c r="CP104" s="103"/>
      <c r="CQ104" s="103">
        <v>0</v>
      </c>
      <c r="CR104" s="103"/>
      <c r="CS104" s="103"/>
      <c r="CT104" s="103"/>
      <c r="CU104" s="103"/>
      <c r="CV104" s="111">
        <v>158.05000000000001</v>
      </c>
      <c r="CW104" s="103"/>
      <c r="CX104" s="113"/>
      <c r="CY104" s="103"/>
      <c r="CZ104" s="103">
        <v>158.05000000000001</v>
      </c>
    </row>
    <row r="105" spans="1:104" s="99" customFormat="1" ht="14.25" customHeight="1">
      <c r="A105" s="103">
        <v>100</v>
      </c>
      <c r="B105" s="103" t="s">
        <v>240</v>
      </c>
      <c r="C105" s="104">
        <v>503003</v>
      </c>
      <c r="D105" s="105" t="s">
        <v>339</v>
      </c>
      <c r="E105" s="106">
        <v>1072.1515999999999</v>
      </c>
      <c r="F105" s="106">
        <v>924.2675999999999</v>
      </c>
      <c r="G105" s="103">
        <v>335676</v>
      </c>
      <c r="H105" s="106"/>
      <c r="I105" s="106">
        <v>335676</v>
      </c>
      <c r="J105" s="103">
        <v>366.44639999999998</v>
      </c>
      <c r="K105" s="106">
        <v>60.48</v>
      </c>
      <c r="L105" s="103">
        <v>0</v>
      </c>
      <c r="M105" s="103">
        <v>0</v>
      </c>
      <c r="N105" s="103">
        <f t="shared" si="29"/>
        <v>0</v>
      </c>
      <c r="O105" s="128">
        <v>60.48</v>
      </c>
      <c r="P105" s="103"/>
      <c r="Q105" s="103"/>
      <c r="R105" s="103"/>
      <c r="S105" s="106">
        <v>11.832000000000001</v>
      </c>
      <c r="T105" s="103">
        <v>0</v>
      </c>
      <c r="U105" s="103">
        <v>11.832000000000001</v>
      </c>
      <c r="V105" s="103"/>
      <c r="W105" s="103"/>
      <c r="X105" s="103"/>
      <c r="Y105" s="103">
        <f>W105-X105</f>
        <v>0</v>
      </c>
      <c r="Z105" s="103"/>
      <c r="AA105" s="103">
        <f>W105/2</f>
        <v>0</v>
      </c>
      <c r="AB105" s="103">
        <f t="shared" si="32"/>
        <v>0</v>
      </c>
      <c r="AC105" s="103">
        <v>0</v>
      </c>
      <c r="AD105" s="103"/>
      <c r="AE105" s="103"/>
      <c r="AF105" s="103">
        <v>207.2</v>
      </c>
      <c r="AG105" s="103">
        <v>207.2</v>
      </c>
      <c r="AH105" s="103">
        <f t="shared" si="48"/>
        <v>0</v>
      </c>
      <c r="AI105" s="110">
        <v>116.35209999999999</v>
      </c>
      <c r="AJ105" s="110">
        <v>91.7834</v>
      </c>
      <c r="AK105" s="110">
        <f t="shared" si="33"/>
        <v>24.568699999999993</v>
      </c>
      <c r="AL105" s="110">
        <v>1269132</v>
      </c>
      <c r="AM105" s="128">
        <v>6.6010999999999997</v>
      </c>
      <c r="AN105" s="103">
        <v>54.712899999999998</v>
      </c>
      <c r="AO105" s="103">
        <v>54.712899999999998</v>
      </c>
      <c r="AP105" s="103">
        <f t="shared" si="35"/>
        <v>0</v>
      </c>
      <c r="AQ105" s="103">
        <f t="shared" si="36"/>
        <v>45.8917</v>
      </c>
      <c r="AR105" s="103">
        <v>570111</v>
      </c>
      <c r="AS105" s="103">
        <v>3.4980000000000002</v>
      </c>
      <c r="AT105" s="103">
        <v>34980</v>
      </c>
      <c r="AU105" s="103"/>
      <c r="AV105" s="103">
        <v>8.3678000000000008</v>
      </c>
      <c r="AW105" s="103">
        <v>8.3678000000000008</v>
      </c>
      <c r="AX105" s="103">
        <f t="shared" si="39"/>
        <v>0</v>
      </c>
      <c r="AY105" s="103">
        <v>4.1976000000000004</v>
      </c>
      <c r="AZ105" s="103">
        <v>41976.000000000007</v>
      </c>
      <c r="BA105" s="103">
        <f>8.3678-AY105</f>
        <v>4.1702000000000004</v>
      </c>
      <c r="BB105" s="103">
        <v>48973.000000000007</v>
      </c>
      <c r="BC105" s="103">
        <f t="shared" si="49"/>
        <v>0</v>
      </c>
      <c r="BD105" s="103">
        <v>92.275300000000001</v>
      </c>
      <c r="BE105" s="103">
        <v>92.275300000000001</v>
      </c>
      <c r="BF105" s="103">
        <f t="shared" si="42"/>
        <v>0</v>
      </c>
      <c r="BG105" s="103"/>
      <c r="BH105" s="103"/>
      <c r="BI105" s="103"/>
      <c r="BJ105" s="103">
        <f t="shared" si="43"/>
        <v>0</v>
      </c>
      <c r="BK105" s="111">
        <v>1E-4</v>
      </c>
      <c r="BL105" s="112" t="s">
        <v>339</v>
      </c>
      <c r="BM105" s="106">
        <v>99.8</v>
      </c>
      <c r="BN105" s="103">
        <v>76.8</v>
      </c>
      <c r="BO105" s="103">
        <v>76.8</v>
      </c>
      <c r="BP105" s="103">
        <f t="shared" si="44"/>
        <v>0</v>
      </c>
      <c r="BQ105" s="103">
        <v>0</v>
      </c>
      <c r="BR105" s="103">
        <v>0</v>
      </c>
      <c r="BS105" s="103">
        <f t="shared" si="45"/>
        <v>0</v>
      </c>
      <c r="BT105" s="103"/>
      <c r="BU105" s="110">
        <v>23</v>
      </c>
      <c r="BV105" s="103"/>
      <c r="BW105" s="103"/>
      <c r="BX105" s="103">
        <f t="shared" si="46"/>
        <v>0</v>
      </c>
      <c r="BY105" s="106">
        <v>48.084000000000003</v>
      </c>
      <c r="BZ105" s="106">
        <v>38.292000000000002</v>
      </c>
      <c r="CA105" s="129">
        <v>33.012</v>
      </c>
      <c r="CB105" s="129"/>
      <c r="CC105" s="103">
        <v>5.28</v>
      </c>
      <c r="CD105" s="103"/>
      <c r="CE105" s="103">
        <f t="shared" si="47"/>
        <v>5.28</v>
      </c>
      <c r="CF105" s="103"/>
      <c r="CG105" s="103"/>
      <c r="CH105" s="129">
        <v>9.7919999999999998</v>
      </c>
      <c r="CI105" s="103"/>
      <c r="CJ105" s="103"/>
      <c r="CK105" s="110"/>
      <c r="CL105" s="103"/>
      <c r="CM105" s="103"/>
      <c r="CN105" s="103"/>
      <c r="CO105" s="103"/>
      <c r="CP105" s="103"/>
      <c r="CQ105" s="103">
        <v>0</v>
      </c>
      <c r="CR105" s="103"/>
      <c r="CS105" s="103"/>
      <c r="CT105" s="103">
        <v>44</v>
      </c>
      <c r="CU105" s="103"/>
      <c r="CV105" s="111">
        <v>1116.1515999999999</v>
      </c>
      <c r="CW105" s="103"/>
      <c r="CX105" s="113"/>
      <c r="CY105" s="103"/>
      <c r="CZ105" s="103">
        <v>1116.1515999999999</v>
      </c>
    </row>
    <row r="106" spans="1:104" s="99" customFormat="1" ht="14.25" customHeight="1">
      <c r="A106" s="103">
        <v>101</v>
      </c>
      <c r="B106" s="103" t="s">
        <v>240</v>
      </c>
      <c r="C106" s="104">
        <v>503002</v>
      </c>
      <c r="D106" s="105" t="s">
        <v>340</v>
      </c>
      <c r="E106" s="106">
        <v>1153.8681000000001</v>
      </c>
      <c r="F106" s="106">
        <v>930.02809999999999</v>
      </c>
      <c r="G106" s="103">
        <v>430744</v>
      </c>
      <c r="H106" s="106"/>
      <c r="I106" s="106">
        <v>430744</v>
      </c>
      <c r="J106" s="103">
        <v>364.98480000000001</v>
      </c>
      <c r="K106" s="106">
        <v>25.92</v>
      </c>
      <c r="L106" s="103">
        <v>0</v>
      </c>
      <c r="M106" s="103">
        <v>0</v>
      </c>
      <c r="N106" s="103">
        <f t="shared" si="29"/>
        <v>0</v>
      </c>
      <c r="O106" s="128">
        <v>25.92</v>
      </c>
      <c r="P106" s="103"/>
      <c r="Q106" s="103"/>
      <c r="R106" s="103"/>
      <c r="S106" s="106">
        <v>5.0999999999999996</v>
      </c>
      <c r="T106" s="103">
        <v>0</v>
      </c>
      <c r="U106" s="103">
        <v>5.0999999999999996</v>
      </c>
      <c r="V106" s="103"/>
      <c r="W106" s="103"/>
      <c r="X106" s="103"/>
      <c r="Y106" s="103">
        <f t="shared" ref="Y106:Y158" si="53">W106-X106</f>
        <v>0</v>
      </c>
      <c r="Z106" s="103"/>
      <c r="AA106" s="103">
        <f t="shared" ref="AA106:AA158" si="54">W106/2</f>
        <v>0</v>
      </c>
      <c r="AB106" s="103">
        <f t="shared" si="32"/>
        <v>0</v>
      </c>
      <c r="AC106" s="103">
        <v>0</v>
      </c>
      <c r="AD106" s="103"/>
      <c r="AE106" s="103"/>
      <c r="AF106" s="103">
        <v>181.3</v>
      </c>
      <c r="AG106" s="103">
        <v>181.3</v>
      </c>
      <c r="AH106" s="103">
        <f t="shared" si="48"/>
        <v>0</v>
      </c>
      <c r="AI106" s="110">
        <v>138.6052</v>
      </c>
      <c r="AJ106" s="110">
        <v>116.35209999999999</v>
      </c>
      <c r="AK106" s="110">
        <f t="shared" si="33"/>
        <v>22.253100000000003</v>
      </c>
      <c r="AL106" s="110">
        <v>1549057</v>
      </c>
      <c r="AM106" s="128">
        <v>26.636600000000001</v>
      </c>
      <c r="AN106" s="103">
        <v>70.573999999999998</v>
      </c>
      <c r="AO106" s="103">
        <v>70.573999999999998</v>
      </c>
      <c r="AP106" s="103">
        <f t="shared" si="35"/>
        <v>0</v>
      </c>
      <c r="AQ106" s="103">
        <f t="shared" si="36"/>
        <v>43.702800000000003</v>
      </c>
      <c r="AR106" s="103">
        <v>767370</v>
      </c>
      <c r="AS106" s="103">
        <v>4.6319999999999997</v>
      </c>
      <c r="AT106" s="103">
        <v>46320</v>
      </c>
      <c r="AU106" s="103"/>
      <c r="AV106" s="103">
        <v>10.7936</v>
      </c>
      <c r="AW106" s="103">
        <v>10.7936</v>
      </c>
      <c r="AX106" s="103">
        <f t="shared" si="39"/>
        <v>0</v>
      </c>
      <c r="AY106" s="103">
        <v>5.5583999999999998</v>
      </c>
      <c r="AZ106" s="103">
        <v>55584</v>
      </c>
      <c r="BA106" s="103">
        <f>10.7936-AY106</f>
        <v>5.2351999999999999</v>
      </c>
      <c r="BB106" s="103">
        <v>64848</v>
      </c>
      <c r="BC106" s="103">
        <f t="shared" si="49"/>
        <v>0</v>
      </c>
      <c r="BD106" s="103">
        <v>106.1139</v>
      </c>
      <c r="BE106" s="103">
        <v>106.1139</v>
      </c>
      <c r="BF106" s="103">
        <f t="shared" si="42"/>
        <v>0</v>
      </c>
      <c r="BG106" s="103"/>
      <c r="BH106" s="103"/>
      <c r="BI106" s="103"/>
      <c r="BJ106" s="103">
        <f t="shared" si="43"/>
        <v>0</v>
      </c>
      <c r="BK106" s="111">
        <v>1E-4</v>
      </c>
      <c r="BL106" s="112" t="s">
        <v>340</v>
      </c>
      <c r="BM106" s="106">
        <v>119.2</v>
      </c>
      <c r="BN106" s="103">
        <v>67.2</v>
      </c>
      <c r="BO106" s="103">
        <v>67.2</v>
      </c>
      <c r="BP106" s="103">
        <f t="shared" si="44"/>
        <v>0</v>
      </c>
      <c r="BQ106" s="103">
        <v>0</v>
      </c>
      <c r="BR106" s="103">
        <v>0</v>
      </c>
      <c r="BS106" s="103">
        <f t="shared" si="45"/>
        <v>0</v>
      </c>
      <c r="BT106" s="103"/>
      <c r="BU106" s="110">
        <v>52</v>
      </c>
      <c r="BV106" s="103"/>
      <c r="BW106" s="103"/>
      <c r="BX106" s="103">
        <f t="shared" si="46"/>
        <v>0</v>
      </c>
      <c r="BY106" s="106">
        <v>104.64</v>
      </c>
      <c r="BZ106" s="106">
        <v>90.707999999999998</v>
      </c>
      <c r="CA106" s="129">
        <v>85.427999999999997</v>
      </c>
      <c r="CB106" s="129"/>
      <c r="CC106" s="103">
        <v>5.28</v>
      </c>
      <c r="CD106" s="103"/>
      <c r="CE106" s="103">
        <f t="shared" si="47"/>
        <v>5.28</v>
      </c>
      <c r="CF106" s="103"/>
      <c r="CG106" s="103"/>
      <c r="CH106" s="129">
        <v>13.932</v>
      </c>
      <c r="CI106" s="103"/>
      <c r="CJ106" s="103"/>
      <c r="CK106" s="110"/>
      <c r="CL106" s="103"/>
      <c r="CM106" s="103"/>
      <c r="CN106" s="103"/>
      <c r="CO106" s="103"/>
      <c r="CP106" s="103"/>
      <c r="CQ106" s="103">
        <v>0</v>
      </c>
      <c r="CR106" s="103"/>
      <c r="CS106" s="103"/>
      <c r="CT106" s="103">
        <v>79</v>
      </c>
      <c r="CU106" s="103"/>
      <c r="CV106" s="111">
        <v>1232.8681000000001</v>
      </c>
      <c r="CW106" s="103"/>
      <c r="CX106" s="113"/>
      <c r="CY106" s="103"/>
      <c r="CZ106" s="103">
        <v>1232.8681000000001</v>
      </c>
    </row>
    <row r="107" spans="1:104" s="99" customFormat="1" ht="14.25" customHeight="1">
      <c r="A107" s="103">
        <v>102</v>
      </c>
      <c r="B107" s="103" t="s">
        <v>240</v>
      </c>
      <c r="C107" s="104">
        <v>503004</v>
      </c>
      <c r="D107" s="105" t="s">
        <v>341</v>
      </c>
      <c r="E107" s="106">
        <v>684.86530000000016</v>
      </c>
      <c r="F107" s="106">
        <v>591.8873000000001</v>
      </c>
      <c r="G107" s="103">
        <v>234881</v>
      </c>
      <c r="H107" s="106"/>
      <c r="I107" s="106">
        <v>234881</v>
      </c>
      <c r="J107" s="103">
        <v>229.4256</v>
      </c>
      <c r="K107" s="106">
        <v>41.904000000000003</v>
      </c>
      <c r="L107" s="103">
        <v>0</v>
      </c>
      <c r="M107" s="103">
        <v>0</v>
      </c>
      <c r="N107" s="103">
        <f t="shared" si="29"/>
        <v>0</v>
      </c>
      <c r="O107" s="128">
        <v>41.904000000000003</v>
      </c>
      <c r="P107" s="103"/>
      <c r="Q107" s="103"/>
      <c r="R107" s="103"/>
      <c r="S107" s="106">
        <v>8.16</v>
      </c>
      <c r="T107" s="103">
        <v>0</v>
      </c>
      <c r="U107" s="103">
        <v>8.16</v>
      </c>
      <c r="V107" s="103"/>
      <c r="W107" s="103"/>
      <c r="X107" s="103"/>
      <c r="Y107" s="103">
        <f t="shared" si="53"/>
        <v>0</v>
      </c>
      <c r="Z107" s="103"/>
      <c r="AA107" s="103">
        <f t="shared" si="54"/>
        <v>0</v>
      </c>
      <c r="AB107" s="103">
        <f t="shared" si="32"/>
        <v>0</v>
      </c>
      <c r="AC107" s="103">
        <v>0</v>
      </c>
      <c r="AD107" s="103"/>
      <c r="AE107" s="103"/>
      <c r="AF107" s="103">
        <v>116.55</v>
      </c>
      <c r="AG107" s="103">
        <v>116.55</v>
      </c>
      <c r="AH107" s="103">
        <f t="shared" si="48"/>
        <v>0</v>
      </c>
      <c r="AI107" s="110">
        <v>80.006</v>
      </c>
      <c r="AJ107" s="110">
        <v>138.6052</v>
      </c>
      <c r="AK107" s="110">
        <f t="shared" si="33"/>
        <v>-58.599199999999996</v>
      </c>
      <c r="AL107" s="110">
        <v>824925.00000000012</v>
      </c>
      <c r="AM107" s="128">
        <v>9.0225000000000009</v>
      </c>
      <c r="AN107" s="103">
        <v>37.607100000000003</v>
      </c>
      <c r="AO107" s="103">
        <v>37.607100000000003</v>
      </c>
      <c r="AP107" s="103">
        <f t="shared" si="35"/>
        <v>0</v>
      </c>
      <c r="AQ107" s="103">
        <f t="shared" si="36"/>
        <v>27.678000000000001</v>
      </c>
      <c r="AR107" s="103">
        <v>374585</v>
      </c>
      <c r="AS107" s="103">
        <v>2.2970999999999999</v>
      </c>
      <c r="AT107" s="103">
        <v>22971</v>
      </c>
      <c r="AU107" s="103"/>
      <c r="AV107" s="103">
        <v>5.7515999999999998</v>
      </c>
      <c r="AW107" s="103">
        <v>5.7515999999999998</v>
      </c>
      <c r="AX107" s="103">
        <f t="shared" si="39"/>
        <v>0</v>
      </c>
      <c r="AY107" s="103">
        <v>2.7565</v>
      </c>
      <c r="AZ107" s="103">
        <v>27565</v>
      </c>
      <c r="BA107" s="103">
        <f>5.7516-AY107</f>
        <v>2.9950999999999999</v>
      </c>
      <c r="BB107" s="103">
        <v>32159</v>
      </c>
      <c r="BC107" s="103">
        <f t="shared" si="49"/>
        <v>0</v>
      </c>
      <c r="BD107" s="103">
        <v>63.460500000000003</v>
      </c>
      <c r="BE107" s="103">
        <v>63.460500000000003</v>
      </c>
      <c r="BF107" s="103">
        <f t="shared" si="42"/>
        <v>0</v>
      </c>
      <c r="BG107" s="103"/>
      <c r="BH107" s="103"/>
      <c r="BI107" s="103"/>
      <c r="BJ107" s="103">
        <f t="shared" si="43"/>
        <v>0</v>
      </c>
      <c r="BK107" s="111">
        <v>1E-4</v>
      </c>
      <c r="BL107" s="112" t="s">
        <v>341</v>
      </c>
      <c r="BM107" s="106">
        <v>57.199999999999996</v>
      </c>
      <c r="BN107" s="103">
        <v>43.199999999999996</v>
      </c>
      <c r="BO107" s="103">
        <v>43.199999999999996</v>
      </c>
      <c r="BP107" s="103">
        <f t="shared" si="44"/>
        <v>0</v>
      </c>
      <c r="BQ107" s="103">
        <v>0</v>
      </c>
      <c r="BR107" s="103">
        <v>0</v>
      </c>
      <c r="BS107" s="103">
        <f t="shared" si="45"/>
        <v>0</v>
      </c>
      <c r="BT107" s="103"/>
      <c r="BU107" s="110">
        <v>14</v>
      </c>
      <c r="BV107" s="103"/>
      <c r="BW107" s="103"/>
      <c r="BX107" s="103">
        <f t="shared" si="46"/>
        <v>0</v>
      </c>
      <c r="BY107" s="106">
        <v>35.777999999999999</v>
      </c>
      <c r="BZ107" s="106">
        <v>27.335999999999999</v>
      </c>
      <c r="CA107" s="129">
        <v>19.655999999999999</v>
      </c>
      <c r="CB107" s="129"/>
      <c r="CC107" s="103">
        <v>7.68</v>
      </c>
      <c r="CD107" s="103"/>
      <c r="CE107" s="103">
        <f t="shared" si="47"/>
        <v>7.68</v>
      </c>
      <c r="CF107" s="103"/>
      <c r="CG107" s="103"/>
      <c r="CH107" s="129">
        <v>8.4420000000000002</v>
      </c>
      <c r="CI107" s="103"/>
      <c r="CJ107" s="103"/>
      <c r="CK107" s="110"/>
      <c r="CL107" s="103"/>
      <c r="CM107" s="103"/>
      <c r="CN107" s="103"/>
      <c r="CO107" s="103"/>
      <c r="CP107" s="103"/>
      <c r="CQ107" s="103">
        <v>0</v>
      </c>
      <c r="CR107" s="103"/>
      <c r="CS107" s="103"/>
      <c r="CT107" s="103">
        <v>17</v>
      </c>
      <c r="CU107" s="103"/>
      <c r="CV107" s="111">
        <v>701.86530000000016</v>
      </c>
      <c r="CW107" s="103"/>
      <c r="CX107" s="113"/>
      <c r="CY107" s="103"/>
      <c r="CZ107" s="103">
        <v>701.86530000000016</v>
      </c>
    </row>
    <row r="108" spans="1:104" s="99" customFormat="1" ht="14.25" customHeight="1">
      <c r="A108" s="103">
        <v>103</v>
      </c>
      <c r="B108" s="103" t="s">
        <v>240</v>
      </c>
      <c r="C108" s="104">
        <v>503005</v>
      </c>
      <c r="D108" s="105" t="s">
        <v>342</v>
      </c>
      <c r="E108" s="106">
        <v>208.84129999999999</v>
      </c>
      <c r="F108" s="106">
        <v>169.63329999999999</v>
      </c>
      <c r="G108" s="103">
        <v>83779</v>
      </c>
      <c r="H108" s="106"/>
      <c r="I108" s="106">
        <v>83779</v>
      </c>
      <c r="J108" s="103">
        <v>59.417999999999999</v>
      </c>
      <c r="K108" s="106">
        <v>10.368</v>
      </c>
      <c r="L108" s="103">
        <v>0</v>
      </c>
      <c r="M108" s="103">
        <v>0</v>
      </c>
      <c r="N108" s="103">
        <f t="shared" si="29"/>
        <v>0</v>
      </c>
      <c r="O108" s="128">
        <v>10.368</v>
      </c>
      <c r="P108" s="103"/>
      <c r="Q108" s="103"/>
      <c r="R108" s="103"/>
      <c r="S108" s="106">
        <v>2.04</v>
      </c>
      <c r="T108" s="103">
        <v>0</v>
      </c>
      <c r="U108" s="103">
        <v>2.04</v>
      </c>
      <c r="V108" s="103"/>
      <c r="W108" s="103"/>
      <c r="X108" s="103"/>
      <c r="Y108" s="103">
        <f t="shared" si="53"/>
        <v>0</v>
      </c>
      <c r="Z108" s="103"/>
      <c r="AA108" s="103">
        <f t="shared" si="54"/>
        <v>0</v>
      </c>
      <c r="AB108" s="103">
        <f t="shared" si="32"/>
        <v>0</v>
      </c>
      <c r="AC108" s="103">
        <v>0</v>
      </c>
      <c r="AD108" s="103"/>
      <c r="AE108" s="103"/>
      <c r="AF108" s="103">
        <v>25.9</v>
      </c>
      <c r="AG108" s="103">
        <v>25.9</v>
      </c>
      <c r="AH108" s="103">
        <f t="shared" si="48"/>
        <v>0</v>
      </c>
      <c r="AI108" s="110">
        <v>27.6904</v>
      </c>
      <c r="AJ108" s="110">
        <v>80.005899999999997</v>
      </c>
      <c r="AK108" s="110">
        <f t="shared" si="33"/>
        <v>-52.3155</v>
      </c>
      <c r="AL108" s="110">
        <v>272422</v>
      </c>
      <c r="AM108" s="128">
        <v>6.9813000000000001</v>
      </c>
      <c r="AN108" s="103">
        <v>13.6089</v>
      </c>
      <c r="AO108" s="103">
        <v>13.6089</v>
      </c>
      <c r="AP108" s="103">
        <f t="shared" si="35"/>
        <v>0</v>
      </c>
      <c r="AQ108" s="103">
        <f t="shared" si="36"/>
        <v>6.8254000000000001</v>
      </c>
      <c r="AR108" s="103">
        <v>129443</v>
      </c>
      <c r="AS108" s="103">
        <v>0.78649999999999998</v>
      </c>
      <c r="AT108" s="103">
        <v>7865</v>
      </c>
      <c r="AU108" s="103"/>
      <c r="AV108" s="103">
        <v>2.0813000000000001</v>
      </c>
      <c r="AW108" s="103">
        <v>2.0813000000000001</v>
      </c>
      <c r="AX108" s="103">
        <f t="shared" si="39"/>
        <v>0</v>
      </c>
      <c r="AY108" s="103">
        <v>0.94379999999999997</v>
      </c>
      <c r="AZ108" s="103">
        <v>9438</v>
      </c>
      <c r="BA108" s="103">
        <f>2.0813-AY108</f>
        <v>1.1375000000000002</v>
      </c>
      <c r="BB108" s="103">
        <v>11011</v>
      </c>
      <c r="BC108" s="103">
        <f t="shared" si="49"/>
        <v>0</v>
      </c>
      <c r="BD108" s="103">
        <v>21.545400000000001</v>
      </c>
      <c r="BE108" s="103">
        <v>21.545400000000001</v>
      </c>
      <c r="BF108" s="103">
        <f t="shared" si="42"/>
        <v>0</v>
      </c>
      <c r="BG108" s="103"/>
      <c r="BH108" s="103"/>
      <c r="BI108" s="103"/>
      <c r="BJ108" s="103">
        <f t="shared" si="43"/>
        <v>0</v>
      </c>
      <c r="BK108" s="111">
        <v>1E-4</v>
      </c>
      <c r="BL108" s="112" t="s">
        <v>342</v>
      </c>
      <c r="BM108" s="106">
        <v>25.6</v>
      </c>
      <c r="BN108" s="103">
        <v>9.6</v>
      </c>
      <c r="BO108" s="103">
        <v>9.6</v>
      </c>
      <c r="BP108" s="103">
        <f t="shared" si="44"/>
        <v>0</v>
      </c>
      <c r="BQ108" s="103">
        <v>0</v>
      </c>
      <c r="BR108" s="103">
        <v>0</v>
      </c>
      <c r="BS108" s="103">
        <f t="shared" si="45"/>
        <v>0</v>
      </c>
      <c r="BT108" s="103"/>
      <c r="BU108" s="110">
        <v>16</v>
      </c>
      <c r="BV108" s="103"/>
      <c r="BW108" s="103"/>
      <c r="BX108" s="103">
        <f t="shared" si="46"/>
        <v>0</v>
      </c>
      <c r="BY108" s="106">
        <v>13.607999999999999</v>
      </c>
      <c r="BZ108" s="106">
        <v>12.78</v>
      </c>
      <c r="CA108" s="129">
        <v>11.34</v>
      </c>
      <c r="CB108" s="129"/>
      <c r="CC108" s="103">
        <v>1.44</v>
      </c>
      <c r="CD108" s="103"/>
      <c r="CE108" s="103">
        <f t="shared" si="47"/>
        <v>1.44</v>
      </c>
      <c r="CF108" s="103"/>
      <c r="CG108" s="103"/>
      <c r="CH108" s="129">
        <v>0.82799999999999996</v>
      </c>
      <c r="CI108" s="103"/>
      <c r="CJ108" s="103"/>
      <c r="CK108" s="110"/>
      <c r="CL108" s="103"/>
      <c r="CM108" s="103"/>
      <c r="CN108" s="103"/>
      <c r="CO108" s="103"/>
      <c r="CP108" s="103"/>
      <c r="CQ108" s="103">
        <v>0</v>
      </c>
      <c r="CR108" s="103"/>
      <c r="CS108" s="103"/>
      <c r="CT108" s="103"/>
      <c r="CU108" s="103"/>
      <c r="CV108" s="111">
        <v>208.84129999999999</v>
      </c>
      <c r="CW108" s="103"/>
      <c r="CX108" s="113"/>
      <c r="CY108" s="103"/>
      <c r="CZ108" s="103">
        <v>208.84129999999999</v>
      </c>
    </row>
    <row r="109" spans="1:104" s="99" customFormat="1" ht="14.25" customHeight="1">
      <c r="A109" s="103">
        <v>104</v>
      </c>
      <c r="B109" s="103" t="s">
        <v>240</v>
      </c>
      <c r="C109" s="104">
        <v>502001</v>
      </c>
      <c r="D109" s="105" t="s">
        <v>343</v>
      </c>
      <c r="E109" s="106">
        <v>1390.8525</v>
      </c>
      <c r="F109" s="106">
        <v>911.5385</v>
      </c>
      <c r="G109" s="103">
        <v>248776</v>
      </c>
      <c r="H109" s="106">
        <v>104984</v>
      </c>
      <c r="I109" s="106">
        <v>143792</v>
      </c>
      <c r="J109" s="103">
        <f t="shared" si="28"/>
        <v>298.53120000000001</v>
      </c>
      <c r="K109" s="106">
        <v>65.25</v>
      </c>
      <c r="L109" s="103">
        <v>65.25</v>
      </c>
      <c r="M109" s="103">
        <v>65.25</v>
      </c>
      <c r="N109" s="103">
        <f t="shared" si="29"/>
        <v>0</v>
      </c>
      <c r="O109" s="103"/>
      <c r="P109" s="103"/>
      <c r="Q109" s="103"/>
      <c r="R109" s="103"/>
      <c r="S109" s="106">
        <v>176.4545</v>
      </c>
      <c r="T109" s="103">
        <v>10.4984</v>
      </c>
      <c r="U109" s="103"/>
      <c r="V109" s="103"/>
      <c r="W109" s="103">
        <v>110.68680000000001</v>
      </c>
      <c r="X109" s="103">
        <v>110.68680000000001</v>
      </c>
      <c r="Y109" s="103">
        <f t="shared" si="53"/>
        <v>0</v>
      </c>
      <c r="Z109" s="103">
        <v>55.269300000000001</v>
      </c>
      <c r="AA109" s="103">
        <f t="shared" si="54"/>
        <v>55.343400000000003</v>
      </c>
      <c r="AB109" s="103">
        <f t="shared" si="32"/>
        <v>-7.4100000000001387E-2</v>
      </c>
      <c r="AC109" s="103">
        <v>92239</v>
      </c>
      <c r="AD109" s="103"/>
      <c r="AE109" s="103"/>
      <c r="AF109" s="103">
        <v>111.37</v>
      </c>
      <c r="AG109" s="103">
        <v>111.37</v>
      </c>
      <c r="AH109" s="103">
        <f t="shared" si="48"/>
        <v>0</v>
      </c>
      <c r="AI109" s="110">
        <v>95.413799999999995</v>
      </c>
      <c r="AJ109" s="110">
        <v>27.690300000000001</v>
      </c>
      <c r="AK109" s="110">
        <f t="shared" si="33"/>
        <v>67.723500000000001</v>
      </c>
      <c r="AL109" s="110">
        <f t="shared" si="34"/>
        <v>954138</v>
      </c>
      <c r="AM109" s="103"/>
      <c r="AN109" s="103">
        <v>40.387900000000002</v>
      </c>
      <c r="AO109" s="103">
        <v>40.387900000000002</v>
      </c>
      <c r="AP109" s="103">
        <f t="shared" si="35"/>
        <v>0</v>
      </c>
      <c r="AQ109" s="103">
        <f t="shared" si="36"/>
        <v>38.012099999999997</v>
      </c>
      <c r="AR109" s="103">
        <f t="shared" si="37"/>
        <v>380120.99999999994</v>
      </c>
      <c r="AS109" s="103">
        <f>ROUND(((J109+L109+AF109)*0.005),4)</f>
        <v>2.3757999999999999</v>
      </c>
      <c r="AT109" s="103">
        <f t="shared" si="38"/>
        <v>23758</v>
      </c>
      <c r="AU109" s="103"/>
      <c r="AV109" s="103">
        <v>4.8384</v>
      </c>
      <c r="AW109" s="103">
        <v>4.8384</v>
      </c>
      <c r="AX109" s="103">
        <f t="shared" si="39"/>
        <v>0</v>
      </c>
      <c r="AY109" s="103">
        <f>ROUND(((J109+L109+AF109)*0.006),4)</f>
        <v>2.8509000000000002</v>
      </c>
      <c r="AZ109" s="103">
        <f t="shared" si="40"/>
        <v>28509.000000000004</v>
      </c>
      <c r="BA109" s="103">
        <f>ROUND(((I109*12/10000+AF109)*0.007),4)</f>
        <v>1.9874000000000001</v>
      </c>
      <c r="BB109" s="103">
        <f t="shared" si="41"/>
        <v>19874</v>
      </c>
      <c r="BC109" s="103">
        <f t="shared" si="49"/>
        <v>9.9999999999766942E-5</v>
      </c>
      <c r="BD109" s="103">
        <v>78.192700000000002</v>
      </c>
      <c r="BE109" s="103">
        <v>78.192700000000002</v>
      </c>
      <c r="BF109" s="103">
        <f t="shared" si="42"/>
        <v>0</v>
      </c>
      <c r="BG109" s="103"/>
      <c r="BH109" s="128">
        <v>41.1</v>
      </c>
      <c r="BI109" s="128">
        <v>41.1</v>
      </c>
      <c r="BJ109" s="103">
        <f t="shared" si="43"/>
        <v>0</v>
      </c>
      <c r="BK109" s="111">
        <v>1E-4</v>
      </c>
      <c r="BL109" s="112" t="s">
        <v>343</v>
      </c>
      <c r="BM109" s="106">
        <v>381.68</v>
      </c>
      <c r="BN109" s="103">
        <v>76.08</v>
      </c>
      <c r="BO109" s="103">
        <v>76.08</v>
      </c>
      <c r="BP109" s="103">
        <f t="shared" si="44"/>
        <v>0</v>
      </c>
      <c r="BQ109" s="103">
        <v>20.100000000000001</v>
      </c>
      <c r="BR109" s="103">
        <v>20.100000000000001</v>
      </c>
      <c r="BS109" s="103">
        <f t="shared" si="45"/>
        <v>0</v>
      </c>
      <c r="BT109" s="103">
        <v>20250</v>
      </c>
      <c r="BU109" s="110">
        <v>260</v>
      </c>
      <c r="BV109" s="103">
        <v>25.5</v>
      </c>
      <c r="BW109" s="103">
        <v>9.5</v>
      </c>
      <c r="BX109" s="103">
        <f t="shared" si="46"/>
        <v>16</v>
      </c>
      <c r="BY109" s="106">
        <v>97.634</v>
      </c>
      <c r="BZ109" s="106">
        <v>13.44</v>
      </c>
      <c r="CA109" s="103"/>
      <c r="CB109" s="103"/>
      <c r="CC109" s="103">
        <v>13.44</v>
      </c>
      <c r="CD109" s="103"/>
      <c r="CE109" s="103">
        <f t="shared" si="47"/>
        <v>13.44</v>
      </c>
      <c r="CF109" s="103"/>
      <c r="CG109" s="103"/>
      <c r="CH109" s="129">
        <v>12.023999999999999</v>
      </c>
      <c r="CI109" s="103"/>
      <c r="CJ109" s="103"/>
      <c r="CK109" s="110"/>
      <c r="CL109" s="103"/>
      <c r="CM109" s="103"/>
      <c r="CN109" s="103"/>
      <c r="CO109" s="103">
        <v>72.17</v>
      </c>
      <c r="CP109" s="103">
        <v>72.17</v>
      </c>
      <c r="CQ109" s="103">
        <v>0</v>
      </c>
      <c r="CR109" s="103">
        <v>1341</v>
      </c>
      <c r="CS109" s="103"/>
      <c r="CT109" s="103">
        <v>1856</v>
      </c>
      <c r="CU109" s="103"/>
      <c r="CV109" s="111">
        <v>4587.8525</v>
      </c>
      <c r="CW109" s="103"/>
      <c r="CX109" s="113"/>
      <c r="CY109" s="103"/>
      <c r="CZ109" s="103">
        <v>4587.8525</v>
      </c>
    </row>
    <row r="110" spans="1:104" s="99" customFormat="1" ht="14.25" customHeight="1">
      <c r="A110" s="103">
        <v>105</v>
      </c>
      <c r="B110" s="103" t="s">
        <v>240</v>
      </c>
      <c r="C110" s="104">
        <v>506001</v>
      </c>
      <c r="D110" s="105" t="s">
        <v>344</v>
      </c>
      <c r="E110" s="106">
        <v>385.15</v>
      </c>
      <c r="F110" s="106">
        <v>256.52199999999999</v>
      </c>
      <c r="G110" s="103">
        <v>75030</v>
      </c>
      <c r="H110" s="106">
        <v>55280</v>
      </c>
      <c r="I110" s="106">
        <v>19750</v>
      </c>
      <c r="J110" s="103">
        <f t="shared" si="28"/>
        <v>90.036000000000001</v>
      </c>
      <c r="K110" s="106">
        <v>31.5</v>
      </c>
      <c r="L110" s="103">
        <v>31.5</v>
      </c>
      <c r="M110" s="103">
        <v>31.5</v>
      </c>
      <c r="N110" s="103">
        <f t="shared" si="29"/>
        <v>0</v>
      </c>
      <c r="O110" s="103"/>
      <c r="P110" s="103"/>
      <c r="Q110" s="103"/>
      <c r="R110" s="103"/>
      <c r="S110" s="106">
        <v>55.4373</v>
      </c>
      <c r="T110" s="103">
        <v>5.5279999999999996</v>
      </c>
      <c r="U110" s="103"/>
      <c r="V110" s="103"/>
      <c r="W110" s="103">
        <v>33.386400000000002</v>
      </c>
      <c r="X110" s="103">
        <v>33.386400000000002</v>
      </c>
      <c r="Y110" s="103">
        <f t="shared" si="53"/>
        <v>0</v>
      </c>
      <c r="Z110" s="103">
        <v>16.5229</v>
      </c>
      <c r="AA110" s="103">
        <f t="shared" si="54"/>
        <v>16.693200000000001</v>
      </c>
      <c r="AB110" s="103">
        <f t="shared" si="32"/>
        <v>-0.17030000000000101</v>
      </c>
      <c r="AC110" s="103">
        <v>27822</v>
      </c>
      <c r="AD110" s="103"/>
      <c r="AE110" s="103"/>
      <c r="AF110" s="103">
        <v>15.54</v>
      </c>
      <c r="AG110" s="103">
        <v>15.54</v>
      </c>
      <c r="AH110" s="103">
        <f t="shared" si="48"/>
        <v>0</v>
      </c>
      <c r="AI110" s="110">
        <v>28.1585</v>
      </c>
      <c r="AJ110" s="110">
        <v>28.1585</v>
      </c>
      <c r="AK110" s="110">
        <f t="shared" si="33"/>
        <v>0</v>
      </c>
      <c r="AL110" s="110">
        <f t="shared" si="34"/>
        <v>281585</v>
      </c>
      <c r="AM110" s="103"/>
      <c r="AN110" s="103">
        <v>11.6515</v>
      </c>
      <c r="AO110" s="103">
        <v>11.6515</v>
      </c>
      <c r="AP110" s="103">
        <f t="shared" si="35"/>
        <v>0</v>
      </c>
      <c r="AQ110" s="103">
        <f t="shared" si="36"/>
        <v>10.966100000000001</v>
      </c>
      <c r="AR110" s="103">
        <f t="shared" si="37"/>
        <v>109661.00000000001</v>
      </c>
      <c r="AS110" s="103">
        <f>ROUND(((J110+L110+AF110)*0.005),4)</f>
        <v>0.68540000000000001</v>
      </c>
      <c r="AT110" s="103">
        <f t="shared" si="38"/>
        <v>6854</v>
      </c>
      <c r="AU110" s="103"/>
      <c r="AV110" s="103">
        <v>1.0971</v>
      </c>
      <c r="AW110" s="103">
        <v>1.0971</v>
      </c>
      <c r="AX110" s="103">
        <f t="shared" si="39"/>
        <v>0</v>
      </c>
      <c r="AY110" s="103">
        <f>ROUND(((J110+L110+AF110)*0.006),4)</f>
        <v>0.82250000000000001</v>
      </c>
      <c r="AZ110" s="103">
        <f t="shared" si="40"/>
        <v>8225</v>
      </c>
      <c r="BA110" s="103">
        <f>ROUND(((I110*12/10000+AF110)*0.007),4)</f>
        <v>0.2747</v>
      </c>
      <c r="BB110" s="103">
        <f t="shared" si="41"/>
        <v>2747</v>
      </c>
      <c r="BC110" s="103">
        <f t="shared" si="49"/>
        <v>-1.000000000000445E-4</v>
      </c>
      <c r="BD110" s="103">
        <v>23.101600000000001</v>
      </c>
      <c r="BE110" s="103">
        <v>23.101600000000001</v>
      </c>
      <c r="BF110" s="103">
        <f>BD110-BE110</f>
        <v>0</v>
      </c>
      <c r="BG110" s="103"/>
      <c r="BH110" s="103"/>
      <c r="BI110" s="103"/>
      <c r="BJ110" s="103">
        <f t="shared" si="43"/>
        <v>0</v>
      </c>
      <c r="BK110" s="111">
        <v>1E-4</v>
      </c>
      <c r="BL110" s="112" t="s">
        <v>344</v>
      </c>
      <c r="BM110" s="106">
        <v>126.22800000000001</v>
      </c>
      <c r="BN110" s="103">
        <v>22.560000000000002</v>
      </c>
      <c r="BO110" s="103">
        <v>22.560000000000002</v>
      </c>
      <c r="BP110" s="103">
        <f t="shared" si="44"/>
        <v>0</v>
      </c>
      <c r="BQ110" s="103">
        <v>10.667999999999999</v>
      </c>
      <c r="BR110" s="103">
        <v>10.68</v>
      </c>
      <c r="BS110" s="103">
        <f t="shared" si="45"/>
        <v>-1.2000000000000455E-2</v>
      </c>
      <c r="BT110" s="103">
        <v>12660</v>
      </c>
      <c r="BU110" s="110">
        <v>93</v>
      </c>
      <c r="BV110" s="103"/>
      <c r="BW110" s="103"/>
      <c r="BX110" s="103">
        <f t="shared" si="46"/>
        <v>0</v>
      </c>
      <c r="BY110" s="106">
        <v>2.4</v>
      </c>
      <c r="BZ110" s="106">
        <v>2.4</v>
      </c>
      <c r="CA110" s="103"/>
      <c r="CB110" s="103"/>
      <c r="CC110" s="103">
        <v>2.4</v>
      </c>
      <c r="CD110" s="103"/>
      <c r="CE110" s="103">
        <f t="shared" si="47"/>
        <v>2.4</v>
      </c>
      <c r="CF110" s="103"/>
      <c r="CG110" s="103"/>
      <c r="CH110" s="103"/>
      <c r="CI110" s="103"/>
      <c r="CJ110" s="103"/>
      <c r="CK110" s="110"/>
      <c r="CL110" s="103"/>
      <c r="CM110" s="103"/>
      <c r="CN110" s="103"/>
      <c r="CO110" s="103"/>
      <c r="CP110" s="103"/>
      <c r="CQ110" s="103">
        <v>0</v>
      </c>
      <c r="CR110" s="103"/>
      <c r="CS110" s="103"/>
      <c r="CT110" s="103">
        <v>1665</v>
      </c>
      <c r="CU110" s="103"/>
      <c r="CV110" s="111">
        <v>2050.15</v>
      </c>
      <c r="CW110" s="103">
        <v>7462.44</v>
      </c>
      <c r="CX110" s="113"/>
      <c r="CY110" s="103"/>
      <c r="CZ110" s="103">
        <v>9512.59</v>
      </c>
    </row>
    <row r="111" spans="1:104" s="99" customFormat="1" ht="14.25" customHeight="1">
      <c r="A111" s="103">
        <v>106</v>
      </c>
      <c r="B111" s="103" t="s">
        <v>240</v>
      </c>
      <c r="C111" s="104">
        <v>502002</v>
      </c>
      <c r="D111" s="105" t="s">
        <v>345</v>
      </c>
      <c r="E111" s="106">
        <v>99.187399999999997</v>
      </c>
      <c r="F111" s="106">
        <v>53.587399999999995</v>
      </c>
      <c r="G111" s="103">
        <v>16015</v>
      </c>
      <c r="H111" s="106">
        <v>16015</v>
      </c>
      <c r="I111" s="106"/>
      <c r="J111" s="103">
        <f t="shared" si="28"/>
        <v>19.218</v>
      </c>
      <c r="K111" s="106">
        <v>9</v>
      </c>
      <c r="L111" s="103">
        <v>9</v>
      </c>
      <c r="M111" s="103">
        <v>9</v>
      </c>
      <c r="N111" s="103">
        <f t="shared" si="29"/>
        <v>0</v>
      </c>
      <c r="O111" s="103"/>
      <c r="P111" s="103"/>
      <c r="Q111" s="103"/>
      <c r="R111" s="103"/>
      <c r="S111" s="106">
        <v>12.082699999999999</v>
      </c>
      <c r="T111" s="103">
        <v>1.6014999999999999</v>
      </c>
      <c r="U111" s="103"/>
      <c r="V111" s="103"/>
      <c r="W111" s="103">
        <v>6.9480000000000004</v>
      </c>
      <c r="X111" s="103">
        <v>6.9480000000000004</v>
      </c>
      <c r="Y111" s="103">
        <f t="shared" si="53"/>
        <v>0</v>
      </c>
      <c r="Z111" s="103">
        <v>3.5331999999999999</v>
      </c>
      <c r="AA111" s="103">
        <f t="shared" si="54"/>
        <v>3.4740000000000002</v>
      </c>
      <c r="AB111" s="103">
        <f t="shared" si="32"/>
        <v>5.9199999999999697E-2</v>
      </c>
      <c r="AC111" s="103">
        <v>5790</v>
      </c>
      <c r="AD111" s="103"/>
      <c r="AE111" s="103"/>
      <c r="AF111" s="103">
        <v>0</v>
      </c>
      <c r="AG111" s="103">
        <v>0</v>
      </c>
      <c r="AH111" s="103">
        <f t="shared" si="48"/>
        <v>0</v>
      </c>
      <c r="AI111" s="110">
        <v>5.8827999999999996</v>
      </c>
      <c r="AJ111" s="110">
        <v>5.8827999999999996</v>
      </c>
      <c r="AK111" s="110">
        <f t="shared" si="33"/>
        <v>0</v>
      </c>
      <c r="AL111" s="110">
        <f t="shared" si="34"/>
        <v>58827.999999999993</v>
      </c>
      <c r="AM111" s="103"/>
      <c r="AN111" s="103">
        <v>2.3984999999999999</v>
      </c>
      <c r="AO111" s="103">
        <v>2.3984999999999999</v>
      </c>
      <c r="AP111" s="103">
        <f t="shared" si="35"/>
        <v>0</v>
      </c>
      <c r="AQ111" s="103">
        <f t="shared" si="36"/>
        <v>2.2574000000000001</v>
      </c>
      <c r="AR111" s="103">
        <f t="shared" si="37"/>
        <v>22574</v>
      </c>
      <c r="AS111" s="103">
        <f>ROUND(((J111+L111+AF111)*0.005),4)</f>
        <v>0.1411</v>
      </c>
      <c r="AT111" s="103">
        <f t="shared" si="38"/>
        <v>1411</v>
      </c>
      <c r="AU111" s="103"/>
      <c r="AV111" s="103">
        <v>0.16930000000000001</v>
      </c>
      <c r="AW111" s="103">
        <v>0.16930000000000001</v>
      </c>
      <c r="AX111" s="103">
        <f t="shared" si="39"/>
        <v>0</v>
      </c>
      <c r="AY111" s="103">
        <f>ROUND(((J111+L111+AF111)*0.006),4)</f>
        <v>0.16930000000000001</v>
      </c>
      <c r="AZ111" s="103">
        <f t="shared" si="40"/>
        <v>1693</v>
      </c>
      <c r="BA111" s="103">
        <f>ROUND(((I111*12/10000+AF111)*0.007),4)</f>
        <v>0</v>
      </c>
      <c r="BB111" s="103">
        <f t="shared" si="41"/>
        <v>0</v>
      </c>
      <c r="BC111" s="103">
        <f t="shared" si="49"/>
        <v>0</v>
      </c>
      <c r="BD111" s="103">
        <v>4.8361000000000001</v>
      </c>
      <c r="BE111" s="103">
        <v>4.8360000000000003</v>
      </c>
      <c r="BF111" s="103">
        <f t="shared" si="42"/>
        <v>9.9999999999766942E-5</v>
      </c>
      <c r="BG111" s="103"/>
      <c r="BH111" s="103"/>
      <c r="BI111" s="103"/>
      <c r="BJ111" s="103">
        <f t="shared" si="43"/>
        <v>0</v>
      </c>
      <c r="BK111" s="111">
        <v>1E-4</v>
      </c>
      <c r="BL111" s="112" t="s">
        <v>345</v>
      </c>
      <c r="BM111" s="106">
        <v>43.68</v>
      </c>
      <c r="BN111" s="103">
        <v>4.8</v>
      </c>
      <c r="BO111" s="103">
        <v>4.8</v>
      </c>
      <c r="BP111" s="103">
        <f t="shared" si="44"/>
        <v>0</v>
      </c>
      <c r="BQ111" s="103">
        <v>2.88</v>
      </c>
      <c r="BR111" s="103">
        <v>2.88</v>
      </c>
      <c r="BS111" s="103">
        <f t="shared" si="45"/>
        <v>0</v>
      </c>
      <c r="BT111" s="103">
        <v>12150</v>
      </c>
      <c r="BU111" s="110">
        <v>16</v>
      </c>
      <c r="BV111" s="103">
        <v>20</v>
      </c>
      <c r="BW111" s="103">
        <v>32</v>
      </c>
      <c r="BX111" s="103">
        <f t="shared" si="46"/>
        <v>-12</v>
      </c>
      <c r="BY111" s="106">
        <v>1.92</v>
      </c>
      <c r="BZ111" s="106">
        <v>1.92</v>
      </c>
      <c r="CA111" s="103"/>
      <c r="CB111" s="103"/>
      <c r="CC111" s="103">
        <v>1.92</v>
      </c>
      <c r="CD111" s="103"/>
      <c r="CE111" s="103">
        <f t="shared" si="47"/>
        <v>1.92</v>
      </c>
      <c r="CF111" s="103"/>
      <c r="CG111" s="103"/>
      <c r="CH111" s="103"/>
      <c r="CI111" s="103"/>
      <c r="CJ111" s="103"/>
      <c r="CK111" s="110"/>
      <c r="CL111" s="103"/>
      <c r="CM111" s="103"/>
      <c r="CN111" s="103"/>
      <c r="CO111" s="103"/>
      <c r="CP111" s="103"/>
      <c r="CQ111" s="103">
        <v>0</v>
      </c>
      <c r="CR111" s="103">
        <v>46</v>
      </c>
      <c r="CS111" s="103">
        <v>20</v>
      </c>
      <c r="CT111" s="103"/>
      <c r="CU111" s="103"/>
      <c r="CV111" s="111">
        <v>165.1874</v>
      </c>
      <c r="CW111" s="103"/>
      <c r="CX111" s="113"/>
      <c r="CY111" s="103"/>
      <c r="CZ111" s="103">
        <v>165.1874</v>
      </c>
    </row>
    <row r="112" spans="1:104" s="99" customFormat="1" ht="14.25" customHeight="1">
      <c r="A112" s="103">
        <v>107</v>
      </c>
      <c r="B112" s="103" t="s">
        <v>240</v>
      </c>
      <c r="C112" s="104">
        <v>502003</v>
      </c>
      <c r="D112" s="105" t="s">
        <v>346</v>
      </c>
      <c r="E112" s="106">
        <v>320.64150000000001</v>
      </c>
      <c r="F112" s="106">
        <v>255.81349999999998</v>
      </c>
      <c r="G112" s="103">
        <v>66218</v>
      </c>
      <c r="H112" s="106"/>
      <c r="I112" s="106">
        <v>66218</v>
      </c>
      <c r="J112" s="103" t="e">
        <f>ROUND(G112*12/10000,5)+#REF!*2</f>
        <v>#REF!</v>
      </c>
      <c r="K112" s="106">
        <v>18.864000000000001</v>
      </c>
      <c r="L112" s="103">
        <v>0</v>
      </c>
      <c r="M112" s="103">
        <v>0</v>
      </c>
      <c r="N112" s="103">
        <f t="shared" si="29"/>
        <v>0</v>
      </c>
      <c r="O112" s="128">
        <v>18.864000000000001</v>
      </c>
      <c r="P112" s="103"/>
      <c r="Q112" s="103"/>
      <c r="R112" s="103"/>
      <c r="S112" s="106">
        <v>42.036000000000001</v>
      </c>
      <c r="T112" s="103">
        <v>0</v>
      </c>
      <c r="U112" s="103">
        <v>3.8759999999999999</v>
      </c>
      <c r="V112" s="103"/>
      <c r="W112" s="103">
        <v>24.48</v>
      </c>
      <c r="X112" s="103">
        <v>24.48</v>
      </c>
      <c r="Y112" s="103">
        <f t="shared" si="53"/>
        <v>0</v>
      </c>
      <c r="Z112" s="103">
        <v>13.68</v>
      </c>
      <c r="AA112" s="103">
        <f t="shared" si="54"/>
        <v>12.24</v>
      </c>
      <c r="AB112" s="103">
        <f t="shared" si="32"/>
        <v>1.4399999999999995</v>
      </c>
      <c r="AC112" s="103">
        <v>20400</v>
      </c>
      <c r="AD112" s="103"/>
      <c r="AE112" s="103"/>
      <c r="AF112" s="103">
        <v>52.317999999999998</v>
      </c>
      <c r="AG112" s="103">
        <v>52.317999999999998</v>
      </c>
      <c r="AH112" s="103">
        <f t="shared" si="48"/>
        <v>0</v>
      </c>
      <c r="AI112" s="110">
        <v>24.504300000000001</v>
      </c>
      <c r="AJ112" s="110">
        <v>24.504200000000001</v>
      </c>
      <c r="AK112" s="110">
        <f t="shared" si="33"/>
        <v>9.9999999999766942E-5</v>
      </c>
      <c r="AL112" s="110">
        <v>269958</v>
      </c>
      <c r="AM112" s="103"/>
      <c r="AN112" s="103">
        <v>10.937099999999999</v>
      </c>
      <c r="AO112" s="103">
        <v>10.931699999999999</v>
      </c>
      <c r="AP112" s="103">
        <f t="shared" si="35"/>
        <v>5.3999999999998494E-3</v>
      </c>
      <c r="AQ112" s="103" t="e">
        <f t="shared" si="36"/>
        <v>#REF!</v>
      </c>
      <c r="AR112" s="103">
        <v>114515.99999999999</v>
      </c>
      <c r="AS112" s="103">
        <v>0.70679999999999998</v>
      </c>
      <c r="AT112" s="103">
        <v>7068</v>
      </c>
      <c r="AU112" s="103"/>
      <c r="AV112" s="103">
        <v>1.6727000000000001</v>
      </c>
      <c r="AW112" s="103">
        <v>1.6727000000000001</v>
      </c>
      <c r="AX112" s="103">
        <f t="shared" si="39"/>
        <v>0</v>
      </c>
      <c r="AY112" s="103">
        <v>0.84819999999999995</v>
      </c>
      <c r="AZ112" s="103">
        <v>8482</v>
      </c>
      <c r="BA112" s="103">
        <v>0.98950000000000005</v>
      </c>
      <c r="BB112" s="103">
        <v>9895</v>
      </c>
      <c r="BC112" s="103">
        <f t="shared" si="49"/>
        <v>-0.16499999999999992</v>
      </c>
      <c r="BD112" s="103">
        <v>20.0198</v>
      </c>
      <c r="BE112" s="103">
        <v>20.0198</v>
      </c>
      <c r="BF112" s="103">
        <f t="shared" si="42"/>
        <v>0</v>
      </c>
      <c r="BG112" s="103"/>
      <c r="BH112" s="103"/>
      <c r="BI112" s="103"/>
      <c r="BJ112" s="103">
        <f t="shared" si="43"/>
        <v>0</v>
      </c>
      <c r="BK112" s="111">
        <v>1E-4</v>
      </c>
      <c r="BL112" s="112" t="s">
        <v>346</v>
      </c>
      <c r="BM112" s="106">
        <v>58.239999999999995</v>
      </c>
      <c r="BN112" s="103">
        <v>18.239999999999998</v>
      </c>
      <c r="BO112" s="103">
        <v>18.239999999999998</v>
      </c>
      <c r="BP112" s="103">
        <f t="shared" si="44"/>
        <v>0</v>
      </c>
      <c r="BQ112" s="103">
        <v>0</v>
      </c>
      <c r="BR112" s="103">
        <v>0</v>
      </c>
      <c r="BS112" s="103">
        <f t="shared" si="45"/>
        <v>0</v>
      </c>
      <c r="BT112" s="103"/>
      <c r="BU112" s="110">
        <v>40</v>
      </c>
      <c r="BV112" s="103"/>
      <c r="BW112" s="103"/>
      <c r="BX112" s="103">
        <f t="shared" si="46"/>
        <v>0</v>
      </c>
      <c r="BY112" s="106">
        <v>6.5880000000000001</v>
      </c>
      <c r="BZ112" s="106">
        <v>5.76</v>
      </c>
      <c r="CA112" s="103"/>
      <c r="CB112" s="103"/>
      <c r="CC112" s="103">
        <v>5.76</v>
      </c>
      <c r="CD112" s="103"/>
      <c r="CE112" s="103">
        <f t="shared" si="47"/>
        <v>5.76</v>
      </c>
      <c r="CF112" s="103"/>
      <c r="CG112" s="103"/>
      <c r="CH112" s="129">
        <v>0.82799999999999996</v>
      </c>
      <c r="CI112" s="103"/>
      <c r="CJ112" s="103"/>
      <c r="CK112" s="110"/>
      <c r="CL112" s="103"/>
      <c r="CM112" s="103"/>
      <c r="CN112" s="103"/>
      <c r="CO112" s="103"/>
      <c r="CP112" s="103"/>
      <c r="CQ112" s="103">
        <v>0</v>
      </c>
      <c r="CR112" s="103"/>
      <c r="CS112" s="103"/>
      <c r="CT112" s="103"/>
      <c r="CU112" s="103"/>
      <c r="CV112" s="111">
        <v>320.64150000000001</v>
      </c>
      <c r="CW112" s="103"/>
      <c r="CX112" s="113"/>
      <c r="CY112" s="103"/>
      <c r="CZ112" s="103">
        <v>320.64150000000001</v>
      </c>
    </row>
    <row r="113" spans="1:104" s="99" customFormat="1" ht="14.25" customHeight="1">
      <c r="A113" s="103">
        <v>108</v>
      </c>
      <c r="B113" s="103" t="s">
        <v>240</v>
      </c>
      <c r="C113" s="104">
        <v>502004</v>
      </c>
      <c r="D113" s="132" t="s">
        <v>347</v>
      </c>
      <c r="E113" s="106">
        <v>310.73020000000008</v>
      </c>
      <c r="F113" s="106">
        <v>287.69020000000006</v>
      </c>
      <c r="G113" s="103">
        <v>69659</v>
      </c>
      <c r="H113" s="106">
        <v>0</v>
      </c>
      <c r="I113" s="106">
        <v>69659</v>
      </c>
      <c r="J113" s="103" t="e">
        <f>ROUND(G113*12/10000,5)+#REF!*2</f>
        <v>#REF!</v>
      </c>
      <c r="K113" s="106">
        <v>18.071999999999999</v>
      </c>
      <c r="L113" s="103">
        <v>0</v>
      </c>
      <c r="M113" s="103">
        <v>0</v>
      </c>
      <c r="N113" s="103">
        <f t="shared" si="29"/>
        <v>0</v>
      </c>
      <c r="O113" s="128">
        <v>18.071999999999999</v>
      </c>
      <c r="P113" s="103"/>
      <c r="Q113" s="103"/>
      <c r="R113" s="103"/>
      <c r="S113" s="106">
        <v>42.552000000000007</v>
      </c>
      <c r="T113" s="103">
        <v>0</v>
      </c>
      <c r="U113" s="103">
        <v>3.6720000000000002</v>
      </c>
      <c r="V113" s="103"/>
      <c r="W113" s="103">
        <v>25.92</v>
      </c>
      <c r="X113" s="103">
        <v>25.92</v>
      </c>
      <c r="Y113" s="103">
        <f t="shared" si="53"/>
        <v>0</v>
      </c>
      <c r="Z113" s="103">
        <v>12.96</v>
      </c>
      <c r="AA113" s="103">
        <f t="shared" si="54"/>
        <v>12.96</v>
      </c>
      <c r="AB113" s="103">
        <f t="shared" si="32"/>
        <v>0</v>
      </c>
      <c r="AC113" s="103">
        <v>21600</v>
      </c>
      <c r="AD113" s="103"/>
      <c r="AE113" s="103"/>
      <c r="AF113" s="103">
        <v>60.088000000000001</v>
      </c>
      <c r="AG113" s="103">
        <v>60.088000000000001</v>
      </c>
      <c r="AH113" s="103">
        <f t="shared" si="48"/>
        <v>0</v>
      </c>
      <c r="AI113" s="110">
        <v>24.980899999999998</v>
      </c>
      <c r="AJ113" s="110">
        <v>24.980899999999998</v>
      </c>
      <c r="AK113" s="110">
        <f t="shared" si="33"/>
        <v>0</v>
      </c>
      <c r="AL113" s="110">
        <v>275051</v>
      </c>
      <c r="AM113" s="103"/>
      <c r="AN113" s="103">
        <v>10.4168</v>
      </c>
      <c r="AO113" s="103">
        <v>11.0679</v>
      </c>
      <c r="AP113" s="103">
        <f t="shared" si="35"/>
        <v>-0.65109999999999957</v>
      </c>
      <c r="AQ113" s="103" t="e">
        <f t="shared" si="36"/>
        <v>#REF!</v>
      </c>
      <c r="AR113" s="103">
        <v>116660</v>
      </c>
      <c r="AS113" s="103">
        <v>0.71550000000000002</v>
      </c>
      <c r="AT113" s="103">
        <v>7155</v>
      </c>
      <c r="AU113" s="103"/>
      <c r="AV113" s="103">
        <v>1.6929000000000001</v>
      </c>
      <c r="AW113" s="103">
        <v>1.6927000000000001</v>
      </c>
      <c r="AX113" s="103">
        <f t="shared" si="39"/>
        <v>1.9999999999997797E-4</v>
      </c>
      <c r="AY113" s="103">
        <v>0.85860000000000003</v>
      </c>
      <c r="AZ113" s="103">
        <v>8586</v>
      </c>
      <c r="BA113" s="103">
        <v>1.0017</v>
      </c>
      <c r="BB113" s="103">
        <v>10017</v>
      </c>
      <c r="BC113" s="103">
        <f t="shared" si="49"/>
        <v>-0.16739999999999999</v>
      </c>
      <c r="BD113" s="103">
        <v>20.296800000000001</v>
      </c>
      <c r="BE113" s="103">
        <v>20.290900000000001</v>
      </c>
      <c r="BF113" s="103">
        <f t="shared" si="42"/>
        <v>5.9000000000004604E-3</v>
      </c>
      <c r="BG113" s="103"/>
      <c r="BH113" s="103"/>
      <c r="BI113" s="103"/>
      <c r="BJ113" s="103">
        <f t="shared" si="43"/>
        <v>0</v>
      </c>
      <c r="BK113" s="111">
        <v>1E-4</v>
      </c>
      <c r="BL113" s="132" t="s">
        <v>347</v>
      </c>
      <c r="BM113" s="106">
        <v>17.28</v>
      </c>
      <c r="BN113" s="103">
        <v>17.28</v>
      </c>
      <c r="BO113" s="103">
        <v>17.28</v>
      </c>
      <c r="BP113" s="103">
        <f t="shared" si="44"/>
        <v>0</v>
      </c>
      <c r="BQ113" s="103">
        <v>0</v>
      </c>
      <c r="BR113" s="103">
        <v>0</v>
      </c>
      <c r="BS113" s="103">
        <f t="shared" si="45"/>
        <v>0</v>
      </c>
      <c r="BT113" s="103"/>
      <c r="BU113" s="110">
        <v>0</v>
      </c>
      <c r="BV113" s="103"/>
      <c r="BW113" s="103"/>
      <c r="BX113" s="103">
        <f t="shared" si="46"/>
        <v>0</v>
      </c>
      <c r="BY113" s="106">
        <v>5.76</v>
      </c>
      <c r="BZ113" s="106">
        <v>5.76</v>
      </c>
      <c r="CA113" s="103"/>
      <c r="CB113" s="103"/>
      <c r="CC113" s="103">
        <v>5.76</v>
      </c>
      <c r="CD113" s="103"/>
      <c r="CE113" s="103">
        <f t="shared" si="47"/>
        <v>5.76</v>
      </c>
      <c r="CF113" s="103"/>
      <c r="CG113" s="103"/>
      <c r="CH113" s="103"/>
      <c r="CI113" s="103"/>
      <c r="CJ113" s="103"/>
      <c r="CK113" s="110"/>
      <c r="CL113" s="103"/>
      <c r="CM113" s="103"/>
      <c r="CN113" s="103"/>
      <c r="CO113" s="103"/>
      <c r="CP113" s="103"/>
      <c r="CQ113" s="103">
        <v>0</v>
      </c>
      <c r="CR113" s="103"/>
      <c r="CS113" s="103"/>
      <c r="CT113" s="103"/>
      <c r="CU113" s="103"/>
      <c r="CV113" s="111">
        <v>310.73020000000008</v>
      </c>
      <c r="CW113" s="103"/>
      <c r="CX113" s="113"/>
      <c r="CY113" s="103"/>
      <c r="CZ113" s="103">
        <v>310.73020000000008</v>
      </c>
    </row>
    <row r="114" spans="1:104" s="99" customFormat="1" ht="14.25" customHeight="1">
      <c r="A114" s="103">
        <v>109</v>
      </c>
      <c r="B114" s="103" t="s">
        <v>240</v>
      </c>
      <c r="C114" s="104">
        <v>502005</v>
      </c>
      <c r="D114" s="132" t="s">
        <v>348</v>
      </c>
      <c r="E114" s="106">
        <v>287.57190000000003</v>
      </c>
      <c r="F114" s="106">
        <v>256.98790000000002</v>
      </c>
      <c r="G114" s="103">
        <v>65194</v>
      </c>
      <c r="H114" s="106"/>
      <c r="I114" s="106">
        <v>65194</v>
      </c>
      <c r="J114" s="103" t="e">
        <f>ROUND(G114*12/10000,5)+#REF!*2</f>
        <v>#REF!</v>
      </c>
      <c r="K114" s="106">
        <v>18.431999999999999</v>
      </c>
      <c r="L114" s="103">
        <v>0</v>
      </c>
      <c r="M114" s="103">
        <v>0</v>
      </c>
      <c r="N114" s="103">
        <f t="shared" si="29"/>
        <v>0</v>
      </c>
      <c r="O114" s="128">
        <v>18.431999999999999</v>
      </c>
      <c r="P114" s="103"/>
      <c r="Q114" s="103"/>
      <c r="R114" s="103"/>
      <c r="S114" s="106">
        <v>42.552000000000007</v>
      </c>
      <c r="T114" s="103">
        <v>0</v>
      </c>
      <c r="U114" s="103">
        <v>3.6720000000000002</v>
      </c>
      <c r="V114" s="103"/>
      <c r="W114" s="103">
        <v>25.92</v>
      </c>
      <c r="X114" s="103">
        <v>25.92</v>
      </c>
      <c r="Y114" s="103">
        <f t="shared" si="53"/>
        <v>0</v>
      </c>
      <c r="Z114" s="103">
        <v>12.96</v>
      </c>
      <c r="AA114" s="103">
        <f t="shared" si="54"/>
        <v>12.96</v>
      </c>
      <c r="AB114" s="103">
        <f t="shared" si="32"/>
        <v>0</v>
      </c>
      <c r="AC114" s="103">
        <v>21600</v>
      </c>
      <c r="AD114" s="103"/>
      <c r="AE114" s="103"/>
      <c r="AF114" s="103">
        <v>50.764000000000003</v>
      </c>
      <c r="AG114" s="103">
        <v>53.353999999999999</v>
      </c>
      <c r="AH114" s="103">
        <f t="shared" si="48"/>
        <v>-2.5899999999999963</v>
      </c>
      <c r="AI114" s="110">
        <v>24.1236</v>
      </c>
      <c r="AJ114" s="110">
        <v>24.1236</v>
      </c>
      <c r="AK114" s="110">
        <f t="shared" si="33"/>
        <v>0</v>
      </c>
      <c r="AL114" s="110">
        <v>266328</v>
      </c>
      <c r="AM114" s="103"/>
      <c r="AN114" s="103">
        <v>10.612500000000001</v>
      </c>
      <c r="AO114" s="103">
        <v>10.612500000000001</v>
      </c>
      <c r="AP114" s="103">
        <f t="shared" si="35"/>
        <v>0</v>
      </c>
      <c r="AQ114" s="103" t="e">
        <f t="shared" si="36"/>
        <v>#REF!</v>
      </c>
      <c r="AR114" s="103">
        <v>112749</v>
      </c>
      <c r="AS114" s="103">
        <v>0.68830000000000002</v>
      </c>
      <c r="AT114" s="103">
        <v>6883</v>
      </c>
      <c r="AU114" s="103"/>
      <c r="AV114" s="103">
        <v>1.6231</v>
      </c>
      <c r="AW114" s="103">
        <v>1.6231</v>
      </c>
      <c r="AX114" s="103">
        <f t="shared" si="39"/>
        <v>0</v>
      </c>
      <c r="AY114" s="103">
        <v>0.82589999999999997</v>
      </c>
      <c r="AZ114" s="103">
        <v>8259</v>
      </c>
      <c r="BA114" s="103">
        <v>0.96360000000000001</v>
      </c>
      <c r="BB114" s="103">
        <v>9636</v>
      </c>
      <c r="BC114" s="103">
        <f t="shared" si="49"/>
        <v>-0.16639999999999999</v>
      </c>
      <c r="BD114" s="103">
        <v>19.6479</v>
      </c>
      <c r="BE114" s="103">
        <v>19.6479</v>
      </c>
      <c r="BF114" s="103">
        <f t="shared" si="42"/>
        <v>0</v>
      </c>
      <c r="BG114" s="103"/>
      <c r="BH114" s="103">
        <v>3</v>
      </c>
      <c r="BI114" s="103">
        <v>3</v>
      </c>
      <c r="BJ114" s="103">
        <f t="shared" si="43"/>
        <v>0</v>
      </c>
      <c r="BK114" s="111">
        <v>1E-4</v>
      </c>
      <c r="BL114" s="132" t="s">
        <v>348</v>
      </c>
      <c r="BM114" s="106">
        <v>22.28</v>
      </c>
      <c r="BN114" s="103">
        <v>17.28</v>
      </c>
      <c r="BO114" s="103">
        <v>18.239999999999998</v>
      </c>
      <c r="BP114" s="103">
        <f t="shared" si="44"/>
        <v>-0.9599999999999973</v>
      </c>
      <c r="BQ114" s="103">
        <v>0</v>
      </c>
      <c r="BR114" s="103">
        <v>0</v>
      </c>
      <c r="BS114" s="103">
        <f t="shared" si="45"/>
        <v>0</v>
      </c>
      <c r="BT114" s="103"/>
      <c r="BU114" s="110">
        <v>5</v>
      </c>
      <c r="BV114" s="103"/>
      <c r="BW114" s="103"/>
      <c r="BX114" s="103">
        <f t="shared" si="46"/>
        <v>0</v>
      </c>
      <c r="BY114" s="106">
        <v>8.3040000000000003</v>
      </c>
      <c r="BZ114" s="106">
        <v>5.28</v>
      </c>
      <c r="CA114" s="103"/>
      <c r="CB114" s="103"/>
      <c r="CC114" s="103">
        <v>5.28</v>
      </c>
      <c r="CD114" s="103"/>
      <c r="CE114" s="103">
        <f t="shared" si="47"/>
        <v>5.28</v>
      </c>
      <c r="CF114" s="103"/>
      <c r="CG114" s="103"/>
      <c r="CH114" s="129">
        <v>3.024</v>
      </c>
      <c r="CI114" s="103"/>
      <c r="CJ114" s="103"/>
      <c r="CK114" s="110"/>
      <c r="CL114" s="103"/>
      <c r="CM114" s="103"/>
      <c r="CN114" s="103"/>
      <c r="CO114" s="103"/>
      <c r="CP114" s="103"/>
      <c r="CQ114" s="103">
        <v>0</v>
      </c>
      <c r="CR114" s="103"/>
      <c r="CS114" s="103"/>
      <c r="CT114" s="103"/>
      <c r="CU114" s="103"/>
      <c r="CV114" s="111">
        <v>287.57190000000003</v>
      </c>
      <c r="CW114" s="103"/>
      <c r="CX114" s="113"/>
      <c r="CY114" s="103"/>
      <c r="CZ114" s="103">
        <v>287.57190000000003</v>
      </c>
    </row>
    <row r="115" spans="1:104" s="99" customFormat="1" ht="14.25" customHeight="1">
      <c r="A115" s="103">
        <v>110</v>
      </c>
      <c r="B115" s="103" t="s">
        <v>240</v>
      </c>
      <c r="C115" s="104">
        <v>502006</v>
      </c>
      <c r="D115" s="132" t="s">
        <v>349</v>
      </c>
      <c r="E115" s="106">
        <v>229.27770000000001</v>
      </c>
      <c r="F115" s="106">
        <v>192.4777</v>
      </c>
      <c r="G115" s="103">
        <v>50705</v>
      </c>
      <c r="H115" s="106"/>
      <c r="I115" s="106">
        <v>50705</v>
      </c>
      <c r="J115" s="103" t="e">
        <f>ROUND(G115*12/10000,5)+#REF!*2</f>
        <v>#REF!</v>
      </c>
      <c r="K115" s="106">
        <v>14.256</v>
      </c>
      <c r="L115" s="103">
        <v>0</v>
      </c>
      <c r="M115" s="103">
        <v>0</v>
      </c>
      <c r="N115" s="103">
        <f t="shared" si="29"/>
        <v>0</v>
      </c>
      <c r="O115" s="128">
        <v>14.256</v>
      </c>
      <c r="P115" s="103"/>
      <c r="Q115" s="103"/>
      <c r="R115" s="103"/>
      <c r="S115" s="106">
        <v>31.655999999999999</v>
      </c>
      <c r="T115" s="103">
        <v>0</v>
      </c>
      <c r="U115" s="103">
        <v>2.8559999999999999</v>
      </c>
      <c r="V115" s="103"/>
      <c r="W115" s="103">
        <v>20.16</v>
      </c>
      <c r="X115" s="103">
        <v>20.16</v>
      </c>
      <c r="Y115" s="103">
        <f t="shared" si="53"/>
        <v>0</v>
      </c>
      <c r="Z115" s="103">
        <v>8.64</v>
      </c>
      <c r="AA115" s="103">
        <f t="shared" si="54"/>
        <v>10.08</v>
      </c>
      <c r="AB115" s="103">
        <f t="shared" si="32"/>
        <v>-1.4399999999999995</v>
      </c>
      <c r="AC115" s="103">
        <v>16800</v>
      </c>
      <c r="AD115" s="103"/>
      <c r="AE115" s="103"/>
      <c r="AF115" s="103">
        <v>38.332000000000001</v>
      </c>
      <c r="AG115" s="103">
        <v>38.332000000000001</v>
      </c>
      <c r="AH115" s="103">
        <f t="shared" si="48"/>
        <v>0</v>
      </c>
      <c r="AI115" s="110">
        <v>18.762599999999999</v>
      </c>
      <c r="AJ115" s="110">
        <v>18.762499999999999</v>
      </c>
      <c r="AK115" s="110">
        <f t="shared" si="33"/>
        <v>9.9999999999766942E-5</v>
      </c>
      <c r="AL115" s="110">
        <v>196802</v>
      </c>
      <c r="AM115" s="103"/>
      <c r="AN115" s="103">
        <v>8.2539999999999996</v>
      </c>
      <c r="AO115" s="103">
        <v>8.2539999999999996</v>
      </c>
      <c r="AP115" s="103">
        <f t="shared" si="35"/>
        <v>0</v>
      </c>
      <c r="AQ115" s="103" t="e">
        <f t="shared" si="36"/>
        <v>#REF!</v>
      </c>
      <c r="AR115" s="103">
        <v>81946</v>
      </c>
      <c r="AS115" s="103">
        <v>0.50700000000000001</v>
      </c>
      <c r="AT115" s="103">
        <v>5070</v>
      </c>
      <c r="AU115" s="103"/>
      <c r="AV115" s="103">
        <v>1.2624</v>
      </c>
      <c r="AW115" s="103">
        <v>1.2624</v>
      </c>
      <c r="AX115" s="103">
        <f t="shared" si="39"/>
        <v>0</v>
      </c>
      <c r="AY115" s="103">
        <v>0.60840000000000005</v>
      </c>
      <c r="AZ115" s="103">
        <v>6084.0000000000009</v>
      </c>
      <c r="BA115" s="103">
        <v>0.70979999999999999</v>
      </c>
      <c r="BB115" s="103">
        <v>7098</v>
      </c>
      <c r="BC115" s="103">
        <f t="shared" si="49"/>
        <v>-5.5800000000000072E-2</v>
      </c>
      <c r="BD115" s="103">
        <v>15.108700000000001</v>
      </c>
      <c r="BE115" s="103">
        <v>15.108700000000001</v>
      </c>
      <c r="BF115" s="103">
        <f t="shared" si="42"/>
        <v>0</v>
      </c>
      <c r="BG115" s="103"/>
      <c r="BH115" s="103"/>
      <c r="BI115" s="103"/>
      <c r="BJ115" s="103">
        <f t="shared" si="43"/>
        <v>0</v>
      </c>
      <c r="BK115" s="111">
        <v>1E-4</v>
      </c>
      <c r="BL115" s="132" t="s">
        <v>349</v>
      </c>
      <c r="BM115" s="106">
        <v>33.44</v>
      </c>
      <c r="BN115" s="103">
        <v>13.44</v>
      </c>
      <c r="BO115" s="103">
        <v>13.44</v>
      </c>
      <c r="BP115" s="103">
        <f t="shared" si="44"/>
        <v>0</v>
      </c>
      <c r="BQ115" s="103">
        <v>0</v>
      </c>
      <c r="BR115" s="103">
        <v>0</v>
      </c>
      <c r="BS115" s="103">
        <f t="shared" si="45"/>
        <v>0</v>
      </c>
      <c r="BT115" s="103"/>
      <c r="BU115" s="110">
        <v>20</v>
      </c>
      <c r="BV115" s="103"/>
      <c r="BW115" s="103"/>
      <c r="BX115" s="103">
        <f t="shared" si="46"/>
        <v>0</v>
      </c>
      <c r="BY115" s="106">
        <v>3.36</v>
      </c>
      <c r="BZ115" s="106">
        <v>3.36</v>
      </c>
      <c r="CA115" s="103"/>
      <c r="CB115" s="103"/>
      <c r="CC115" s="103">
        <v>3.36</v>
      </c>
      <c r="CD115" s="103"/>
      <c r="CE115" s="103">
        <f t="shared" si="47"/>
        <v>3.36</v>
      </c>
      <c r="CF115" s="103"/>
      <c r="CG115" s="103"/>
      <c r="CH115" s="103"/>
      <c r="CI115" s="103"/>
      <c r="CJ115" s="103"/>
      <c r="CK115" s="110"/>
      <c r="CL115" s="103"/>
      <c r="CM115" s="103"/>
      <c r="CN115" s="103"/>
      <c r="CO115" s="103"/>
      <c r="CP115" s="103"/>
      <c r="CQ115" s="103">
        <v>0</v>
      </c>
      <c r="CR115" s="103"/>
      <c r="CS115" s="103"/>
      <c r="CT115" s="103"/>
      <c r="CU115" s="103"/>
      <c r="CV115" s="111">
        <v>229.27770000000001</v>
      </c>
      <c r="CW115" s="103"/>
      <c r="CX115" s="113"/>
      <c r="CY115" s="103"/>
      <c r="CZ115" s="103">
        <v>229.27770000000001</v>
      </c>
    </row>
    <row r="116" spans="1:104" s="99" customFormat="1" ht="14.25" customHeight="1">
      <c r="A116" s="103">
        <v>111</v>
      </c>
      <c r="B116" s="103" t="s">
        <v>240</v>
      </c>
      <c r="C116" s="104">
        <v>502007</v>
      </c>
      <c r="D116" s="132" t="s">
        <v>350</v>
      </c>
      <c r="E116" s="106">
        <v>162.23099999999997</v>
      </c>
      <c r="F116" s="106">
        <v>129.95499999999998</v>
      </c>
      <c r="G116" s="103">
        <v>20764</v>
      </c>
      <c r="H116" s="106"/>
      <c r="I116" s="106">
        <v>20764</v>
      </c>
      <c r="J116" s="103" t="e">
        <f>ROUND(G116*12/10000,5)+#REF!*2</f>
        <v>#REF!</v>
      </c>
      <c r="K116" s="106">
        <v>5.76</v>
      </c>
      <c r="L116" s="103">
        <v>0</v>
      </c>
      <c r="M116" s="103">
        <v>0</v>
      </c>
      <c r="N116" s="103">
        <f t="shared" si="29"/>
        <v>0</v>
      </c>
      <c r="O116" s="128">
        <v>5.76</v>
      </c>
      <c r="P116" s="103"/>
      <c r="Q116" s="103"/>
      <c r="R116" s="103"/>
      <c r="S116" s="106">
        <v>14.184000000000001</v>
      </c>
      <c r="T116" s="103">
        <v>0</v>
      </c>
      <c r="U116" s="103">
        <v>1.224</v>
      </c>
      <c r="V116" s="103"/>
      <c r="W116" s="103">
        <v>8.64</v>
      </c>
      <c r="X116" s="103">
        <v>8.64</v>
      </c>
      <c r="Y116" s="103">
        <f t="shared" si="53"/>
        <v>0</v>
      </c>
      <c r="Z116" s="103">
        <v>4.32</v>
      </c>
      <c r="AA116" s="103">
        <f t="shared" si="54"/>
        <v>4.32</v>
      </c>
      <c r="AB116" s="103">
        <f t="shared" si="32"/>
        <v>0</v>
      </c>
      <c r="AC116" s="103">
        <v>7200</v>
      </c>
      <c r="AD116" s="103"/>
      <c r="AE116" s="103"/>
      <c r="AF116" s="103">
        <v>24.863999999999997</v>
      </c>
      <c r="AG116" s="103">
        <v>68.894000000000005</v>
      </c>
      <c r="AH116" s="103">
        <f t="shared" si="48"/>
        <v>-44.030000000000008</v>
      </c>
      <c r="AI116" s="110">
        <v>7.8555000000000001</v>
      </c>
      <c r="AJ116" s="110">
        <v>7.8555000000000001</v>
      </c>
      <c r="AK116" s="110">
        <f t="shared" si="33"/>
        <v>0</v>
      </c>
      <c r="AL116" s="110">
        <v>110526</v>
      </c>
      <c r="AM116" s="103"/>
      <c r="AN116" s="103">
        <v>3.4388000000000001</v>
      </c>
      <c r="AO116" s="103">
        <v>3.4388999999999998</v>
      </c>
      <c r="AP116" s="103">
        <f t="shared" si="35"/>
        <v>-9.9999999999766942E-5</v>
      </c>
      <c r="AQ116" s="103" t="e">
        <f t="shared" si="36"/>
        <v>#REF!</v>
      </c>
      <c r="AR116" s="103">
        <v>48072</v>
      </c>
      <c r="AS116" s="103">
        <v>0.2878</v>
      </c>
      <c r="AT116" s="103">
        <v>2878</v>
      </c>
      <c r="AU116" s="103"/>
      <c r="AV116" s="103">
        <v>0.52590000000000003</v>
      </c>
      <c r="AW116" s="103">
        <v>0.52590000000000003</v>
      </c>
      <c r="AX116" s="103">
        <f t="shared" si="39"/>
        <v>0</v>
      </c>
      <c r="AY116" s="103">
        <v>0.34539999999999998</v>
      </c>
      <c r="AZ116" s="103">
        <v>3454</v>
      </c>
      <c r="BA116" s="103">
        <v>0.40289999999999998</v>
      </c>
      <c r="BB116" s="103">
        <v>4029</v>
      </c>
      <c r="BC116" s="103">
        <f t="shared" si="49"/>
        <v>-0.22239999999999993</v>
      </c>
      <c r="BD116" s="103">
        <v>6.41</v>
      </c>
      <c r="BE116" s="103">
        <v>6.41</v>
      </c>
      <c r="BF116" s="103">
        <f t="shared" si="42"/>
        <v>0</v>
      </c>
      <c r="BG116" s="103"/>
      <c r="BH116" s="103">
        <v>24</v>
      </c>
      <c r="BI116" s="103">
        <v>24</v>
      </c>
      <c r="BJ116" s="103">
        <f t="shared" si="43"/>
        <v>0</v>
      </c>
      <c r="BK116" s="111">
        <v>1E-4</v>
      </c>
      <c r="BL116" s="132" t="s">
        <v>350</v>
      </c>
      <c r="BM116" s="106">
        <v>25.759999999999998</v>
      </c>
      <c r="BN116" s="103">
        <v>5.76</v>
      </c>
      <c r="BO116" s="103">
        <v>22.08</v>
      </c>
      <c r="BP116" s="103">
        <f t="shared" si="44"/>
        <v>-16.32</v>
      </c>
      <c r="BQ116" s="103">
        <v>0</v>
      </c>
      <c r="BR116" s="103">
        <v>0</v>
      </c>
      <c r="BS116" s="103">
        <f t="shared" si="45"/>
        <v>0</v>
      </c>
      <c r="BT116" s="103"/>
      <c r="BU116" s="110">
        <v>20</v>
      </c>
      <c r="BV116" s="103"/>
      <c r="BW116" s="103"/>
      <c r="BX116" s="103">
        <f t="shared" si="46"/>
        <v>0</v>
      </c>
      <c r="BY116" s="106">
        <v>6.516</v>
      </c>
      <c r="BZ116" s="106">
        <v>5.76</v>
      </c>
      <c r="CA116" s="103"/>
      <c r="CB116" s="103"/>
      <c r="CC116" s="103">
        <v>5.76</v>
      </c>
      <c r="CD116" s="103"/>
      <c r="CE116" s="103">
        <f t="shared" si="47"/>
        <v>5.76</v>
      </c>
      <c r="CF116" s="103"/>
      <c r="CG116" s="103"/>
      <c r="CH116" s="129">
        <v>0.75600000000000001</v>
      </c>
      <c r="CI116" s="103"/>
      <c r="CJ116" s="103"/>
      <c r="CK116" s="110"/>
      <c r="CL116" s="103"/>
      <c r="CM116" s="103"/>
      <c r="CN116" s="103"/>
      <c r="CO116" s="103"/>
      <c r="CP116" s="103"/>
      <c r="CQ116" s="103">
        <v>0</v>
      </c>
      <c r="CR116" s="103"/>
      <c r="CS116" s="103"/>
      <c r="CT116" s="103"/>
      <c r="CU116" s="103"/>
      <c r="CV116" s="111">
        <v>162.23099999999997</v>
      </c>
      <c r="CW116" s="103"/>
      <c r="CX116" s="113"/>
      <c r="CY116" s="103"/>
      <c r="CZ116" s="103">
        <v>162.23099999999997</v>
      </c>
    </row>
    <row r="117" spans="1:104" s="99" customFormat="1" ht="14.25" customHeight="1">
      <c r="A117" s="103">
        <v>112</v>
      </c>
      <c r="B117" s="103" t="s">
        <v>240</v>
      </c>
      <c r="C117" s="104">
        <v>502008</v>
      </c>
      <c r="D117" s="105" t="s">
        <v>351</v>
      </c>
      <c r="E117" s="106">
        <v>92.463499999999996</v>
      </c>
      <c r="F117" s="106">
        <v>66.263499999999993</v>
      </c>
      <c r="G117" s="103">
        <v>19441</v>
      </c>
      <c r="H117" s="106"/>
      <c r="I117" s="106">
        <v>19441</v>
      </c>
      <c r="J117" s="103" t="e">
        <f>ROUND(G117*12/10000,5)+#REF!*2</f>
        <v>#REF!</v>
      </c>
      <c r="K117" s="106">
        <v>0</v>
      </c>
      <c r="L117" s="103">
        <v>0</v>
      </c>
      <c r="M117" s="103">
        <v>0</v>
      </c>
      <c r="N117" s="103">
        <f t="shared" si="29"/>
        <v>0</v>
      </c>
      <c r="O117" s="103"/>
      <c r="P117" s="103"/>
      <c r="Q117" s="103"/>
      <c r="R117" s="103"/>
      <c r="S117" s="106">
        <v>10.8</v>
      </c>
      <c r="T117" s="103">
        <v>0</v>
      </c>
      <c r="U117" s="103"/>
      <c r="V117" s="103"/>
      <c r="W117" s="103">
        <v>7.2</v>
      </c>
      <c r="X117" s="103">
        <v>7.2</v>
      </c>
      <c r="Y117" s="103">
        <f t="shared" si="53"/>
        <v>0</v>
      </c>
      <c r="Z117" s="103">
        <v>3.6</v>
      </c>
      <c r="AA117" s="103">
        <f t="shared" si="54"/>
        <v>3.6</v>
      </c>
      <c r="AB117" s="103">
        <f t="shared" si="32"/>
        <v>0</v>
      </c>
      <c r="AC117" s="103">
        <v>6000</v>
      </c>
      <c r="AD117" s="103"/>
      <c r="AE117" s="103"/>
      <c r="AF117" s="103">
        <v>13.985999999999999</v>
      </c>
      <c r="AG117" s="103">
        <v>19.166</v>
      </c>
      <c r="AH117" s="103">
        <f t="shared" si="48"/>
        <v>-5.1800000000000015</v>
      </c>
      <c r="AI117" s="110">
        <v>6.9566999999999997</v>
      </c>
      <c r="AJ117" s="110">
        <v>6.9566999999999997</v>
      </c>
      <c r="AK117" s="110">
        <f t="shared" si="33"/>
        <v>0</v>
      </c>
      <c r="AL117" s="110">
        <v>67937</v>
      </c>
      <c r="AM117" s="103"/>
      <c r="AN117" s="103">
        <v>3.0836999999999999</v>
      </c>
      <c r="AO117" s="103">
        <v>3.0836999999999999</v>
      </c>
      <c r="AP117" s="103">
        <f t="shared" si="35"/>
        <v>0</v>
      </c>
      <c r="AQ117" s="103" t="e">
        <f t="shared" si="36"/>
        <v>#REF!</v>
      </c>
      <c r="AR117" s="103">
        <v>28583</v>
      </c>
      <c r="AS117" s="103">
        <v>0.17630000000000001</v>
      </c>
      <c r="AT117" s="103">
        <v>1763.0000000000002</v>
      </c>
      <c r="AU117" s="103"/>
      <c r="AV117" s="103">
        <v>0.45839999999999997</v>
      </c>
      <c r="AW117" s="103">
        <v>0.47160000000000002</v>
      </c>
      <c r="AX117" s="103">
        <f t="shared" si="39"/>
        <v>-1.3200000000000045E-2</v>
      </c>
      <c r="AY117" s="103">
        <v>0.21160000000000001</v>
      </c>
      <c r="AZ117" s="103">
        <v>2116</v>
      </c>
      <c r="BA117" s="103">
        <v>0.24679999999999999</v>
      </c>
      <c r="BB117" s="103">
        <v>2468</v>
      </c>
      <c r="BC117" s="103">
        <f t="shared" si="49"/>
        <v>0</v>
      </c>
      <c r="BD117" s="103">
        <v>5.6494999999999997</v>
      </c>
      <c r="BE117" s="103">
        <v>5.6494999999999997</v>
      </c>
      <c r="BF117" s="103">
        <f t="shared" si="42"/>
        <v>0</v>
      </c>
      <c r="BG117" s="103"/>
      <c r="BH117" s="103"/>
      <c r="BI117" s="103"/>
      <c r="BJ117" s="103">
        <f t="shared" si="43"/>
        <v>0</v>
      </c>
      <c r="BK117" s="111">
        <v>1E-4</v>
      </c>
      <c r="BL117" s="112" t="s">
        <v>351</v>
      </c>
      <c r="BM117" s="106">
        <v>23.8</v>
      </c>
      <c r="BN117" s="103">
        <v>4.8</v>
      </c>
      <c r="BO117" s="103">
        <v>6.72</v>
      </c>
      <c r="BP117" s="103">
        <f t="shared" si="44"/>
        <v>-1.92</v>
      </c>
      <c r="BQ117" s="103">
        <v>0</v>
      </c>
      <c r="BR117" s="103">
        <v>0</v>
      </c>
      <c r="BS117" s="103">
        <f t="shared" si="45"/>
        <v>0</v>
      </c>
      <c r="BT117" s="103"/>
      <c r="BU117" s="110">
        <v>19</v>
      </c>
      <c r="BV117" s="103"/>
      <c r="BW117" s="103"/>
      <c r="BX117" s="103">
        <f t="shared" si="46"/>
        <v>0</v>
      </c>
      <c r="BY117" s="106">
        <v>2.4</v>
      </c>
      <c r="BZ117" s="106">
        <v>2.4</v>
      </c>
      <c r="CA117" s="103"/>
      <c r="CB117" s="103"/>
      <c r="CC117" s="103">
        <v>2.4</v>
      </c>
      <c r="CD117" s="103"/>
      <c r="CE117" s="103">
        <f t="shared" si="47"/>
        <v>2.4</v>
      </c>
      <c r="CF117" s="103"/>
      <c r="CG117" s="103"/>
      <c r="CH117" s="103"/>
      <c r="CI117" s="103"/>
      <c r="CJ117" s="103"/>
      <c r="CK117" s="110"/>
      <c r="CL117" s="103"/>
      <c r="CM117" s="103"/>
      <c r="CN117" s="103"/>
      <c r="CO117" s="103"/>
      <c r="CP117" s="103"/>
      <c r="CQ117" s="103">
        <v>0</v>
      </c>
      <c r="CR117" s="103">
        <v>35</v>
      </c>
      <c r="CS117" s="103"/>
      <c r="CT117" s="103"/>
      <c r="CU117" s="103"/>
      <c r="CV117" s="111">
        <v>127.4635</v>
      </c>
      <c r="CW117" s="103"/>
      <c r="CX117" s="113"/>
      <c r="CY117" s="103"/>
      <c r="CZ117" s="103">
        <v>127.4635</v>
      </c>
    </row>
    <row r="118" spans="1:104" s="99" customFormat="1" ht="14.25" customHeight="1">
      <c r="A118" s="103">
        <v>113</v>
      </c>
      <c r="B118" s="103" t="s">
        <v>240</v>
      </c>
      <c r="C118" s="104">
        <v>602001</v>
      </c>
      <c r="D118" s="105" t="s">
        <v>352</v>
      </c>
      <c r="E118" s="106">
        <v>419.19839999999999</v>
      </c>
      <c r="F118" s="106">
        <v>311.91840000000002</v>
      </c>
      <c r="G118" s="103">
        <f t="shared" ref="G118:G121" si="55">H118+I118</f>
        <v>84421</v>
      </c>
      <c r="H118" s="106">
        <v>48522</v>
      </c>
      <c r="I118" s="106">
        <v>35899</v>
      </c>
      <c r="J118" s="103">
        <f t="shared" si="28"/>
        <v>101.3052</v>
      </c>
      <c r="K118" s="106">
        <v>33.75</v>
      </c>
      <c r="L118" s="103">
        <v>33.75</v>
      </c>
      <c r="M118" s="103" t="e">
        <f>ROUND((#REF!+#REF!)*2.25,4)</f>
        <v>#REF!</v>
      </c>
      <c r="N118" s="103" t="e">
        <f t="shared" si="29"/>
        <v>#REF!</v>
      </c>
      <c r="O118" s="103"/>
      <c r="P118" s="103"/>
      <c r="Q118" s="103"/>
      <c r="R118" s="103"/>
      <c r="S118" s="106">
        <v>67.988900000000001</v>
      </c>
      <c r="T118" s="103">
        <v>4.8521999999999998</v>
      </c>
      <c r="U118" s="103"/>
      <c r="V118" s="103"/>
      <c r="W118" s="103">
        <v>41.900399999999998</v>
      </c>
      <c r="X118" s="103">
        <v>41.900399999999998</v>
      </c>
      <c r="Y118" s="103">
        <f t="shared" si="53"/>
        <v>0</v>
      </c>
      <c r="Z118" s="103">
        <v>21.2363</v>
      </c>
      <c r="AA118" s="103">
        <f t="shared" si="54"/>
        <v>20.950199999999999</v>
      </c>
      <c r="AB118" s="103">
        <f t="shared" si="32"/>
        <v>0.28610000000000113</v>
      </c>
      <c r="AC118" s="103">
        <v>34917</v>
      </c>
      <c r="AD118" s="103"/>
      <c r="AE118" s="103"/>
      <c r="AF118" s="103">
        <v>31.08</v>
      </c>
      <c r="AG118" s="103">
        <v>31.08</v>
      </c>
      <c r="AH118" s="103">
        <f t="shared" si="48"/>
        <v>0</v>
      </c>
      <c r="AI118" s="110">
        <v>34.061999999999998</v>
      </c>
      <c r="AJ118" s="110">
        <v>34.061999999999998</v>
      </c>
      <c r="AK118" s="110">
        <f t="shared" si="33"/>
        <v>0</v>
      </c>
      <c r="AL118" s="110">
        <f t="shared" si="34"/>
        <v>340620</v>
      </c>
      <c r="AM118" s="103"/>
      <c r="AN118" s="103">
        <v>14.121499999999999</v>
      </c>
      <c r="AO118" s="103">
        <f t="shared" ref="AO118:AO120" si="56">ROUND(((V118+X118+AK118)*0.085),4)</f>
        <v>3.5615000000000001</v>
      </c>
      <c r="AP118" s="103">
        <f t="shared" si="35"/>
        <v>10.559999999999999</v>
      </c>
      <c r="AQ118" s="103">
        <f t="shared" si="36"/>
        <v>13.290800000000001</v>
      </c>
      <c r="AR118" s="103">
        <f t="shared" si="37"/>
        <v>132908</v>
      </c>
      <c r="AS118" s="103">
        <f>ROUND(((J118+L118+AF118)*0.005),4)</f>
        <v>0.83069999999999999</v>
      </c>
      <c r="AT118" s="103">
        <f t="shared" si="38"/>
        <v>8307</v>
      </c>
      <c r="AU118" s="103"/>
      <c r="AV118" s="103">
        <v>1.5159</v>
      </c>
      <c r="AW118" s="103">
        <f>ROUND(((W118*12/10000+AM118)*0.007+(X118+Z118+AM118)*0.006),4)</f>
        <v>0.37919999999999998</v>
      </c>
      <c r="AX118" s="103">
        <f t="shared" si="39"/>
        <v>1.1367</v>
      </c>
      <c r="AY118" s="103">
        <f>ROUND(((J118+L118+AF118)*0.006),4)</f>
        <v>0.99680000000000002</v>
      </c>
      <c r="AZ118" s="103">
        <f t="shared" si="40"/>
        <v>9968</v>
      </c>
      <c r="BA118" s="103">
        <f>ROUND(((I118*12/10000+AF118)*0.007),4)</f>
        <v>0.51910000000000001</v>
      </c>
      <c r="BB118" s="103">
        <f t="shared" si="41"/>
        <v>5191</v>
      </c>
      <c r="BC118" s="103">
        <f t="shared" si="49"/>
        <v>0</v>
      </c>
      <c r="BD118" s="103">
        <v>28.094899999999999</v>
      </c>
      <c r="BE118" s="103">
        <f t="shared" ref="BE118:BE120" si="57">ROUND((Z118+AB118+AH118+AJ118+AM118+AN118+AO118)*0.12,4)</f>
        <v>8.7920999999999996</v>
      </c>
      <c r="BF118" s="103">
        <f t="shared" si="42"/>
        <v>19.302799999999998</v>
      </c>
      <c r="BG118" s="103"/>
      <c r="BH118" s="103"/>
      <c r="BI118" s="103"/>
      <c r="BJ118" s="103">
        <f t="shared" si="43"/>
        <v>0</v>
      </c>
      <c r="BK118" s="111">
        <v>1E-4</v>
      </c>
      <c r="BL118" s="112" t="s">
        <v>352</v>
      </c>
      <c r="BM118" s="106">
        <v>90.78</v>
      </c>
      <c r="BN118" s="103">
        <v>29.52</v>
      </c>
      <c r="BO118" s="103">
        <v>29.52</v>
      </c>
      <c r="BP118" s="103">
        <f t="shared" si="44"/>
        <v>0</v>
      </c>
      <c r="BQ118" s="103">
        <v>10.26</v>
      </c>
      <c r="BR118" s="103">
        <v>1E-3</v>
      </c>
      <c r="BS118" s="103">
        <f t="shared" si="45"/>
        <v>10.259</v>
      </c>
      <c r="BT118" s="103">
        <v>9850</v>
      </c>
      <c r="BU118" s="110">
        <v>51</v>
      </c>
      <c r="BV118" s="103"/>
      <c r="BW118" s="103"/>
      <c r="BX118" s="103">
        <f t="shared" si="46"/>
        <v>0</v>
      </c>
      <c r="BY118" s="106">
        <v>16.5</v>
      </c>
      <c r="BZ118" s="106">
        <v>10.56</v>
      </c>
      <c r="CA118" s="103"/>
      <c r="CB118" s="103"/>
      <c r="CC118" s="103">
        <v>10.56</v>
      </c>
      <c r="CD118" s="103"/>
      <c r="CE118" s="103">
        <f t="shared" si="47"/>
        <v>10.56</v>
      </c>
      <c r="CF118" s="103"/>
      <c r="CG118" s="103"/>
      <c r="CH118" s="129">
        <v>5.94</v>
      </c>
      <c r="CI118" s="103"/>
      <c r="CJ118" s="103"/>
      <c r="CK118" s="110"/>
      <c r="CL118" s="103"/>
      <c r="CM118" s="103"/>
      <c r="CN118" s="103"/>
      <c r="CO118" s="103"/>
      <c r="CP118" s="103"/>
      <c r="CQ118" s="103">
        <v>0</v>
      </c>
      <c r="CR118" s="103">
        <v>618</v>
      </c>
      <c r="CS118" s="103"/>
      <c r="CT118" s="103">
        <v>381</v>
      </c>
      <c r="CU118" s="103"/>
      <c r="CV118" s="111">
        <v>1418.1984</v>
      </c>
      <c r="CW118" s="103"/>
      <c r="CX118" s="113"/>
      <c r="CY118" s="103"/>
      <c r="CZ118" s="103">
        <v>1418.1984</v>
      </c>
    </row>
    <row r="119" spans="1:104" s="99" customFormat="1" ht="14.25" customHeight="1">
      <c r="A119" s="103">
        <v>114</v>
      </c>
      <c r="B119" s="103" t="s">
        <v>240</v>
      </c>
      <c r="C119" s="104">
        <v>603001</v>
      </c>
      <c r="D119" s="105" t="s">
        <v>353</v>
      </c>
      <c r="E119" s="106">
        <v>769.50649999999996</v>
      </c>
      <c r="F119" s="106">
        <v>577.09449999999993</v>
      </c>
      <c r="G119" s="103">
        <f t="shared" si="55"/>
        <v>103697</v>
      </c>
      <c r="H119" s="106">
        <v>55078</v>
      </c>
      <c r="I119" s="106">
        <v>48619</v>
      </c>
      <c r="J119" s="103">
        <f t="shared" si="28"/>
        <v>124.43640000000001</v>
      </c>
      <c r="K119" s="106">
        <v>50</v>
      </c>
      <c r="L119" s="103">
        <v>36</v>
      </c>
      <c r="M119" s="103" t="e">
        <f>ROUND((#REF!+#REF!)*2.25,4)</f>
        <v>#REF!</v>
      </c>
      <c r="N119" s="103" t="e">
        <f t="shared" si="29"/>
        <v>#REF!</v>
      </c>
      <c r="O119" s="103"/>
      <c r="P119" s="103"/>
      <c r="Q119" s="103"/>
      <c r="R119" s="103">
        <v>14</v>
      </c>
      <c r="S119" s="106">
        <v>82.944999999999993</v>
      </c>
      <c r="T119" s="103">
        <v>5.5077999999999996</v>
      </c>
      <c r="U119" s="103"/>
      <c r="V119" s="103"/>
      <c r="W119" s="103">
        <v>51.717599999999997</v>
      </c>
      <c r="X119" s="103">
        <v>51.717599999999997</v>
      </c>
      <c r="Y119" s="103">
        <f t="shared" si="53"/>
        <v>0</v>
      </c>
      <c r="Z119" s="103">
        <v>25.7196</v>
      </c>
      <c r="AA119" s="103">
        <f t="shared" si="54"/>
        <v>25.858799999999999</v>
      </c>
      <c r="AB119" s="103">
        <f t="shared" si="32"/>
        <v>-0.13919999999999888</v>
      </c>
      <c r="AC119" s="103">
        <v>43098</v>
      </c>
      <c r="AD119" s="103"/>
      <c r="AE119" s="103"/>
      <c r="AF119" s="103">
        <v>44.03</v>
      </c>
      <c r="AG119" s="103">
        <v>44.03</v>
      </c>
      <c r="AH119" s="103">
        <f t="shared" si="48"/>
        <v>0</v>
      </c>
      <c r="AI119" s="110">
        <v>41.870699999999999</v>
      </c>
      <c r="AJ119" s="110">
        <v>41.870699999999999</v>
      </c>
      <c r="AK119" s="110">
        <f t="shared" si="33"/>
        <v>0</v>
      </c>
      <c r="AL119" s="110">
        <f t="shared" si="34"/>
        <v>418707</v>
      </c>
      <c r="AM119" s="103"/>
      <c r="AN119" s="103">
        <v>17.3796</v>
      </c>
      <c r="AO119" s="103">
        <f t="shared" si="56"/>
        <v>4.3959999999999999</v>
      </c>
      <c r="AP119" s="103">
        <f t="shared" si="35"/>
        <v>12.983599999999999</v>
      </c>
      <c r="AQ119" s="103">
        <f t="shared" si="36"/>
        <v>16.357299999999999</v>
      </c>
      <c r="AR119" s="103">
        <f t="shared" si="37"/>
        <v>163573</v>
      </c>
      <c r="AS119" s="103">
        <f>ROUND(((J119+L119+AF119)*0.005),4)</f>
        <v>1.0223</v>
      </c>
      <c r="AT119" s="103">
        <f t="shared" si="38"/>
        <v>10223</v>
      </c>
      <c r="AU119" s="103"/>
      <c r="AV119" s="103">
        <v>1.9434</v>
      </c>
      <c r="AW119" s="103">
        <f>ROUND(((W119*12/10000+AM119)*0.007+(X119+Z119+AM119)*0.006),4)</f>
        <v>0.46510000000000001</v>
      </c>
      <c r="AX119" s="103">
        <f t="shared" si="39"/>
        <v>1.4782999999999999</v>
      </c>
      <c r="AY119" s="103">
        <f>ROUND(((J119+L119+AF119)*0.006),4)</f>
        <v>1.2267999999999999</v>
      </c>
      <c r="AZ119" s="103">
        <f t="shared" si="40"/>
        <v>12267.999999999998</v>
      </c>
      <c r="BA119" s="103">
        <f>ROUND(((I119*12/10000+AF119)*0.007),4)</f>
        <v>0.71660000000000001</v>
      </c>
      <c r="BB119" s="103">
        <f t="shared" si="41"/>
        <v>7166</v>
      </c>
      <c r="BC119" s="103">
        <f t="shared" si="49"/>
        <v>0</v>
      </c>
      <c r="BD119" s="103">
        <v>34.489400000000003</v>
      </c>
      <c r="BE119" s="103">
        <f t="shared" si="57"/>
        <v>10.7072</v>
      </c>
      <c r="BF119" s="103">
        <f t="shared" si="42"/>
        <v>23.782200000000003</v>
      </c>
      <c r="BG119" s="103"/>
      <c r="BH119" s="128">
        <v>180</v>
      </c>
      <c r="BI119" s="128">
        <v>194</v>
      </c>
      <c r="BJ119" s="103">
        <f t="shared" si="43"/>
        <v>-14</v>
      </c>
      <c r="BK119" s="111">
        <v>1E-4</v>
      </c>
      <c r="BL119" s="112" t="s">
        <v>353</v>
      </c>
      <c r="BM119" s="106">
        <v>157.148</v>
      </c>
      <c r="BN119" s="103">
        <v>35.519999999999996</v>
      </c>
      <c r="BO119" s="103">
        <v>35.519999999999996</v>
      </c>
      <c r="BP119" s="103">
        <f t="shared" si="44"/>
        <v>0</v>
      </c>
      <c r="BQ119" s="103">
        <v>11.628</v>
      </c>
      <c r="BR119" s="103">
        <v>1.1999999999999999E-3</v>
      </c>
      <c r="BS119" s="103">
        <f t="shared" si="45"/>
        <v>11.626799999999999</v>
      </c>
      <c r="BT119" s="103">
        <v>12530</v>
      </c>
      <c r="BU119" s="110">
        <v>80</v>
      </c>
      <c r="BV119" s="103">
        <v>30</v>
      </c>
      <c r="BW119" s="103">
        <v>30</v>
      </c>
      <c r="BX119" s="103">
        <f t="shared" si="46"/>
        <v>0</v>
      </c>
      <c r="BY119" s="106">
        <v>35.263999999999996</v>
      </c>
      <c r="BZ119" s="106">
        <v>8.64</v>
      </c>
      <c r="CA119" s="103"/>
      <c r="CB119" s="103"/>
      <c r="CC119" s="103">
        <v>8.64</v>
      </c>
      <c r="CD119" s="103"/>
      <c r="CE119" s="103">
        <f t="shared" si="47"/>
        <v>8.64</v>
      </c>
      <c r="CF119" s="103"/>
      <c r="CG119" s="103"/>
      <c r="CH119" s="129">
        <v>6.6239999999999997</v>
      </c>
      <c r="CI119" s="103"/>
      <c r="CJ119" s="103"/>
      <c r="CK119" s="110"/>
      <c r="CL119" s="103">
        <v>20</v>
      </c>
      <c r="CM119" s="103"/>
      <c r="CN119" s="103"/>
      <c r="CO119" s="129"/>
      <c r="CP119" s="129"/>
      <c r="CQ119" s="103">
        <v>0</v>
      </c>
      <c r="CR119" s="103">
        <v>70.06</v>
      </c>
      <c r="CS119" s="103"/>
      <c r="CT119" s="103">
        <v>386</v>
      </c>
      <c r="CU119" s="103"/>
      <c r="CV119" s="111">
        <v>1225.5664999999999</v>
      </c>
      <c r="CW119" s="103"/>
      <c r="CX119" s="113"/>
      <c r="CY119" s="103"/>
      <c r="CZ119" s="103">
        <v>1225.5664999999999</v>
      </c>
    </row>
    <row r="120" spans="1:104" s="99" customFormat="1" ht="14.25" customHeight="1">
      <c r="A120" s="103">
        <v>115</v>
      </c>
      <c r="B120" s="103" t="s">
        <v>240</v>
      </c>
      <c r="C120" s="104">
        <v>601001</v>
      </c>
      <c r="D120" s="105" t="s">
        <v>354</v>
      </c>
      <c r="E120" s="106">
        <v>571.85079999999994</v>
      </c>
      <c r="F120" s="106">
        <v>396.40320000000003</v>
      </c>
      <c r="G120" s="103">
        <f t="shared" si="55"/>
        <v>113141</v>
      </c>
      <c r="H120" s="106">
        <v>82615</v>
      </c>
      <c r="I120" s="106">
        <v>30526</v>
      </c>
      <c r="J120" s="103">
        <f t="shared" si="28"/>
        <v>135.76920000000001</v>
      </c>
      <c r="K120" s="106">
        <v>47.25</v>
      </c>
      <c r="L120" s="103">
        <v>47.25</v>
      </c>
      <c r="M120" s="103" t="e">
        <f>ROUND((#REF!+#REF!)*2.25,4)</f>
        <v>#REF!</v>
      </c>
      <c r="N120" s="103" t="e">
        <f t="shared" si="29"/>
        <v>#REF!</v>
      </c>
      <c r="O120" s="103"/>
      <c r="P120" s="103"/>
      <c r="Q120" s="103"/>
      <c r="R120" s="103"/>
      <c r="S120" s="106">
        <v>85.994299999999996</v>
      </c>
      <c r="T120" s="103">
        <v>8.2614999999999998</v>
      </c>
      <c r="U120" s="103"/>
      <c r="V120" s="103"/>
      <c r="W120" s="103">
        <v>52.08</v>
      </c>
      <c r="X120" s="103">
        <v>52.08</v>
      </c>
      <c r="Y120" s="103">
        <f t="shared" si="53"/>
        <v>0</v>
      </c>
      <c r="Z120" s="103">
        <v>25.652799999999999</v>
      </c>
      <c r="AA120" s="103">
        <f t="shared" si="54"/>
        <v>26.04</v>
      </c>
      <c r="AB120" s="103">
        <f t="shared" si="32"/>
        <v>-0.38719999999999999</v>
      </c>
      <c r="AC120" s="103">
        <v>43400</v>
      </c>
      <c r="AD120" s="103"/>
      <c r="AE120" s="103"/>
      <c r="AF120" s="103">
        <v>28.49</v>
      </c>
      <c r="AG120" s="103">
        <v>28.49</v>
      </c>
      <c r="AH120" s="103">
        <f t="shared" si="48"/>
        <v>0</v>
      </c>
      <c r="AI120" s="110">
        <v>43.496099999999998</v>
      </c>
      <c r="AJ120" s="110">
        <v>43.496099999999998</v>
      </c>
      <c r="AK120" s="110">
        <f t="shared" si="33"/>
        <v>0</v>
      </c>
      <c r="AL120" s="110">
        <f t="shared" si="34"/>
        <v>434961</v>
      </c>
      <c r="AM120" s="103"/>
      <c r="AN120" s="103">
        <v>17.978300000000001</v>
      </c>
      <c r="AO120" s="103">
        <f t="shared" si="56"/>
        <v>4.4268000000000001</v>
      </c>
      <c r="AP120" s="103">
        <f t="shared" si="35"/>
        <v>13.551500000000001</v>
      </c>
      <c r="AQ120" s="103">
        <f t="shared" si="36"/>
        <v>16.9207</v>
      </c>
      <c r="AR120" s="103">
        <f t="shared" si="37"/>
        <v>169207</v>
      </c>
      <c r="AS120" s="103">
        <f>ROUND(((J120+L120+AF120)*0.005),4)</f>
        <v>1.0575000000000001</v>
      </c>
      <c r="AT120" s="103">
        <f t="shared" si="38"/>
        <v>10575.000000000002</v>
      </c>
      <c r="AU120" s="103"/>
      <c r="AV120" s="103">
        <v>1.7249000000000001</v>
      </c>
      <c r="AW120" s="103">
        <f>ROUND(((W120*12/10000+AM120)*0.007+(X120+Z120+AM120)*0.006),4)</f>
        <v>0.46679999999999999</v>
      </c>
      <c r="AX120" s="103">
        <f t="shared" si="39"/>
        <v>1.2581000000000002</v>
      </c>
      <c r="AY120" s="103">
        <f>ROUND(((J120+L120+AF120)*0.006),4)</f>
        <v>1.2690999999999999</v>
      </c>
      <c r="AZ120" s="103">
        <f t="shared" si="40"/>
        <v>12690.999999999998</v>
      </c>
      <c r="BA120" s="103">
        <f>ROUND(((I120*12/10000+AF120)*0.007),4)</f>
        <v>0.45579999999999998</v>
      </c>
      <c r="BB120" s="103">
        <f t="shared" si="41"/>
        <v>4558</v>
      </c>
      <c r="BC120" s="103">
        <f t="shared" si="49"/>
        <v>0</v>
      </c>
      <c r="BD120" s="103">
        <v>35.700400000000002</v>
      </c>
      <c r="BE120" s="103">
        <f t="shared" si="57"/>
        <v>10.94</v>
      </c>
      <c r="BF120" s="103">
        <f t="shared" si="42"/>
        <v>24.760400000000004</v>
      </c>
      <c r="BG120" s="103"/>
      <c r="BH120" s="103"/>
      <c r="BI120" s="103"/>
      <c r="BJ120" s="103">
        <f t="shared" si="43"/>
        <v>0</v>
      </c>
      <c r="BK120" s="111">
        <v>1E-4</v>
      </c>
      <c r="BL120" s="112" t="s">
        <v>354</v>
      </c>
      <c r="BM120" s="106">
        <v>135.07599999999999</v>
      </c>
      <c r="BN120" s="103">
        <v>35.76</v>
      </c>
      <c r="BO120" s="103">
        <v>35.76</v>
      </c>
      <c r="BP120" s="103">
        <f t="shared" si="44"/>
        <v>0</v>
      </c>
      <c r="BQ120" s="103">
        <v>15.816000000000001</v>
      </c>
      <c r="BR120" s="103">
        <v>1.6000000000000001E-3</v>
      </c>
      <c r="BS120" s="103">
        <f t="shared" si="45"/>
        <v>15.814400000000001</v>
      </c>
      <c r="BT120" s="103">
        <f>16870+550</f>
        <v>17420</v>
      </c>
      <c r="BU120" s="110">
        <v>82</v>
      </c>
      <c r="BV120" s="103">
        <v>1.5</v>
      </c>
      <c r="BW120" s="103">
        <v>1.5</v>
      </c>
      <c r="BX120" s="103">
        <f t="shared" si="46"/>
        <v>0</v>
      </c>
      <c r="BY120" s="106">
        <v>40.371600000000001</v>
      </c>
      <c r="BZ120" s="106">
        <v>35.403599999999997</v>
      </c>
      <c r="CA120" s="103"/>
      <c r="CB120" s="103">
        <v>6.1235999999999997</v>
      </c>
      <c r="CC120" s="103">
        <v>29.28</v>
      </c>
      <c r="CD120" s="103"/>
      <c r="CE120" s="103">
        <f t="shared" si="47"/>
        <v>29.28</v>
      </c>
      <c r="CF120" s="103"/>
      <c r="CG120" s="103"/>
      <c r="CH120" s="129">
        <v>4.968</v>
      </c>
      <c r="CI120" s="129"/>
      <c r="CJ120" s="103"/>
      <c r="CK120" s="110"/>
      <c r="CL120" s="103"/>
      <c r="CM120" s="103"/>
      <c r="CN120" s="103"/>
      <c r="CO120" s="129"/>
      <c r="CP120" s="129"/>
      <c r="CQ120" s="103">
        <v>0</v>
      </c>
      <c r="CR120" s="103">
        <v>267</v>
      </c>
      <c r="CS120" s="103"/>
      <c r="CT120" s="103">
        <v>1516.99</v>
      </c>
      <c r="CU120" s="103"/>
      <c r="CV120" s="111">
        <v>2355.8407999999999</v>
      </c>
      <c r="CW120" s="103"/>
      <c r="CX120" s="113"/>
      <c r="CY120" s="103"/>
      <c r="CZ120" s="103">
        <v>2355.8407999999999</v>
      </c>
    </row>
    <row r="121" spans="1:104" s="99" customFormat="1" ht="14.25" customHeight="1">
      <c r="A121" s="103">
        <v>116</v>
      </c>
      <c r="B121" s="103" t="s">
        <v>240</v>
      </c>
      <c r="C121" s="104">
        <v>604001</v>
      </c>
      <c r="D121" s="105" t="s">
        <v>355</v>
      </c>
      <c r="E121" s="106">
        <v>911.14367099999993</v>
      </c>
      <c r="F121" s="106">
        <v>549.15567099999998</v>
      </c>
      <c r="G121" s="103">
        <f t="shared" si="55"/>
        <v>140641</v>
      </c>
      <c r="H121" s="106"/>
      <c r="I121" s="106">
        <v>140641</v>
      </c>
      <c r="J121" s="103">
        <v>147.01151999999999</v>
      </c>
      <c r="K121" s="106">
        <v>0</v>
      </c>
      <c r="L121" s="103">
        <v>0</v>
      </c>
      <c r="M121" s="103" t="e">
        <f>ROUND((#REF!+#REF!)*2.25,4)</f>
        <v>#REF!</v>
      </c>
      <c r="N121" s="103" t="e">
        <f t="shared" si="29"/>
        <v>#REF!</v>
      </c>
      <c r="O121" s="103"/>
      <c r="P121" s="103"/>
      <c r="Q121" s="103"/>
      <c r="R121" s="103"/>
      <c r="S121" s="106">
        <v>10.8</v>
      </c>
      <c r="T121" s="103">
        <v>0</v>
      </c>
      <c r="U121" s="103"/>
      <c r="V121" s="103"/>
      <c r="W121" s="103">
        <v>7.2</v>
      </c>
      <c r="X121" s="103">
        <v>7.2</v>
      </c>
      <c r="Y121" s="103">
        <f t="shared" si="53"/>
        <v>0</v>
      </c>
      <c r="Z121" s="103">
        <v>3.6</v>
      </c>
      <c r="AA121" s="103">
        <f t="shared" si="54"/>
        <v>3.6</v>
      </c>
      <c r="AB121" s="103">
        <f t="shared" si="32"/>
        <v>0</v>
      </c>
      <c r="AC121" s="103">
        <v>6000</v>
      </c>
      <c r="AD121" s="103"/>
      <c r="AE121" s="103"/>
      <c r="AF121" s="103">
        <v>53.353999999999999</v>
      </c>
      <c r="AG121" s="103">
        <v>53.353999999999999</v>
      </c>
      <c r="AH121" s="103">
        <f t="shared" si="48"/>
        <v>0</v>
      </c>
      <c r="AI121" s="110">
        <v>55.374271999999998</v>
      </c>
      <c r="AJ121" s="110">
        <v>55.374271999999998</v>
      </c>
      <c r="AK121" s="110">
        <f t="shared" si="33"/>
        <v>0</v>
      </c>
      <c r="AL121" s="110">
        <f t="shared" si="34"/>
        <v>553742.72</v>
      </c>
      <c r="AM121" s="103">
        <v>19.684895999999998</v>
      </c>
      <c r="AN121" s="103">
        <v>24.032</v>
      </c>
      <c r="AO121" s="103">
        <v>24.031981999999999</v>
      </c>
      <c r="AP121" s="103">
        <f t="shared" si="35"/>
        <v>1.8000000000739647E-5</v>
      </c>
      <c r="AQ121" s="103">
        <f t="shared" si="36"/>
        <v>16.029199999999999</v>
      </c>
      <c r="AR121" s="103">
        <f t="shared" si="37"/>
        <v>160292</v>
      </c>
      <c r="AS121" s="103">
        <f>ROUND((((I121+119961)*12/10000+48*2.59)*0.005),4)</f>
        <v>2.1852</v>
      </c>
      <c r="AT121" s="103">
        <f t="shared" si="38"/>
        <v>21852</v>
      </c>
      <c r="AU121" s="103"/>
      <c r="AV121" s="103">
        <v>3.6754790000000002</v>
      </c>
      <c r="AW121" s="103">
        <v>3.6754790000000002</v>
      </c>
      <c r="AX121" s="103">
        <f t="shared" si="39"/>
        <v>0</v>
      </c>
      <c r="AY121" s="103">
        <f>ROUND(((((I121+119961)*12/10000+48*2.59)*0.006)),4)</f>
        <v>2.6223000000000001</v>
      </c>
      <c r="AZ121" s="103">
        <f t="shared" si="40"/>
        <v>26223</v>
      </c>
      <c r="BA121" s="103">
        <f>ROUND(((((I121+119961)*12/10000+48*2.59)*0.007)),4)</f>
        <v>3.0592999999999999</v>
      </c>
      <c r="BB121" s="103">
        <f t="shared" si="41"/>
        <v>30593</v>
      </c>
      <c r="BC121" s="103">
        <f t="shared" si="49"/>
        <v>-2.0061209999999998</v>
      </c>
      <c r="BD121" s="103">
        <v>35.223503999999998</v>
      </c>
      <c r="BE121" s="103">
        <v>35.223503999999998</v>
      </c>
      <c r="BF121" s="103">
        <f t="shared" si="42"/>
        <v>0</v>
      </c>
      <c r="BG121" s="103"/>
      <c r="BH121" s="103">
        <v>200</v>
      </c>
      <c r="BI121" s="103">
        <v>200</v>
      </c>
      <c r="BJ121" s="103">
        <f t="shared" si="43"/>
        <v>0</v>
      </c>
      <c r="BK121" s="111">
        <v>1E-4</v>
      </c>
      <c r="BL121" s="112" t="s">
        <v>355</v>
      </c>
      <c r="BM121" s="106">
        <v>357.8</v>
      </c>
      <c r="BN121" s="103">
        <v>4.8</v>
      </c>
      <c r="BO121" s="103">
        <v>4.8</v>
      </c>
      <c r="BP121" s="103">
        <f t="shared" si="44"/>
        <v>0</v>
      </c>
      <c r="BQ121" s="103">
        <v>0</v>
      </c>
      <c r="BR121" s="103">
        <v>0</v>
      </c>
      <c r="BS121" s="103">
        <f t="shared" si="45"/>
        <v>0</v>
      </c>
      <c r="BT121" s="103"/>
      <c r="BU121" s="110">
        <v>65</v>
      </c>
      <c r="BV121" s="103">
        <v>288</v>
      </c>
      <c r="BW121" s="103">
        <v>288</v>
      </c>
      <c r="BX121" s="103">
        <f t="shared" si="46"/>
        <v>0</v>
      </c>
      <c r="BY121" s="106">
        <v>4.1879999999999997</v>
      </c>
      <c r="BZ121" s="106">
        <v>3.36</v>
      </c>
      <c r="CA121" s="103"/>
      <c r="CB121" s="103"/>
      <c r="CC121" s="103">
        <v>3.36</v>
      </c>
      <c r="CD121" s="103"/>
      <c r="CE121" s="103">
        <f t="shared" si="47"/>
        <v>3.36</v>
      </c>
      <c r="CF121" s="103"/>
      <c r="CG121" s="103"/>
      <c r="CH121" s="129">
        <v>0.82799999999999996</v>
      </c>
      <c r="CI121" s="103"/>
      <c r="CJ121" s="103"/>
      <c r="CK121" s="110"/>
      <c r="CL121" s="103"/>
      <c r="CM121" s="103"/>
      <c r="CN121" s="103"/>
      <c r="CO121" s="103"/>
      <c r="CP121" s="103"/>
      <c r="CQ121" s="103">
        <v>0</v>
      </c>
      <c r="CR121" s="103">
        <v>130</v>
      </c>
      <c r="CS121" s="103"/>
      <c r="CT121" s="103"/>
      <c r="CU121" s="103"/>
      <c r="CV121" s="111">
        <v>1041.1436709999998</v>
      </c>
      <c r="CW121" s="103"/>
      <c r="CX121" s="113"/>
      <c r="CY121" s="103"/>
      <c r="CZ121" s="103">
        <v>1041.1436709999998</v>
      </c>
    </row>
    <row r="122" spans="1:104" s="99" customFormat="1" ht="14.25" customHeight="1">
      <c r="A122" s="103">
        <v>117</v>
      </c>
      <c r="B122" s="103" t="s">
        <v>240</v>
      </c>
      <c r="C122" s="104">
        <v>202001</v>
      </c>
      <c r="D122" s="105" t="s">
        <v>356</v>
      </c>
      <c r="E122" s="106">
        <v>1185.1573999999998</v>
      </c>
      <c r="F122" s="106">
        <v>756.39739999999995</v>
      </c>
      <c r="G122" s="103">
        <v>258580</v>
      </c>
      <c r="H122" s="111">
        <v>68918</v>
      </c>
      <c r="I122" s="111">
        <v>189662</v>
      </c>
      <c r="J122" s="103">
        <f>ROUND(G122*12/10000,5)</f>
        <v>310.29599999999999</v>
      </c>
      <c r="K122" s="106">
        <v>38.61</v>
      </c>
      <c r="L122" s="103">
        <v>38.25</v>
      </c>
      <c r="M122" s="103">
        <v>38.25</v>
      </c>
      <c r="N122" s="103">
        <f t="shared" si="29"/>
        <v>0</v>
      </c>
      <c r="O122" s="103"/>
      <c r="P122" s="103"/>
      <c r="Q122" s="103"/>
      <c r="R122" s="103">
        <v>0.36</v>
      </c>
      <c r="S122" s="106">
        <v>126.2191</v>
      </c>
      <c r="T122" s="103">
        <v>6.8917999999999999</v>
      </c>
      <c r="U122" s="103"/>
      <c r="V122" s="103"/>
      <c r="W122" s="103">
        <v>79.831199999999995</v>
      </c>
      <c r="X122" s="103">
        <v>79.831199999999995</v>
      </c>
      <c r="Y122" s="103">
        <f t="shared" si="53"/>
        <v>0</v>
      </c>
      <c r="Z122" s="103">
        <v>39.496099999999998</v>
      </c>
      <c r="AA122" s="103">
        <f t="shared" si="54"/>
        <v>39.915599999999998</v>
      </c>
      <c r="AB122" s="103">
        <f t="shared" si="32"/>
        <v>-0.41949999999999932</v>
      </c>
      <c r="AC122" s="103">
        <v>66526</v>
      </c>
      <c r="AD122" s="103"/>
      <c r="AE122" s="103"/>
      <c r="AF122" s="103">
        <v>88.06</v>
      </c>
      <c r="AG122" s="103">
        <v>88.06</v>
      </c>
      <c r="AH122" s="103">
        <f t="shared" si="48"/>
        <v>0</v>
      </c>
      <c r="AI122" s="110">
        <v>83.732600000000005</v>
      </c>
      <c r="AJ122" s="110">
        <v>83.732600000000005</v>
      </c>
      <c r="AK122" s="110">
        <f t="shared" si="33"/>
        <v>0</v>
      </c>
      <c r="AL122" s="110">
        <f t="shared" si="34"/>
        <v>837326</v>
      </c>
      <c r="AM122" s="103"/>
      <c r="AN122" s="103">
        <v>37.111499999999999</v>
      </c>
      <c r="AO122" s="103">
        <v>37.138500000000001</v>
      </c>
      <c r="AP122" s="103">
        <f t="shared" si="35"/>
        <v>-2.7000000000001023E-2</v>
      </c>
      <c r="AQ122" s="103">
        <f t="shared" si="36"/>
        <v>34.9285</v>
      </c>
      <c r="AR122" s="103">
        <f t="shared" si="37"/>
        <v>349285</v>
      </c>
      <c r="AS122" s="103">
        <f t="shared" ref="AS122:AS158" si="58">ROUND(((J122+L122+AF122)*0.005),4)</f>
        <v>2.1829999999999998</v>
      </c>
      <c r="AT122" s="103">
        <f t="shared" si="38"/>
        <v>21830</v>
      </c>
      <c r="AU122" s="103"/>
      <c r="AV122" s="103">
        <v>4.8292000000000002</v>
      </c>
      <c r="AW122" s="103">
        <v>4.8026</v>
      </c>
      <c r="AX122" s="103">
        <f t="shared" si="39"/>
        <v>2.6600000000000179E-2</v>
      </c>
      <c r="AY122" s="103">
        <f>ROUND(((J122+L122+AF122)*0.006),4)</f>
        <v>2.6196000000000002</v>
      </c>
      <c r="AZ122" s="103">
        <f t="shared" si="40"/>
        <v>26196</v>
      </c>
      <c r="BA122" s="103">
        <f t="shared" ref="BA122:BA158" si="59">ROUND(((I122*12/10000+AF122)*0.007),4)</f>
        <v>2.2096</v>
      </c>
      <c r="BB122" s="103">
        <f t="shared" si="41"/>
        <v>22096</v>
      </c>
      <c r="BC122" s="103">
        <f t="shared" si="49"/>
        <v>0</v>
      </c>
      <c r="BD122" s="103">
        <v>67.539000000000001</v>
      </c>
      <c r="BE122" s="103">
        <v>67.539000000000001</v>
      </c>
      <c r="BF122" s="103">
        <f t="shared" si="42"/>
        <v>0</v>
      </c>
      <c r="BG122" s="103"/>
      <c r="BH122" s="103"/>
      <c r="BI122" s="103"/>
      <c r="BJ122" s="103">
        <f t="shared" si="43"/>
        <v>0</v>
      </c>
      <c r="BK122" s="111">
        <v>1E-4</v>
      </c>
      <c r="BL122" s="112" t="s">
        <v>356</v>
      </c>
      <c r="BM122" s="106">
        <v>371.63599999999997</v>
      </c>
      <c r="BN122" s="103">
        <v>53.04</v>
      </c>
      <c r="BO122" s="103">
        <v>53.04</v>
      </c>
      <c r="BP122" s="103">
        <f t="shared" si="44"/>
        <v>0</v>
      </c>
      <c r="BQ122" s="103">
        <v>13.596</v>
      </c>
      <c r="BR122" s="103">
        <v>13.596</v>
      </c>
      <c r="BS122" s="103">
        <f t="shared" si="45"/>
        <v>0</v>
      </c>
      <c r="BT122" s="103">
        <v>11880</v>
      </c>
      <c r="BU122" s="110">
        <v>305</v>
      </c>
      <c r="BV122" s="103"/>
      <c r="BW122" s="103"/>
      <c r="BX122" s="103">
        <f t="shared" si="46"/>
        <v>0</v>
      </c>
      <c r="BY122" s="106">
        <v>57.124000000000002</v>
      </c>
      <c r="BZ122" s="106">
        <v>36.96</v>
      </c>
      <c r="CA122" s="103"/>
      <c r="CB122" s="103"/>
      <c r="CC122" s="103">
        <v>36.96</v>
      </c>
      <c r="CD122" s="103"/>
      <c r="CE122" s="103">
        <f t="shared" si="47"/>
        <v>36.96</v>
      </c>
      <c r="CF122" s="103"/>
      <c r="CG122" s="103"/>
      <c r="CH122" s="129">
        <v>7.1639999999999997</v>
      </c>
      <c r="CI122" s="103"/>
      <c r="CJ122" s="103"/>
      <c r="CK122" s="110"/>
      <c r="CL122" s="103"/>
      <c r="CM122" s="103"/>
      <c r="CN122" s="103"/>
      <c r="CO122" s="103">
        <v>13</v>
      </c>
      <c r="CP122" s="103">
        <v>13</v>
      </c>
      <c r="CQ122" s="103">
        <v>0</v>
      </c>
      <c r="CR122" s="103">
        <v>40</v>
      </c>
      <c r="CS122" s="103"/>
      <c r="CT122" s="103"/>
      <c r="CU122" s="103"/>
      <c r="CV122" s="111">
        <v>1225.1573999999998</v>
      </c>
      <c r="CW122" s="103"/>
      <c r="CX122" s="113">
        <v>96</v>
      </c>
      <c r="CY122" s="103"/>
      <c r="CZ122" s="103">
        <v>1321.1573999999998</v>
      </c>
    </row>
    <row r="123" spans="1:104" s="99" customFormat="1" ht="14.25" customHeight="1">
      <c r="A123" s="103">
        <v>118</v>
      </c>
      <c r="B123" s="103" t="s">
        <v>240</v>
      </c>
      <c r="C123" s="104">
        <v>202002</v>
      </c>
      <c r="D123" s="122" t="s">
        <v>357</v>
      </c>
      <c r="E123" s="106">
        <v>4204.8472999999994</v>
      </c>
      <c r="F123" s="106">
        <v>3045.1216999999997</v>
      </c>
      <c r="G123" s="103">
        <v>1235196</v>
      </c>
      <c r="H123" s="96"/>
      <c r="I123" s="96">
        <v>1235196</v>
      </c>
      <c r="J123" s="103">
        <f>ROUND(G123*12/10000,5)</f>
        <v>1482.2352000000001</v>
      </c>
      <c r="K123" s="106">
        <v>0.72</v>
      </c>
      <c r="L123" s="103">
        <v>0</v>
      </c>
      <c r="M123" s="103">
        <v>0</v>
      </c>
      <c r="N123" s="103">
        <f t="shared" si="29"/>
        <v>0</v>
      </c>
      <c r="O123" s="103"/>
      <c r="P123" s="103"/>
      <c r="Q123" s="103"/>
      <c r="R123" s="103">
        <v>0.72</v>
      </c>
      <c r="S123" s="106">
        <v>0</v>
      </c>
      <c r="T123" s="103">
        <v>0</v>
      </c>
      <c r="U123" s="103"/>
      <c r="V123" s="103"/>
      <c r="W123" s="103"/>
      <c r="X123" s="103"/>
      <c r="Y123" s="103">
        <f t="shared" si="53"/>
        <v>0</v>
      </c>
      <c r="Z123" s="103"/>
      <c r="AA123" s="103">
        <f t="shared" si="54"/>
        <v>0</v>
      </c>
      <c r="AB123" s="103">
        <f t="shared" si="32"/>
        <v>0</v>
      </c>
      <c r="AC123" s="103" t="e">
        <f>#REF!*600</f>
        <v>#REF!</v>
      </c>
      <c r="AD123" s="103"/>
      <c r="AE123" s="103"/>
      <c r="AF123" s="103">
        <v>675.99</v>
      </c>
      <c r="AG123" s="103">
        <v>675.99</v>
      </c>
      <c r="AH123" s="103">
        <f t="shared" si="48"/>
        <v>0</v>
      </c>
      <c r="AI123" s="110">
        <v>375.38319999999999</v>
      </c>
      <c r="AJ123" s="110">
        <v>375.38319999999999</v>
      </c>
      <c r="AK123" s="110">
        <f t="shared" si="33"/>
        <v>0</v>
      </c>
      <c r="AL123" s="110">
        <f t="shared" si="34"/>
        <v>3753832</v>
      </c>
      <c r="AM123" s="103"/>
      <c r="AN123" s="103">
        <v>183.44909999999999</v>
      </c>
      <c r="AO123" s="103">
        <v>183.44909999999999</v>
      </c>
      <c r="AP123" s="103">
        <f t="shared" si="35"/>
        <v>0</v>
      </c>
      <c r="AQ123" s="103">
        <f t="shared" si="36"/>
        <v>172.65799999999999</v>
      </c>
      <c r="AR123" s="103">
        <f t="shared" si="37"/>
        <v>1726579.9999999998</v>
      </c>
      <c r="AS123" s="103">
        <f t="shared" si="58"/>
        <v>10.7911</v>
      </c>
      <c r="AT123" s="103">
        <f t="shared" si="38"/>
        <v>107911</v>
      </c>
      <c r="AU123" s="103"/>
      <c r="AV123" s="103">
        <v>34.531599999999997</v>
      </c>
      <c r="AW123" s="103">
        <v>34.531599999999997</v>
      </c>
      <c r="AX123" s="103">
        <f t="shared" si="39"/>
        <v>0</v>
      </c>
      <c r="AY123" s="103">
        <f t="shared" ref="AY123:AY148" si="60">ROUND(((J123+L123+AF123)*0.009),4)</f>
        <v>19.423999999999999</v>
      </c>
      <c r="AZ123" s="103">
        <f t="shared" si="40"/>
        <v>194240</v>
      </c>
      <c r="BA123" s="103">
        <f t="shared" si="59"/>
        <v>15.1076</v>
      </c>
      <c r="BB123" s="103">
        <f t="shared" si="41"/>
        <v>151076</v>
      </c>
      <c r="BC123" s="103">
        <f t="shared" si="49"/>
        <v>0</v>
      </c>
      <c r="BD123" s="103">
        <v>292.81259999999997</v>
      </c>
      <c r="BE123" s="103">
        <v>292.81259999999997</v>
      </c>
      <c r="BF123" s="103">
        <f t="shared" si="42"/>
        <v>0</v>
      </c>
      <c r="BG123" s="103"/>
      <c r="BH123" s="103"/>
      <c r="BI123" s="103"/>
      <c r="BJ123" s="103">
        <f t="shared" si="43"/>
        <v>0</v>
      </c>
      <c r="BK123" s="111">
        <v>1E-4</v>
      </c>
      <c r="BL123" s="125" t="s">
        <v>357</v>
      </c>
      <c r="BM123" s="106">
        <v>937</v>
      </c>
      <c r="BN123" s="103"/>
      <c r="BO123" s="103"/>
      <c r="BP123" s="103">
        <f t="shared" si="44"/>
        <v>0</v>
      </c>
      <c r="BQ123" s="103">
        <v>0</v>
      </c>
      <c r="BR123" s="103">
        <v>0</v>
      </c>
      <c r="BS123" s="103">
        <f t="shared" si="45"/>
        <v>0</v>
      </c>
      <c r="BT123" s="129"/>
      <c r="BU123" s="133">
        <v>888.2</v>
      </c>
      <c r="BV123" s="103">
        <v>48.8</v>
      </c>
      <c r="BW123" s="103">
        <v>48.8</v>
      </c>
      <c r="BX123" s="103">
        <f t="shared" si="46"/>
        <v>0</v>
      </c>
      <c r="BY123" s="106">
        <v>222.72559999999999</v>
      </c>
      <c r="BZ123" s="106">
        <v>49.44</v>
      </c>
      <c r="CA123" s="103"/>
      <c r="CB123" s="103"/>
      <c r="CC123" s="103">
        <v>49.44</v>
      </c>
      <c r="CD123" s="103"/>
      <c r="CE123" s="103">
        <f t="shared" si="47"/>
        <v>49.44</v>
      </c>
      <c r="CF123" s="103"/>
      <c r="CG123" s="103"/>
      <c r="CH123" s="129">
        <v>5.0856000000000003</v>
      </c>
      <c r="CI123" s="103"/>
      <c r="CJ123" s="103"/>
      <c r="CK123" s="134">
        <v>168.2</v>
      </c>
      <c r="CL123" s="134"/>
      <c r="CM123" s="103"/>
      <c r="CN123" s="103"/>
      <c r="CO123" s="129"/>
      <c r="CP123" s="129"/>
      <c r="CQ123" s="103">
        <v>0</v>
      </c>
      <c r="CR123" s="103">
        <v>128</v>
      </c>
      <c r="CS123" s="103"/>
      <c r="CT123" s="103">
        <v>34</v>
      </c>
      <c r="CU123" s="103"/>
      <c r="CV123" s="111">
        <v>4366.8472999999994</v>
      </c>
      <c r="CW123" s="103"/>
      <c r="CX123" s="113">
        <v>782</v>
      </c>
      <c r="CY123" s="103"/>
      <c r="CZ123" s="103">
        <v>5148.8472999999994</v>
      </c>
    </row>
    <row r="124" spans="1:104" s="99" customFormat="1" ht="14.25" customHeight="1">
      <c r="A124" s="103">
        <v>119</v>
      </c>
      <c r="B124" s="103" t="s">
        <v>240</v>
      </c>
      <c r="C124" s="104">
        <v>202003</v>
      </c>
      <c r="D124" s="122" t="s">
        <v>358</v>
      </c>
      <c r="E124" s="106">
        <v>1379.4048</v>
      </c>
      <c r="F124" s="106">
        <v>1122.4828</v>
      </c>
      <c r="G124" s="103">
        <v>382541</v>
      </c>
      <c r="H124" s="111"/>
      <c r="I124" s="111">
        <v>382541</v>
      </c>
      <c r="J124" s="103">
        <f t="shared" si="28"/>
        <v>459.04919999999998</v>
      </c>
      <c r="K124" s="106">
        <v>133.12799999999999</v>
      </c>
      <c r="L124" s="103">
        <v>0</v>
      </c>
      <c r="M124" s="103">
        <v>0</v>
      </c>
      <c r="N124" s="103">
        <f t="shared" si="29"/>
        <v>0</v>
      </c>
      <c r="O124" s="128">
        <v>80.927999999999997</v>
      </c>
      <c r="P124" s="128">
        <v>52.2</v>
      </c>
      <c r="Q124" s="103"/>
      <c r="R124" s="103"/>
      <c r="S124" s="106">
        <v>0</v>
      </c>
      <c r="T124" s="103">
        <v>0</v>
      </c>
      <c r="U124" s="103"/>
      <c r="V124" s="103"/>
      <c r="W124" s="103"/>
      <c r="X124" s="103">
        <v>240.87</v>
      </c>
      <c r="Y124" s="103">
        <f t="shared" si="53"/>
        <v>-240.87</v>
      </c>
      <c r="Z124" s="103"/>
      <c r="AA124" s="103">
        <f t="shared" si="54"/>
        <v>0</v>
      </c>
      <c r="AB124" s="103">
        <f t="shared" si="32"/>
        <v>0</v>
      </c>
      <c r="AC124" s="103" t="e">
        <f>#REF!*600</f>
        <v>#REF!</v>
      </c>
      <c r="AD124" s="103"/>
      <c r="AE124" s="103"/>
      <c r="AF124" s="103">
        <v>240.87</v>
      </c>
      <c r="AG124" s="103"/>
      <c r="AH124" s="103">
        <f t="shared" si="48"/>
        <v>240.87</v>
      </c>
      <c r="AI124" s="110">
        <v>122.7007</v>
      </c>
      <c r="AJ124" s="110">
        <v>59.493099999999998</v>
      </c>
      <c r="AK124" s="110">
        <f t="shared" si="33"/>
        <v>63.207599999999999</v>
      </c>
      <c r="AL124" s="110">
        <f t="shared" si="34"/>
        <v>1227007</v>
      </c>
      <c r="AM124" s="103"/>
      <c r="AN124" s="103">
        <v>59.493099999999998</v>
      </c>
      <c r="AO124" s="103"/>
      <c r="AP124" s="103">
        <f>AN124-AO124</f>
        <v>59.493099999999998</v>
      </c>
      <c r="AQ124" s="103">
        <f t="shared" si="36"/>
        <v>55.993499999999997</v>
      </c>
      <c r="AR124" s="103">
        <f t="shared" si="37"/>
        <v>559935</v>
      </c>
      <c r="AS124" s="103">
        <f t="shared" si="58"/>
        <v>3.4996</v>
      </c>
      <c r="AT124" s="103">
        <f t="shared" si="38"/>
        <v>34996</v>
      </c>
      <c r="AU124" s="103"/>
      <c r="AV124" s="103">
        <v>11.198700000000001</v>
      </c>
      <c r="AW124" s="103">
        <v>0</v>
      </c>
      <c r="AX124" s="103">
        <f t="shared" si="39"/>
        <v>11.198700000000001</v>
      </c>
      <c r="AY124" s="103">
        <f t="shared" si="60"/>
        <v>6.2992999999999997</v>
      </c>
      <c r="AZ124" s="103">
        <f t="shared" si="40"/>
        <v>62993</v>
      </c>
      <c r="BA124" s="103">
        <f t="shared" si="59"/>
        <v>4.8994</v>
      </c>
      <c r="BB124" s="103">
        <f t="shared" si="41"/>
        <v>48994</v>
      </c>
      <c r="BC124" s="103">
        <f t="shared" si="49"/>
        <v>0</v>
      </c>
      <c r="BD124" s="103">
        <v>96.043099999999995</v>
      </c>
      <c r="BE124" s="103">
        <v>15.84</v>
      </c>
      <c r="BF124" s="103">
        <f t="shared" si="42"/>
        <v>80.203099999999992</v>
      </c>
      <c r="BG124" s="103"/>
      <c r="BH124" s="103"/>
      <c r="BI124" s="103">
        <v>15.84</v>
      </c>
      <c r="BJ124" s="103">
        <f t="shared" si="43"/>
        <v>-15.84</v>
      </c>
      <c r="BK124" s="111">
        <v>1E-4</v>
      </c>
      <c r="BL124" s="125" t="s">
        <v>358</v>
      </c>
      <c r="BM124" s="106">
        <v>174</v>
      </c>
      <c r="BN124" s="103"/>
      <c r="BO124" s="103">
        <v>17.082000000000001</v>
      </c>
      <c r="BP124" s="103">
        <f t="shared" si="44"/>
        <v>-17.082000000000001</v>
      </c>
      <c r="BQ124" s="103"/>
      <c r="BR124" s="103"/>
      <c r="BS124" s="103">
        <f t="shared" si="45"/>
        <v>0</v>
      </c>
      <c r="BT124" s="129"/>
      <c r="BU124" s="133">
        <v>163.6</v>
      </c>
      <c r="BV124" s="103">
        <v>10.4</v>
      </c>
      <c r="BW124" s="103"/>
      <c r="BX124" s="103">
        <f t="shared" si="46"/>
        <v>10.4</v>
      </c>
      <c r="BY124" s="106">
        <v>82.921999999999997</v>
      </c>
      <c r="BZ124" s="106">
        <v>15.84</v>
      </c>
      <c r="CA124" s="103"/>
      <c r="CB124" s="103"/>
      <c r="CC124" s="103">
        <v>15.84</v>
      </c>
      <c r="CD124" s="103"/>
      <c r="CE124" s="103">
        <f t="shared" si="47"/>
        <v>15.84</v>
      </c>
      <c r="CF124" s="103"/>
      <c r="CG124" s="103"/>
      <c r="CH124" s="135">
        <v>17.082000000000001</v>
      </c>
      <c r="CI124" s="103"/>
      <c r="CJ124" s="103"/>
      <c r="CK124" s="134">
        <v>50</v>
      </c>
      <c r="CL124" s="134"/>
      <c r="CM124" s="103"/>
      <c r="CN124" s="103"/>
      <c r="CO124" s="129"/>
      <c r="CP124" s="129">
        <v>1205.4047</v>
      </c>
      <c r="CQ124" s="103">
        <v>-1205.4047</v>
      </c>
      <c r="CR124" s="103">
        <v>10</v>
      </c>
      <c r="CS124" s="103"/>
      <c r="CT124" s="103"/>
      <c r="CU124" s="103"/>
      <c r="CV124" s="111">
        <v>1389.4048</v>
      </c>
      <c r="CW124" s="103"/>
      <c r="CX124" s="113">
        <v>199</v>
      </c>
      <c r="CY124" s="103"/>
      <c r="CZ124" s="103">
        <v>1588.4048</v>
      </c>
    </row>
    <row r="125" spans="1:104" s="99" customFormat="1" ht="14.25" customHeight="1">
      <c r="A125" s="103">
        <v>120</v>
      </c>
      <c r="B125" s="103" t="s">
        <v>240</v>
      </c>
      <c r="C125" s="104">
        <v>202004</v>
      </c>
      <c r="D125" s="122" t="s">
        <v>359</v>
      </c>
      <c r="E125" s="106">
        <v>1816.0859999999998</v>
      </c>
      <c r="F125" s="106">
        <v>1537.3619999999999</v>
      </c>
      <c r="G125" s="103">
        <v>535534</v>
      </c>
      <c r="H125" s="96"/>
      <c r="I125" s="96">
        <v>535534</v>
      </c>
      <c r="J125" s="103">
        <f t="shared" si="28"/>
        <v>642.64080000000001</v>
      </c>
      <c r="K125" s="106">
        <v>156.88999999999999</v>
      </c>
      <c r="L125" s="103">
        <v>0</v>
      </c>
      <c r="M125" s="103">
        <v>0</v>
      </c>
      <c r="N125" s="103">
        <f t="shared" si="29"/>
        <v>0</v>
      </c>
      <c r="O125" s="128">
        <v>113.69</v>
      </c>
      <c r="P125" s="128">
        <v>43.2</v>
      </c>
      <c r="Q125" s="103"/>
      <c r="R125" s="103"/>
      <c r="S125" s="106">
        <v>0</v>
      </c>
      <c r="T125" s="103">
        <v>0</v>
      </c>
      <c r="U125" s="103"/>
      <c r="V125" s="103"/>
      <c r="W125" s="103"/>
      <c r="X125" s="103">
        <v>334.11</v>
      </c>
      <c r="Y125" s="103">
        <f t="shared" si="53"/>
        <v>-334.11</v>
      </c>
      <c r="Z125" s="103"/>
      <c r="AA125" s="103">
        <f t="shared" si="54"/>
        <v>0</v>
      </c>
      <c r="AB125" s="103">
        <f t="shared" si="32"/>
        <v>0</v>
      </c>
      <c r="AC125" s="103" t="e">
        <f>#REF!*600</f>
        <v>#REF!</v>
      </c>
      <c r="AD125" s="103"/>
      <c r="AE125" s="103"/>
      <c r="AF125" s="103">
        <v>334.11</v>
      </c>
      <c r="AG125" s="103">
        <v>1711400</v>
      </c>
      <c r="AH125" s="103">
        <f t="shared" si="48"/>
        <v>-1711065.89</v>
      </c>
      <c r="AI125" s="110">
        <v>171.14089999999999</v>
      </c>
      <c r="AJ125" s="110"/>
      <c r="AK125" s="110">
        <f t="shared" si="33"/>
        <v>171.14089999999999</v>
      </c>
      <c r="AL125" s="110">
        <f t="shared" si="34"/>
        <v>1711408.9999999998</v>
      </c>
      <c r="AM125" s="103"/>
      <c r="AN125" s="103">
        <v>83.023799999999994</v>
      </c>
      <c r="AO125" s="103">
        <v>133.93</v>
      </c>
      <c r="AP125" s="103">
        <f t="shared" ref="AP125:AP158" si="61">AN125-AO125</f>
        <v>-50.906200000000013</v>
      </c>
      <c r="AQ125" s="103">
        <f t="shared" si="36"/>
        <v>78.140100000000004</v>
      </c>
      <c r="AR125" s="103">
        <f t="shared" si="37"/>
        <v>781401</v>
      </c>
      <c r="AS125" s="103">
        <f t="shared" si="58"/>
        <v>4.8837999999999999</v>
      </c>
      <c r="AT125" s="103">
        <f t="shared" si="38"/>
        <v>48838</v>
      </c>
      <c r="AU125" s="103"/>
      <c r="AV125" s="103">
        <v>15.628</v>
      </c>
      <c r="AW125" s="103"/>
      <c r="AX125" s="103">
        <f>AV125-AW125</f>
        <v>15.628</v>
      </c>
      <c r="AY125" s="103">
        <f t="shared" si="60"/>
        <v>8.7908000000000008</v>
      </c>
      <c r="AZ125" s="103">
        <f t="shared" si="40"/>
        <v>87908.000000000015</v>
      </c>
      <c r="BA125" s="103">
        <f t="shared" si="59"/>
        <v>6.8372999999999999</v>
      </c>
      <c r="BB125" s="103">
        <f t="shared" si="41"/>
        <v>68373</v>
      </c>
      <c r="BC125" s="103">
        <f t="shared" si="49"/>
        <v>-1.0000000000065512E-4</v>
      </c>
      <c r="BD125" s="103">
        <v>133.92850000000001</v>
      </c>
      <c r="BE125" s="103">
        <v>56.283999999999999</v>
      </c>
      <c r="BF125" s="103">
        <f t="shared" si="42"/>
        <v>77.644500000000022</v>
      </c>
      <c r="BG125" s="103"/>
      <c r="BH125" s="103"/>
      <c r="BI125" s="103"/>
      <c r="BJ125" s="103">
        <f t="shared" si="43"/>
        <v>0</v>
      </c>
      <c r="BK125" s="111">
        <v>1E-4</v>
      </c>
      <c r="BL125" s="125" t="s">
        <v>359</v>
      </c>
      <c r="BM125" s="106">
        <v>210.44</v>
      </c>
      <c r="BN125" s="103"/>
      <c r="BO125" s="103"/>
      <c r="BP125" s="103">
        <f t="shared" si="44"/>
        <v>0</v>
      </c>
      <c r="BQ125" s="103"/>
      <c r="BR125" s="103">
        <v>2.484</v>
      </c>
      <c r="BS125" s="103">
        <f t="shared" si="45"/>
        <v>-2.484</v>
      </c>
      <c r="BT125" s="129"/>
      <c r="BU125" s="133">
        <v>197.64</v>
      </c>
      <c r="BV125" s="103">
        <v>12.8</v>
      </c>
      <c r="BW125" s="103"/>
      <c r="BX125" s="103">
        <f t="shared" si="46"/>
        <v>12.8</v>
      </c>
      <c r="BY125" s="106">
        <v>68.283999999999992</v>
      </c>
      <c r="BZ125" s="106">
        <v>12</v>
      </c>
      <c r="CA125" s="103"/>
      <c r="CB125" s="103"/>
      <c r="CC125" s="103">
        <v>12</v>
      </c>
      <c r="CD125" s="103"/>
      <c r="CE125" s="103">
        <f t="shared" si="47"/>
        <v>12</v>
      </c>
      <c r="CF125" s="103"/>
      <c r="CG125" s="103"/>
      <c r="CH125" s="136">
        <v>2.484</v>
      </c>
      <c r="CI125" s="103"/>
      <c r="CJ125" s="103"/>
      <c r="CK125" s="134">
        <v>53.8</v>
      </c>
      <c r="CL125" s="134"/>
      <c r="CM125" s="103"/>
      <c r="CN125" s="103"/>
      <c r="CO125" s="129"/>
      <c r="CP125" s="129">
        <v>1584.3327999999999</v>
      </c>
      <c r="CQ125" s="103">
        <v>-1584.3327999999999</v>
      </c>
      <c r="CR125" s="103"/>
      <c r="CS125" s="103"/>
      <c r="CT125" s="103"/>
      <c r="CU125" s="103"/>
      <c r="CV125" s="111">
        <v>1816.0859999999998</v>
      </c>
      <c r="CW125" s="103"/>
      <c r="CX125" s="113">
        <v>353</v>
      </c>
      <c r="CY125" s="103"/>
      <c r="CZ125" s="103">
        <v>2169.0859999999998</v>
      </c>
    </row>
    <row r="126" spans="1:104" s="99" customFormat="1" ht="14.25" customHeight="1">
      <c r="A126" s="103">
        <v>121</v>
      </c>
      <c r="B126" s="103" t="s">
        <v>240</v>
      </c>
      <c r="C126" s="104">
        <v>202005</v>
      </c>
      <c r="D126" s="122" t="s">
        <v>360</v>
      </c>
      <c r="E126" s="106">
        <v>1330.8204999999998</v>
      </c>
      <c r="F126" s="106">
        <v>1066.3844999999999</v>
      </c>
      <c r="G126" s="103">
        <v>362675</v>
      </c>
      <c r="H126" s="96"/>
      <c r="I126" s="96">
        <v>362675</v>
      </c>
      <c r="J126" s="103">
        <f t="shared" si="28"/>
        <v>435.21</v>
      </c>
      <c r="K126" s="106">
        <v>106.13</v>
      </c>
      <c r="L126" s="103">
        <v>0</v>
      </c>
      <c r="M126" s="103">
        <v>0</v>
      </c>
      <c r="N126" s="103">
        <f t="shared" si="29"/>
        <v>0</v>
      </c>
      <c r="O126" s="128">
        <v>75.17</v>
      </c>
      <c r="P126" s="128">
        <v>30.96</v>
      </c>
      <c r="Q126" s="103"/>
      <c r="R126" s="103"/>
      <c r="S126" s="106">
        <v>0</v>
      </c>
      <c r="T126" s="103">
        <v>0</v>
      </c>
      <c r="U126" s="103"/>
      <c r="V126" s="103"/>
      <c r="W126" s="103"/>
      <c r="X126" s="103"/>
      <c r="Y126" s="103">
        <f t="shared" si="53"/>
        <v>0</v>
      </c>
      <c r="Z126" s="103"/>
      <c r="AA126" s="103">
        <f t="shared" si="54"/>
        <v>0</v>
      </c>
      <c r="AB126" s="103">
        <f t="shared" si="32"/>
        <v>0</v>
      </c>
      <c r="AC126" s="103" t="e">
        <f>#REF!*600</f>
        <v>#REF!</v>
      </c>
      <c r="AD126" s="103"/>
      <c r="AE126" s="103"/>
      <c r="AF126" s="103">
        <v>243.46</v>
      </c>
      <c r="AG126" s="103">
        <v>243.46</v>
      </c>
      <c r="AH126" s="103">
        <f t="shared" si="48"/>
        <v>0</v>
      </c>
      <c r="AI126" s="110">
        <v>119.416</v>
      </c>
      <c r="AJ126" s="110">
        <v>119.42</v>
      </c>
      <c r="AK126" s="110">
        <f t="shared" si="33"/>
        <v>-4.0000000000048885E-3</v>
      </c>
      <c r="AL126" s="110">
        <f t="shared" si="34"/>
        <v>1194160</v>
      </c>
      <c r="AM126" s="103"/>
      <c r="AN126" s="103">
        <v>57.686999999999998</v>
      </c>
      <c r="AO126" s="103">
        <v>57.686999999999998</v>
      </c>
      <c r="AP126" s="103">
        <f t="shared" si="61"/>
        <v>0</v>
      </c>
      <c r="AQ126" s="103">
        <f t="shared" si="36"/>
        <v>54.293599999999998</v>
      </c>
      <c r="AR126" s="103">
        <f t="shared" si="37"/>
        <v>542936</v>
      </c>
      <c r="AS126" s="103">
        <f t="shared" si="58"/>
        <v>3.3934000000000002</v>
      </c>
      <c r="AT126" s="103">
        <f t="shared" si="38"/>
        <v>33934</v>
      </c>
      <c r="AU126" s="103"/>
      <c r="AV126" s="103">
        <v>10.858700000000001</v>
      </c>
      <c r="AW126" s="103">
        <v>10.858700000000001</v>
      </c>
      <c r="AX126" s="103">
        <f t="shared" ref="AX126:AX158" si="62">AV126-AW126</f>
        <v>0</v>
      </c>
      <c r="AY126" s="103">
        <f t="shared" si="60"/>
        <v>6.1079999999999997</v>
      </c>
      <c r="AZ126" s="103">
        <f t="shared" si="40"/>
        <v>61080</v>
      </c>
      <c r="BA126" s="103">
        <f t="shared" si="59"/>
        <v>4.7507000000000001</v>
      </c>
      <c r="BB126" s="103">
        <f t="shared" si="41"/>
        <v>47507</v>
      </c>
      <c r="BC126" s="103">
        <f t="shared" si="49"/>
        <v>0</v>
      </c>
      <c r="BD126" s="103">
        <v>93.622799999999998</v>
      </c>
      <c r="BE126" s="103">
        <v>93.62</v>
      </c>
      <c r="BF126" s="103">
        <f t="shared" si="42"/>
        <v>2.7999999999934744E-3</v>
      </c>
      <c r="BG126" s="103"/>
      <c r="BH126" s="103"/>
      <c r="BI126" s="103"/>
      <c r="BJ126" s="103">
        <f t="shared" si="43"/>
        <v>0</v>
      </c>
      <c r="BK126" s="111">
        <v>1E-4</v>
      </c>
      <c r="BL126" s="125" t="s">
        <v>360</v>
      </c>
      <c r="BM126" s="106">
        <v>187</v>
      </c>
      <c r="BN126" s="103"/>
      <c r="BO126" s="103"/>
      <c r="BP126" s="103">
        <f t="shared" si="44"/>
        <v>0</v>
      </c>
      <c r="BQ126" s="103"/>
      <c r="BR126" s="103">
        <v>0</v>
      </c>
      <c r="BS126" s="103">
        <f t="shared" si="45"/>
        <v>0</v>
      </c>
      <c r="BT126" s="129"/>
      <c r="BU126" s="133">
        <v>175</v>
      </c>
      <c r="BV126" s="103">
        <v>12</v>
      </c>
      <c r="BW126" s="103">
        <v>253</v>
      </c>
      <c r="BX126" s="103">
        <f t="shared" si="46"/>
        <v>-241</v>
      </c>
      <c r="BY126" s="106">
        <v>77.436000000000007</v>
      </c>
      <c r="BZ126" s="106">
        <v>9.1199999999999992</v>
      </c>
      <c r="CA126" s="103"/>
      <c r="CB126" s="103"/>
      <c r="CC126" s="103">
        <v>9.1199999999999992</v>
      </c>
      <c r="CD126" s="103"/>
      <c r="CE126" s="103">
        <f t="shared" si="47"/>
        <v>9.1199999999999992</v>
      </c>
      <c r="CF126" s="103"/>
      <c r="CG126" s="103"/>
      <c r="CH126" s="129">
        <v>5.3159999999999998</v>
      </c>
      <c r="CI126" s="103"/>
      <c r="CJ126" s="103"/>
      <c r="CK126" s="134">
        <v>63</v>
      </c>
      <c r="CL126" s="134"/>
      <c r="CM126" s="103"/>
      <c r="CN126" s="103"/>
      <c r="CO126" s="129"/>
      <c r="CP126" s="129"/>
      <c r="CQ126" s="103">
        <v>0</v>
      </c>
      <c r="CR126" s="103"/>
      <c r="CS126" s="103"/>
      <c r="CT126" s="103"/>
      <c r="CU126" s="103"/>
      <c r="CV126" s="111">
        <v>1330.8204999999998</v>
      </c>
      <c r="CW126" s="103"/>
      <c r="CX126" s="113">
        <v>241</v>
      </c>
      <c r="CY126" s="103"/>
      <c r="CZ126" s="103">
        <v>1571.8204999999998</v>
      </c>
    </row>
    <row r="127" spans="1:104" s="99" customFormat="1" ht="14.25" customHeight="1">
      <c r="A127" s="103">
        <v>122</v>
      </c>
      <c r="B127" s="103" t="s">
        <v>240</v>
      </c>
      <c r="C127" s="104">
        <v>202006</v>
      </c>
      <c r="D127" s="122" t="s">
        <v>361</v>
      </c>
      <c r="E127" s="106">
        <v>1022.5514000000001</v>
      </c>
      <c r="F127" s="106">
        <v>828.72739999999999</v>
      </c>
      <c r="G127" s="103">
        <v>282687</v>
      </c>
      <c r="H127" s="111"/>
      <c r="I127" s="111">
        <v>282687</v>
      </c>
      <c r="J127" s="103">
        <f t="shared" si="28"/>
        <v>339.2244</v>
      </c>
      <c r="K127" s="106">
        <v>85.103999999999999</v>
      </c>
      <c r="L127" s="103">
        <v>0</v>
      </c>
      <c r="M127" s="103">
        <v>0</v>
      </c>
      <c r="N127" s="103">
        <f t="shared" si="29"/>
        <v>0</v>
      </c>
      <c r="O127" s="128">
        <v>60.264000000000003</v>
      </c>
      <c r="P127" s="128">
        <v>24.84</v>
      </c>
      <c r="Q127" s="103"/>
      <c r="R127" s="103"/>
      <c r="S127" s="106">
        <v>0</v>
      </c>
      <c r="T127" s="103">
        <v>0</v>
      </c>
      <c r="U127" s="103"/>
      <c r="V127" s="103"/>
      <c r="W127" s="103"/>
      <c r="X127" s="103"/>
      <c r="Y127" s="103">
        <f t="shared" si="53"/>
        <v>0</v>
      </c>
      <c r="Z127" s="103"/>
      <c r="AA127" s="103">
        <f t="shared" si="54"/>
        <v>0</v>
      </c>
      <c r="AB127" s="103">
        <f t="shared" si="32"/>
        <v>0</v>
      </c>
      <c r="AC127" s="103" t="e">
        <f>#REF!*600</f>
        <v>#REF!</v>
      </c>
      <c r="AD127" s="103"/>
      <c r="AE127" s="103"/>
      <c r="AF127" s="103">
        <v>186.48</v>
      </c>
      <c r="AG127" s="103">
        <v>186.48</v>
      </c>
      <c r="AH127" s="103">
        <f t="shared" si="48"/>
        <v>0</v>
      </c>
      <c r="AI127" s="110">
        <v>92.4071</v>
      </c>
      <c r="AJ127" s="110">
        <v>92.41</v>
      </c>
      <c r="AK127" s="110">
        <f t="shared" si="33"/>
        <v>-2.899999999996794E-3</v>
      </c>
      <c r="AL127" s="110">
        <f t="shared" si="34"/>
        <v>924071</v>
      </c>
      <c r="AM127" s="103"/>
      <c r="AN127" s="103">
        <v>44.684899999999999</v>
      </c>
      <c r="AO127" s="103">
        <v>44.69</v>
      </c>
      <c r="AP127" s="103">
        <f t="shared" si="61"/>
        <v>-5.0999999999987722E-3</v>
      </c>
      <c r="AQ127" s="103">
        <f t="shared" si="36"/>
        <v>42.056399999999996</v>
      </c>
      <c r="AR127" s="103">
        <f t="shared" si="37"/>
        <v>420563.99999999994</v>
      </c>
      <c r="AS127" s="103">
        <f t="shared" si="58"/>
        <v>2.6284999999999998</v>
      </c>
      <c r="AT127" s="103">
        <f t="shared" si="38"/>
        <v>26285</v>
      </c>
      <c r="AU127" s="103"/>
      <c r="AV127" s="103">
        <v>8.4113000000000007</v>
      </c>
      <c r="AW127" s="103">
        <v>8.41</v>
      </c>
      <c r="AX127" s="103">
        <f t="shared" si="62"/>
        <v>1.300000000000523E-3</v>
      </c>
      <c r="AY127" s="103">
        <f t="shared" si="60"/>
        <v>4.7313000000000001</v>
      </c>
      <c r="AZ127" s="103">
        <f t="shared" si="40"/>
        <v>47313</v>
      </c>
      <c r="BA127" s="103">
        <f t="shared" si="59"/>
        <v>3.6798999999999999</v>
      </c>
      <c r="BB127" s="103">
        <f t="shared" si="41"/>
        <v>36799</v>
      </c>
      <c r="BC127" s="103">
        <f t="shared" si="49"/>
        <v>1.0000000000065512E-4</v>
      </c>
      <c r="BD127" s="103">
        <v>72.415700000000001</v>
      </c>
      <c r="BE127" s="103">
        <v>72.42</v>
      </c>
      <c r="BF127" s="103">
        <f t="shared" si="42"/>
        <v>-4.3000000000006366E-3</v>
      </c>
      <c r="BG127" s="103"/>
      <c r="BH127" s="103"/>
      <c r="BI127" s="103"/>
      <c r="BJ127" s="103">
        <f t="shared" si="43"/>
        <v>0</v>
      </c>
      <c r="BK127" s="111">
        <v>1E-4</v>
      </c>
      <c r="BL127" s="125" t="s">
        <v>361</v>
      </c>
      <c r="BM127" s="106">
        <v>137.72</v>
      </c>
      <c r="BN127" s="103"/>
      <c r="BO127" s="103"/>
      <c r="BP127" s="103">
        <f t="shared" si="44"/>
        <v>0</v>
      </c>
      <c r="BQ127" s="103"/>
      <c r="BR127" s="103">
        <v>0</v>
      </c>
      <c r="BS127" s="103">
        <f t="shared" si="45"/>
        <v>0</v>
      </c>
      <c r="BT127" s="129"/>
      <c r="BU127" s="133">
        <v>133.72</v>
      </c>
      <c r="BV127" s="103">
        <v>4</v>
      </c>
      <c r="BW127" s="103">
        <v>4</v>
      </c>
      <c r="BX127" s="103">
        <f t="shared" si="46"/>
        <v>0</v>
      </c>
      <c r="BY127" s="106">
        <v>56.103999999999999</v>
      </c>
      <c r="BZ127" s="106">
        <v>8.16</v>
      </c>
      <c r="CA127" s="103"/>
      <c r="CB127" s="103"/>
      <c r="CC127" s="103">
        <v>8.16</v>
      </c>
      <c r="CD127" s="103"/>
      <c r="CE127" s="103">
        <f t="shared" si="47"/>
        <v>8.16</v>
      </c>
      <c r="CF127" s="103"/>
      <c r="CG127" s="103"/>
      <c r="CH127" s="129">
        <v>5.5439999999999996</v>
      </c>
      <c r="CI127" s="103"/>
      <c r="CJ127" s="103"/>
      <c r="CK127" s="134">
        <v>42.4</v>
      </c>
      <c r="CL127" s="134"/>
      <c r="CM127" s="103"/>
      <c r="CN127" s="103"/>
      <c r="CO127" s="129"/>
      <c r="CP127" s="129"/>
      <c r="CQ127" s="103">
        <v>0</v>
      </c>
      <c r="CR127" s="103"/>
      <c r="CS127" s="103"/>
      <c r="CT127" s="103"/>
      <c r="CU127" s="103"/>
      <c r="CV127" s="111">
        <v>1022.5514000000001</v>
      </c>
      <c r="CW127" s="103"/>
      <c r="CX127" s="113">
        <v>239</v>
      </c>
      <c r="CY127" s="103"/>
      <c r="CZ127" s="103">
        <v>1261.5514000000001</v>
      </c>
    </row>
    <row r="128" spans="1:104" s="99" customFormat="1" ht="14.25" customHeight="1">
      <c r="A128" s="103">
        <v>123</v>
      </c>
      <c r="B128" s="103" t="s">
        <v>240</v>
      </c>
      <c r="C128" s="104">
        <v>202007</v>
      </c>
      <c r="D128" s="122" t="s">
        <v>362</v>
      </c>
      <c r="E128" s="106">
        <v>3616.4895000000001</v>
      </c>
      <c r="F128" s="106">
        <v>2945.2055</v>
      </c>
      <c r="G128" s="103">
        <v>1166114</v>
      </c>
      <c r="H128" s="137"/>
      <c r="I128" s="137">
        <v>1166114</v>
      </c>
      <c r="J128" s="103">
        <f t="shared" si="28"/>
        <v>1399.3368</v>
      </c>
      <c r="K128" s="106">
        <v>0</v>
      </c>
      <c r="L128" s="103">
        <v>0</v>
      </c>
      <c r="M128" s="103"/>
      <c r="N128" s="103">
        <f t="shared" si="29"/>
        <v>0</v>
      </c>
      <c r="O128" s="103"/>
      <c r="P128" s="103"/>
      <c r="Q128" s="103"/>
      <c r="R128" s="103"/>
      <c r="S128" s="106">
        <v>0</v>
      </c>
      <c r="T128" s="103">
        <v>0</v>
      </c>
      <c r="U128" s="103"/>
      <c r="V128" s="103"/>
      <c r="W128" s="103"/>
      <c r="X128" s="103"/>
      <c r="Y128" s="103">
        <f t="shared" si="53"/>
        <v>0</v>
      </c>
      <c r="Z128" s="103"/>
      <c r="AA128" s="103">
        <f t="shared" si="54"/>
        <v>0</v>
      </c>
      <c r="AB128" s="103">
        <f t="shared" si="32"/>
        <v>0</v>
      </c>
      <c r="AC128" s="103" t="e">
        <f>#REF!*600</f>
        <v>#REF!</v>
      </c>
      <c r="AD128" s="103"/>
      <c r="AE128" s="103"/>
      <c r="AF128" s="103">
        <v>686.35</v>
      </c>
      <c r="AG128" s="103">
        <v>686.35</v>
      </c>
      <c r="AH128" s="103">
        <f t="shared" si="48"/>
        <v>0</v>
      </c>
      <c r="AI128" s="110">
        <v>364.23790000000002</v>
      </c>
      <c r="AJ128" s="110">
        <v>364.23790000000002</v>
      </c>
      <c r="AK128" s="110">
        <f t="shared" si="33"/>
        <v>0</v>
      </c>
      <c r="AL128" s="110">
        <f t="shared" si="34"/>
        <v>3642379.0000000005</v>
      </c>
      <c r="AM128" s="103"/>
      <c r="AN128" s="103">
        <v>177.2834</v>
      </c>
      <c r="AO128" s="103">
        <v>177.2834</v>
      </c>
      <c r="AP128" s="103">
        <f t="shared" si="61"/>
        <v>0</v>
      </c>
      <c r="AQ128" s="103">
        <f t="shared" si="36"/>
        <v>166.85489999999999</v>
      </c>
      <c r="AR128" s="103">
        <f t="shared" si="37"/>
        <v>1668548.9999999998</v>
      </c>
      <c r="AS128" s="103">
        <f t="shared" si="58"/>
        <v>10.4284</v>
      </c>
      <c r="AT128" s="103">
        <f t="shared" si="38"/>
        <v>104284</v>
      </c>
      <c r="AU128" s="103"/>
      <c r="AV128" s="103">
        <v>33.371000000000002</v>
      </c>
      <c r="AW128" s="103">
        <v>33.371000000000002</v>
      </c>
      <c r="AX128" s="103">
        <f t="shared" si="62"/>
        <v>0</v>
      </c>
      <c r="AY128" s="103">
        <f t="shared" si="60"/>
        <v>18.7712</v>
      </c>
      <c r="AZ128" s="103">
        <f t="shared" si="40"/>
        <v>187712</v>
      </c>
      <c r="BA128" s="103">
        <f t="shared" si="59"/>
        <v>14.5998</v>
      </c>
      <c r="BB128" s="103">
        <f t="shared" si="41"/>
        <v>145998</v>
      </c>
      <c r="BC128" s="103">
        <f t="shared" si="49"/>
        <v>0</v>
      </c>
      <c r="BD128" s="103">
        <v>284.62639999999999</v>
      </c>
      <c r="BE128" s="103">
        <v>284.62639999999999</v>
      </c>
      <c r="BF128" s="103">
        <f t="shared" si="42"/>
        <v>0</v>
      </c>
      <c r="BG128" s="103"/>
      <c r="BH128" s="103"/>
      <c r="BI128" s="103"/>
      <c r="BJ128" s="103">
        <f t="shared" si="43"/>
        <v>0</v>
      </c>
      <c r="BK128" s="111">
        <v>1E-4</v>
      </c>
      <c r="BL128" s="125" t="s">
        <v>362</v>
      </c>
      <c r="BM128" s="106">
        <v>509.5</v>
      </c>
      <c r="BN128" s="103"/>
      <c r="BO128" s="103"/>
      <c r="BP128" s="103">
        <f t="shared" si="44"/>
        <v>0</v>
      </c>
      <c r="BQ128" s="103"/>
      <c r="BR128" s="103">
        <v>0</v>
      </c>
      <c r="BS128" s="103">
        <f t="shared" si="45"/>
        <v>0</v>
      </c>
      <c r="BT128" s="129"/>
      <c r="BU128" s="133">
        <v>477.5</v>
      </c>
      <c r="BV128" s="103">
        <v>32</v>
      </c>
      <c r="BW128" s="103">
        <v>32</v>
      </c>
      <c r="BX128" s="103">
        <f t="shared" si="46"/>
        <v>0</v>
      </c>
      <c r="BY128" s="106">
        <v>161.78399999999999</v>
      </c>
      <c r="BZ128" s="106">
        <v>36.96</v>
      </c>
      <c r="CA128" s="103"/>
      <c r="CB128" s="103"/>
      <c r="CC128" s="103">
        <v>36.96</v>
      </c>
      <c r="CD128" s="103"/>
      <c r="CE128" s="103">
        <f t="shared" si="47"/>
        <v>36.96</v>
      </c>
      <c r="CF128" s="103"/>
      <c r="CG128" s="103"/>
      <c r="CH128" s="129">
        <v>4.8239999999999998</v>
      </c>
      <c r="CI128" s="103"/>
      <c r="CJ128" s="103"/>
      <c r="CK128" s="134">
        <v>120</v>
      </c>
      <c r="CL128" s="134"/>
      <c r="CM128" s="103"/>
      <c r="CN128" s="103"/>
      <c r="CO128" s="129"/>
      <c r="CP128" s="129"/>
      <c r="CQ128" s="103">
        <v>0</v>
      </c>
      <c r="CR128" s="103">
        <v>30</v>
      </c>
      <c r="CS128" s="103"/>
      <c r="CT128" s="103"/>
      <c r="CU128" s="103"/>
      <c r="CV128" s="111">
        <v>3646.4895000000001</v>
      </c>
      <c r="CW128" s="103"/>
      <c r="CX128" s="113">
        <v>858</v>
      </c>
      <c r="CY128" s="103"/>
      <c r="CZ128" s="103">
        <v>4504.4894999999997</v>
      </c>
    </row>
    <row r="129" spans="1:104" s="99" customFormat="1" ht="14.25" customHeight="1">
      <c r="A129" s="103">
        <v>124</v>
      </c>
      <c r="B129" s="103" t="s">
        <v>240</v>
      </c>
      <c r="C129" s="104">
        <v>202008</v>
      </c>
      <c r="D129" s="132" t="s">
        <v>363</v>
      </c>
      <c r="E129" s="106">
        <v>3546.4375</v>
      </c>
      <c r="F129" s="106">
        <v>1877.6659</v>
      </c>
      <c r="G129" s="103">
        <v>727170</v>
      </c>
      <c r="H129" s="137"/>
      <c r="I129" s="137">
        <v>727170</v>
      </c>
      <c r="J129" s="103">
        <f t="shared" si="28"/>
        <v>872.60400000000004</v>
      </c>
      <c r="K129" s="106">
        <v>0</v>
      </c>
      <c r="L129" s="103">
        <v>0</v>
      </c>
      <c r="M129" s="103"/>
      <c r="N129" s="103">
        <f t="shared" si="29"/>
        <v>0</v>
      </c>
      <c r="O129" s="103"/>
      <c r="P129" s="103"/>
      <c r="Q129" s="103"/>
      <c r="R129" s="103"/>
      <c r="S129" s="106">
        <v>0</v>
      </c>
      <c r="T129" s="103">
        <v>0</v>
      </c>
      <c r="U129" s="103"/>
      <c r="V129" s="103"/>
      <c r="W129" s="103"/>
      <c r="X129" s="103">
        <v>455.84</v>
      </c>
      <c r="Y129" s="103">
        <f t="shared" si="53"/>
        <v>-455.84</v>
      </c>
      <c r="Z129" s="103"/>
      <c r="AA129" s="103">
        <f t="shared" si="54"/>
        <v>0</v>
      </c>
      <c r="AB129" s="103">
        <f t="shared" si="32"/>
        <v>0</v>
      </c>
      <c r="AC129" s="103" t="e">
        <f>#REF!*600</f>
        <v>#REF!</v>
      </c>
      <c r="AD129" s="103"/>
      <c r="AE129" s="103"/>
      <c r="AF129" s="103">
        <v>455.84</v>
      </c>
      <c r="AG129" s="103"/>
      <c r="AH129" s="103">
        <f t="shared" si="48"/>
        <v>455.84</v>
      </c>
      <c r="AI129" s="110">
        <v>232.8262</v>
      </c>
      <c r="AJ129" s="110">
        <v>112.9177</v>
      </c>
      <c r="AK129" s="110">
        <f t="shared" si="33"/>
        <v>119.9085</v>
      </c>
      <c r="AL129" s="110">
        <f t="shared" si="34"/>
        <v>2328262</v>
      </c>
      <c r="AM129" s="103"/>
      <c r="AN129" s="103">
        <v>112.9177</v>
      </c>
      <c r="AO129" s="103"/>
      <c r="AP129" s="103">
        <f t="shared" si="61"/>
        <v>112.9177</v>
      </c>
      <c r="AQ129" s="103">
        <f t="shared" si="36"/>
        <v>106.27549999999999</v>
      </c>
      <c r="AR129" s="103">
        <f t="shared" si="37"/>
        <v>1062755</v>
      </c>
      <c r="AS129" s="103">
        <f t="shared" si="58"/>
        <v>6.6421999999999999</v>
      </c>
      <c r="AT129" s="103">
        <f t="shared" si="38"/>
        <v>66422</v>
      </c>
      <c r="AU129" s="103"/>
      <c r="AV129" s="103">
        <v>21.255099999999999</v>
      </c>
      <c r="AW129" s="103">
        <v>0</v>
      </c>
      <c r="AX129" s="103">
        <f t="shared" si="62"/>
        <v>21.255099999999999</v>
      </c>
      <c r="AY129" s="103">
        <f t="shared" si="60"/>
        <v>11.956</v>
      </c>
      <c r="AZ129" s="103">
        <f t="shared" si="40"/>
        <v>119560</v>
      </c>
      <c r="BA129" s="103">
        <f t="shared" si="59"/>
        <v>9.2990999999999993</v>
      </c>
      <c r="BB129" s="103">
        <f t="shared" si="41"/>
        <v>92990.999999999985</v>
      </c>
      <c r="BC129" s="103">
        <f t="shared" si="49"/>
        <v>0</v>
      </c>
      <c r="BD129" s="103">
        <v>182.22290000000001</v>
      </c>
      <c r="BE129" s="103">
        <v>6.3023999999999996</v>
      </c>
      <c r="BF129" s="103">
        <f t="shared" si="42"/>
        <v>175.9205</v>
      </c>
      <c r="BG129" s="103"/>
      <c r="BH129" s="103"/>
      <c r="BI129" s="103">
        <v>6.3023999999999996</v>
      </c>
      <c r="BJ129" s="103">
        <f t="shared" si="43"/>
        <v>-6.3023999999999996</v>
      </c>
      <c r="BK129" s="111">
        <v>1E-4</v>
      </c>
      <c r="BL129" s="138" t="s">
        <v>363</v>
      </c>
      <c r="BM129" s="106">
        <v>1065.68</v>
      </c>
      <c r="BN129" s="103"/>
      <c r="BO129" s="103">
        <v>4.968</v>
      </c>
      <c r="BP129" s="103">
        <f t="shared" si="44"/>
        <v>-4.968</v>
      </c>
      <c r="BQ129" s="103"/>
      <c r="BR129" s="103"/>
      <c r="BS129" s="103">
        <f t="shared" si="45"/>
        <v>0</v>
      </c>
      <c r="BT129" s="103"/>
      <c r="BU129" s="139">
        <v>1043.28</v>
      </c>
      <c r="BV129" s="103">
        <v>22.4</v>
      </c>
      <c r="BW129" s="103"/>
      <c r="BX129" s="103">
        <f t="shared" si="46"/>
        <v>22.4</v>
      </c>
      <c r="BY129" s="106">
        <v>603.09159999999997</v>
      </c>
      <c r="BZ129" s="106">
        <v>25.323599999999999</v>
      </c>
      <c r="CA129" s="103"/>
      <c r="CB129" s="103">
        <v>6.1235999999999997</v>
      </c>
      <c r="CC129" s="103">
        <v>19.2</v>
      </c>
      <c r="CD129" s="103">
        <v>3324.8515000000002</v>
      </c>
      <c r="CE129" s="103">
        <f t="shared" si="47"/>
        <v>-3305.6515000000004</v>
      </c>
      <c r="CF129" s="103"/>
      <c r="CG129" s="103"/>
      <c r="CH129" s="129">
        <v>4.968</v>
      </c>
      <c r="CI129" s="103"/>
      <c r="CJ129" s="103"/>
      <c r="CK129" s="140">
        <v>572.79999999999995</v>
      </c>
      <c r="CL129" s="103"/>
      <c r="CM129" s="103"/>
      <c r="CN129" s="103"/>
      <c r="CO129" s="103"/>
      <c r="CP129" s="103">
        <v>199.4</v>
      </c>
      <c r="CQ129" s="103">
        <v>-199.4</v>
      </c>
      <c r="CR129" s="103">
        <v>80</v>
      </c>
      <c r="CS129" s="103"/>
      <c r="CT129" s="103">
        <v>1390.1</v>
      </c>
      <c r="CU129" s="103"/>
      <c r="CV129" s="111">
        <v>5016.5375000000004</v>
      </c>
      <c r="CW129" s="103"/>
      <c r="CX129" s="113">
        <v>177</v>
      </c>
      <c r="CY129" s="103"/>
      <c r="CZ129" s="103">
        <v>5193.5375000000004</v>
      </c>
    </row>
    <row r="130" spans="1:104" s="99" customFormat="1" ht="14.25" customHeight="1">
      <c r="A130" s="103">
        <v>125</v>
      </c>
      <c r="B130" s="103" t="s">
        <v>240</v>
      </c>
      <c r="C130" s="104">
        <v>202009</v>
      </c>
      <c r="D130" s="122" t="s">
        <v>364</v>
      </c>
      <c r="E130" s="106">
        <v>303.9092</v>
      </c>
      <c r="F130" s="106">
        <v>286.0412</v>
      </c>
      <c r="G130" s="103">
        <v>121872</v>
      </c>
      <c r="H130" s="96"/>
      <c r="I130" s="137">
        <v>121872</v>
      </c>
      <c r="J130" s="103">
        <f t="shared" si="28"/>
        <v>146.24639999999999</v>
      </c>
      <c r="K130" s="106">
        <v>0</v>
      </c>
      <c r="L130" s="103">
        <v>0</v>
      </c>
      <c r="M130" s="103">
        <v>0</v>
      </c>
      <c r="N130" s="103">
        <f t="shared" si="29"/>
        <v>0</v>
      </c>
      <c r="O130" s="103"/>
      <c r="P130" s="103"/>
      <c r="Q130" s="103"/>
      <c r="R130" s="103"/>
      <c r="S130" s="106">
        <v>0</v>
      </c>
      <c r="T130" s="103">
        <v>0</v>
      </c>
      <c r="U130" s="103"/>
      <c r="V130" s="103"/>
      <c r="W130" s="103"/>
      <c r="X130" s="103">
        <v>56.98</v>
      </c>
      <c r="Y130" s="103">
        <f t="shared" si="53"/>
        <v>-56.98</v>
      </c>
      <c r="Z130" s="103"/>
      <c r="AA130" s="103">
        <f t="shared" si="54"/>
        <v>0</v>
      </c>
      <c r="AB130" s="103">
        <f t="shared" si="32"/>
        <v>0</v>
      </c>
      <c r="AC130" s="103" t="e">
        <f>#REF!*600</f>
        <v>#REF!</v>
      </c>
      <c r="AD130" s="103"/>
      <c r="AE130" s="103"/>
      <c r="AF130" s="103">
        <v>56.98</v>
      </c>
      <c r="AG130" s="103"/>
      <c r="AH130" s="103">
        <f t="shared" si="48"/>
        <v>56.98</v>
      </c>
      <c r="AI130" s="110">
        <v>35.050600000000003</v>
      </c>
      <c r="AJ130" s="110">
        <v>17.274243999999999</v>
      </c>
      <c r="AK130" s="110">
        <f t="shared" si="33"/>
        <v>17.776356000000003</v>
      </c>
      <c r="AL130" s="110">
        <f t="shared" si="34"/>
        <v>350506</v>
      </c>
      <c r="AM130" s="103"/>
      <c r="AN130" s="103">
        <v>17.2742</v>
      </c>
      <c r="AO130" s="103">
        <v>27.238368000000001</v>
      </c>
      <c r="AP130" s="103">
        <f t="shared" si="61"/>
        <v>-9.9641680000000008</v>
      </c>
      <c r="AQ130" s="103">
        <f t="shared" si="36"/>
        <v>16.258099999999999</v>
      </c>
      <c r="AR130" s="103">
        <f t="shared" si="37"/>
        <v>162581</v>
      </c>
      <c r="AS130" s="103">
        <f t="shared" si="58"/>
        <v>1.0161</v>
      </c>
      <c r="AT130" s="103">
        <f t="shared" si="38"/>
        <v>10161</v>
      </c>
      <c r="AU130" s="103">
        <v>0</v>
      </c>
      <c r="AV130" s="103">
        <v>3.2515999999999998</v>
      </c>
      <c r="AW130" s="103"/>
      <c r="AX130" s="103">
        <f t="shared" si="62"/>
        <v>3.2515999999999998</v>
      </c>
      <c r="AY130" s="103">
        <f t="shared" si="60"/>
        <v>1.829</v>
      </c>
      <c r="AZ130" s="103">
        <f t="shared" si="40"/>
        <v>18290</v>
      </c>
      <c r="BA130" s="103">
        <f t="shared" si="59"/>
        <v>1.4226000000000001</v>
      </c>
      <c r="BB130" s="103">
        <f t="shared" si="41"/>
        <v>14226</v>
      </c>
      <c r="BC130" s="103">
        <f t="shared" si="49"/>
        <v>0</v>
      </c>
      <c r="BD130" s="103">
        <v>27.238399999999999</v>
      </c>
      <c r="BE130" s="103">
        <v>17.867999999999999</v>
      </c>
      <c r="BF130" s="103">
        <f t="shared" si="42"/>
        <v>9.3704000000000001</v>
      </c>
      <c r="BG130" s="103"/>
      <c r="BH130" s="103"/>
      <c r="BI130" s="103"/>
      <c r="BJ130" s="103">
        <f t="shared" si="43"/>
        <v>0</v>
      </c>
      <c r="BK130" s="111">
        <v>1E-4</v>
      </c>
      <c r="BL130" s="125" t="s">
        <v>364</v>
      </c>
      <c r="BM130" s="106">
        <v>0</v>
      </c>
      <c r="BN130" s="103"/>
      <c r="BO130" s="103"/>
      <c r="BP130" s="103">
        <f t="shared" si="44"/>
        <v>0</v>
      </c>
      <c r="BQ130" s="103"/>
      <c r="BR130" s="103">
        <v>4.4279999999999999</v>
      </c>
      <c r="BS130" s="103">
        <f t="shared" si="45"/>
        <v>-4.4279999999999999</v>
      </c>
      <c r="BT130" s="103"/>
      <c r="BU130" s="110"/>
      <c r="BV130" s="103"/>
      <c r="BW130" s="103"/>
      <c r="BX130" s="103">
        <f t="shared" si="46"/>
        <v>0</v>
      </c>
      <c r="BY130" s="106">
        <v>17.867999999999999</v>
      </c>
      <c r="BZ130" s="106">
        <v>13.44</v>
      </c>
      <c r="CA130" s="103"/>
      <c r="CB130" s="103"/>
      <c r="CC130" s="103">
        <v>13.44</v>
      </c>
      <c r="CD130" s="103"/>
      <c r="CE130" s="103">
        <f t="shared" si="47"/>
        <v>13.44</v>
      </c>
      <c r="CF130" s="103"/>
      <c r="CG130" s="103"/>
      <c r="CH130" s="129">
        <v>4.4279999999999999</v>
      </c>
      <c r="CI130" s="103"/>
      <c r="CJ130" s="103"/>
      <c r="CK130" s="110"/>
      <c r="CL130" s="103"/>
      <c r="CM130" s="103"/>
      <c r="CN130" s="103"/>
      <c r="CO130" s="103"/>
      <c r="CP130" s="103">
        <v>0</v>
      </c>
      <c r="CQ130" s="103">
        <v>0</v>
      </c>
      <c r="CR130" s="103"/>
      <c r="CS130" s="103"/>
      <c r="CT130" s="103"/>
      <c r="CU130" s="103"/>
      <c r="CV130" s="111">
        <v>303.9092</v>
      </c>
      <c r="CW130" s="103"/>
      <c r="CX130" s="113">
        <v>6</v>
      </c>
      <c r="CY130" s="103"/>
      <c r="CZ130" s="103">
        <v>309.9092</v>
      </c>
    </row>
    <row r="131" spans="1:104" s="99" customFormat="1" ht="14.25" customHeight="1">
      <c r="A131" s="103">
        <v>126</v>
      </c>
      <c r="B131" s="103" t="s">
        <v>240</v>
      </c>
      <c r="C131" s="141">
        <v>202010</v>
      </c>
      <c r="D131" s="122" t="s">
        <v>365</v>
      </c>
      <c r="E131" s="106">
        <v>304.24360000000001</v>
      </c>
      <c r="F131" s="106">
        <v>163.00360000000001</v>
      </c>
      <c r="G131" s="103">
        <v>61881</v>
      </c>
      <c r="H131" s="96"/>
      <c r="I131" s="96">
        <v>61881</v>
      </c>
      <c r="J131" s="103">
        <f t="shared" si="28"/>
        <v>74.257199999999997</v>
      </c>
      <c r="K131" s="106">
        <v>0</v>
      </c>
      <c r="L131" s="103">
        <v>0</v>
      </c>
      <c r="M131" s="103">
        <v>0</v>
      </c>
      <c r="N131" s="103">
        <f t="shared" si="29"/>
        <v>0</v>
      </c>
      <c r="O131" s="103"/>
      <c r="P131" s="103"/>
      <c r="Q131" s="103"/>
      <c r="R131" s="103"/>
      <c r="S131" s="106">
        <v>0</v>
      </c>
      <c r="T131" s="103">
        <v>0</v>
      </c>
      <c r="U131" s="103"/>
      <c r="V131" s="103"/>
      <c r="W131" s="103"/>
      <c r="X131" s="103">
        <v>11.52</v>
      </c>
      <c r="Y131" s="103">
        <f t="shared" si="53"/>
        <v>-11.52</v>
      </c>
      <c r="Z131" s="103"/>
      <c r="AA131" s="103">
        <f t="shared" si="54"/>
        <v>0</v>
      </c>
      <c r="AB131" s="103">
        <f t="shared" si="32"/>
        <v>0</v>
      </c>
      <c r="AC131" s="103" t="e">
        <f>#REF!*600</f>
        <v>#REF!</v>
      </c>
      <c r="AD131" s="103"/>
      <c r="AE131" s="103"/>
      <c r="AF131" s="103">
        <v>41.44</v>
      </c>
      <c r="AG131" s="103">
        <v>41.44</v>
      </c>
      <c r="AH131" s="103">
        <f t="shared" si="48"/>
        <v>0</v>
      </c>
      <c r="AI131" s="110">
        <v>20.354800000000001</v>
      </c>
      <c r="AJ131" s="110">
        <v>20.354800000000001</v>
      </c>
      <c r="AK131" s="110">
        <f t="shared" si="33"/>
        <v>0</v>
      </c>
      <c r="AL131" s="110">
        <f t="shared" si="34"/>
        <v>203548</v>
      </c>
      <c r="AM131" s="103"/>
      <c r="AN131" s="103">
        <v>9.8343000000000007</v>
      </c>
      <c r="AO131" s="103">
        <v>9.8343000000000007</v>
      </c>
      <c r="AP131" s="103">
        <f t="shared" si="61"/>
        <v>0</v>
      </c>
      <c r="AQ131" s="103">
        <f t="shared" si="36"/>
        <v>9.2558000000000007</v>
      </c>
      <c r="AR131" s="103">
        <f t="shared" si="37"/>
        <v>92558</v>
      </c>
      <c r="AS131" s="103">
        <f t="shared" si="58"/>
        <v>0.57850000000000001</v>
      </c>
      <c r="AT131" s="103">
        <f t="shared" si="38"/>
        <v>5785</v>
      </c>
      <c r="AU131" s="103"/>
      <c r="AV131" s="103">
        <v>1.8512</v>
      </c>
      <c r="AW131" s="103">
        <v>1.8512</v>
      </c>
      <c r="AX131" s="103">
        <f t="shared" si="62"/>
        <v>0</v>
      </c>
      <c r="AY131" s="103">
        <f t="shared" si="60"/>
        <v>1.0412999999999999</v>
      </c>
      <c r="AZ131" s="103">
        <f t="shared" si="40"/>
        <v>10412.999999999998</v>
      </c>
      <c r="BA131" s="103">
        <f t="shared" si="59"/>
        <v>0.80989999999999995</v>
      </c>
      <c r="BB131" s="103">
        <f t="shared" si="41"/>
        <v>8098.9999999999991</v>
      </c>
      <c r="BC131" s="103">
        <f t="shared" si="49"/>
        <v>0</v>
      </c>
      <c r="BD131" s="103">
        <v>15.2661</v>
      </c>
      <c r="BE131" s="103">
        <v>15.9573</v>
      </c>
      <c r="BF131" s="103">
        <f t="shared" si="42"/>
        <v>-0.69120000000000026</v>
      </c>
      <c r="BG131" s="103"/>
      <c r="BH131" s="103"/>
      <c r="BI131" s="103"/>
      <c r="BJ131" s="103">
        <f t="shared" si="43"/>
        <v>0</v>
      </c>
      <c r="BK131" s="111">
        <v>1E-4</v>
      </c>
      <c r="BL131" s="125" t="s">
        <v>365</v>
      </c>
      <c r="BM131" s="106">
        <v>135</v>
      </c>
      <c r="BN131" s="103"/>
      <c r="BO131" s="103"/>
      <c r="BP131" s="103">
        <f t="shared" si="44"/>
        <v>0</v>
      </c>
      <c r="BQ131" s="103"/>
      <c r="BR131" s="103">
        <v>0</v>
      </c>
      <c r="BS131" s="103">
        <f t="shared" si="45"/>
        <v>0</v>
      </c>
      <c r="BT131" s="103"/>
      <c r="BU131" s="110"/>
      <c r="BV131" s="103">
        <v>135</v>
      </c>
      <c r="BW131" s="103">
        <v>135</v>
      </c>
      <c r="BX131" s="103">
        <f t="shared" si="46"/>
        <v>0</v>
      </c>
      <c r="BY131" s="106">
        <v>6.24</v>
      </c>
      <c r="BZ131" s="106">
        <v>6.24</v>
      </c>
      <c r="CA131" s="103"/>
      <c r="CB131" s="103"/>
      <c r="CC131" s="103">
        <v>6.24</v>
      </c>
      <c r="CD131" s="103"/>
      <c r="CE131" s="103">
        <f t="shared" si="47"/>
        <v>6.24</v>
      </c>
      <c r="CF131" s="103"/>
      <c r="CG131" s="103"/>
      <c r="CH131" s="103"/>
      <c r="CI131" s="103"/>
      <c r="CJ131" s="103"/>
      <c r="CK131" s="110"/>
      <c r="CL131" s="103"/>
      <c r="CM131" s="103"/>
      <c r="CN131" s="103"/>
      <c r="CO131" s="103"/>
      <c r="CP131" s="103"/>
      <c r="CQ131" s="103">
        <v>0</v>
      </c>
      <c r="CR131" s="103"/>
      <c r="CS131" s="103"/>
      <c r="CT131" s="103"/>
      <c r="CU131" s="103"/>
      <c r="CV131" s="111">
        <v>304.24360000000001</v>
      </c>
      <c r="CW131" s="103"/>
      <c r="CX131" s="113"/>
      <c r="CY131" s="103"/>
      <c r="CZ131" s="103">
        <v>304.24360000000001</v>
      </c>
    </row>
    <row r="132" spans="1:104" s="99" customFormat="1" ht="14.25" customHeight="1">
      <c r="A132" s="103">
        <v>127</v>
      </c>
      <c r="B132" s="103" t="s">
        <v>240</v>
      </c>
      <c r="C132" s="141">
        <v>202011</v>
      </c>
      <c r="D132" s="122" t="s">
        <v>366</v>
      </c>
      <c r="E132" s="106">
        <v>160.88920000000002</v>
      </c>
      <c r="F132" s="106">
        <v>117.62920000000001</v>
      </c>
      <c r="G132" s="103">
        <v>33288</v>
      </c>
      <c r="H132" s="96"/>
      <c r="I132" s="96">
        <v>33288</v>
      </c>
      <c r="J132" s="103">
        <f t="shared" si="28"/>
        <v>39.945599999999999</v>
      </c>
      <c r="K132" s="106">
        <v>18.350000000000001</v>
      </c>
      <c r="L132" s="103">
        <v>0</v>
      </c>
      <c r="M132" s="103"/>
      <c r="N132" s="103">
        <f t="shared" si="29"/>
        <v>0</v>
      </c>
      <c r="O132" s="103"/>
      <c r="P132" s="103"/>
      <c r="Q132" s="103"/>
      <c r="R132" s="128">
        <v>18.350000000000001</v>
      </c>
      <c r="S132" s="106">
        <v>9.7200000000000006</v>
      </c>
      <c r="T132" s="103">
        <v>0</v>
      </c>
      <c r="U132" s="103"/>
      <c r="V132" s="128">
        <v>9.7200000000000006</v>
      </c>
      <c r="W132" s="103"/>
      <c r="X132" s="103">
        <v>23.31</v>
      </c>
      <c r="Y132" s="103">
        <f t="shared" si="53"/>
        <v>-23.31</v>
      </c>
      <c r="Z132" s="103"/>
      <c r="AA132" s="103">
        <f t="shared" si="54"/>
        <v>0</v>
      </c>
      <c r="AB132" s="103">
        <f t="shared" si="32"/>
        <v>0</v>
      </c>
      <c r="AC132" s="142" t="e">
        <f>#REF!*600</f>
        <v>#REF!</v>
      </c>
      <c r="AD132" s="103"/>
      <c r="AE132" s="103"/>
      <c r="AF132" s="103">
        <v>23.31</v>
      </c>
      <c r="AG132" s="103"/>
      <c r="AH132" s="103">
        <f t="shared" si="48"/>
        <v>23.31</v>
      </c>
      <c r="AI132" s="110">
        <v>11.1577</v>
      </c>
      <c r="AJ132" s="110">
        <v>5.38</v>
      </c>
      <c r="AK132" s="110">
        <f t="shared" si="33"/>
        <v>5.7777000000000003</v>
      </c>
      <c r="AL132" s="110">
        <f t="shared" si="34"/>
        <v>111577</v>
      </c>
      <c r="AM132" s="103"/>
      <c r="AN132" s="103">
        <v>5.3766999999999996</v>
      </c>
      <c r="AO132" s="103"/>
      <c r="AP132" s="103">
        <f t="shared" si="61"/>
        <v>5.3766999999999996</v>
      </c>
      <c r="AQ132" s="103">
        <f t="shared" si="36"/>
        <v>5.0603999999999996</v>
      </c>
      <c r="AR132" s="103">
        <f t="shared" si="37"/>
        <v>50603.999999999993</v>
      </c>
      <c r="AS132" s="103">
        <f t="shared" si="58"/>
        <v>0.31630000000000003</v>
      </c>
      <c r="AT132" s="103">
        <f t="shared" si="38"/>
        <v>3163.0000000000005</v>
      </c>
      <c r="AU132" s="103"/>
      <c r="AV132" s="103">
        <v>1.0121</v>
      </c>
      <c r="AW132" s="103">
        <v>0</v>
      </c>
      <c r="AX132" s="103">
        <f t="shared" si="62"/>
        <v>1.0121</v>
      </c>
      <c r="AY132" s="103">
        <f t="shared" si="60"/>
        <v>0.56930000000000003</v>
      </c>
      <c r="AZ132" s="103">
        <f t="shared" si="40"/>
        <v>5693</v>
      </c>
      <c r="BA132" s="103">
        <f t="shared" si="59"/>
        <v>0.44280000000000003</v>
      </c>
      <c r="BB132" s="103">
        <f t="shared" si="41"/>
        <v>4428</v>
      </c>
      <c r="BC132" s="103">
        <f t="shared" si="49"/>
        <v>0</v>
      </c>
      <c r="BD132" s="103">
        <v>8.7570999999999994</v>
      </c>
      <c r="BE132" s="103">
        <v>45.21</v>
      </c>
      <c r="BF132" s="103">
        <f t="shared" si="42"/>
        <v>-36.4529</v>
      </c>
      <c r="BG132" s="103"/>
      <c r="BH132" s="103"/>
      <c r="BI132" s="103"/>
      <c r="BJ132" s="103">
        <f t="shared" si="43"/>
        <v>0</v>
      </c>
      <c r="BK132" s="111">
        <v>1E-4</v>
      </c>
      <c r="BL132" s="125" t="s">
        <v>366</v>
      </c>
      <c r="BM132" s="106">
        <v>36.6</v>
      </c>
      <c r="BN132" s="103"/>
      <c r="BO132" s="103"/>
      <c r="BP132" s="103">
        <f t="shared" si="44"/>
        <v>0</v>
      </c>
      <c r="BQ132" s="103"/>
      <c r="BR132" s="103"/>
      <c r="BS132" s="103">
        <f t="shared" si="45"/>
        <v>0</v>
      </c>
      <c r="BT132" s="103"/>
      <c r="BU132" s="110">
        <v>36.6</v>
      </c>
      <c r="BV132" s="103"/>
      <c r="BW132" s="103"/>
      <c r="BX132" s="103">
        <f t="shared" si="46"/>
        <v>0</v>
      </c>
      <c r="BY132" s="106">
        <v>6.66</v>
      </c>
      <c r="BZ132" s="106">
        <v>3.36</v>
      </c>
      <c r="CA132" s="103"/>
      <c r="CB132" s="103"/>
      <c r="CC132" s="103">
        <v>3.36</v>
      </c>
      <c r="CD132" s="103">
        <v>205.79560000000001</v>
      </c>
      <c r="CE132" s="103">
        <f t="shared" si="47"/>
        <v>-202.43559999999999</v>
      </c>
      <c r="CF132" s="103"/>
      <c r="CG132" s="103"/>
      <c r="CH132" s="103"/>
      <c r="CI132" s="103"/>
      <c r="CJ132" s="103"/>
      <c r="CK132" s="110">
        <v>3.3</v>
      </c>
      <c r="CL132" s="103"/>
      <c r="CM132" s="103"/>
      <c r="CN132" s="103"/>
      <c r="CO132" s="103"/>
      <c r="CP132" s="103">
        <v>0</v>
      </c>
      <c r="CQ132" s="103">
        <v>0</v>
      </c>
      <c r="CR132" s="103">
        <v>20</v>
      </c>
      <c r="CS132" s="103"/>
      <c r="CT132" s="103">
        <v>20</v>
      </c>
      <c r="CU132" s="103"/>
      <c r="CV132" s="111">
        <v>200.88920000000002</v>
      </c>
      <c r="CW132" s="103"/>
      <c r="CX132" s="113"/>
      <c r="CY132" s="103"/>
      <c r="CZ132" s="103">
        <v>200.88920000000002</v>
      </c>
    </row>
    <row r="133" spans="1:104" s="99" customFormat="1" ht="14.25" customHeight="1">
      <c r="A133" s="103">
        <v>128</v>
      </c>
      <c r="B133" s="103" t="s">
        <v>240</v>
      </c>
      <c r="C133" s="104">
        <v>202012</v>
      </c>
      <c r="D133" s="132" t="s">
        <v>367</v>
      </c>
      <c r="E133" s="106">
        <v>15528.580499999998</v>
      </c>
      <c r="F133" s="106">
        <v>13151.325299999999</v>
      </c>
      <c r="G133" s="103">
        <v>4277128</v>
      </c>
      <c r="H133" s="111"/>
      <c r="I133" s="111">
        <v>4277128</v>
      </c>
      <c r="J133" s="103">
        <f t="shared" si="28"/>
        <v>5132.5536000000002</v>
      </c>
      <c r="K133" s="106">
        <v>955.81200000000001</v>
      </c>
      <c r="L133" s="103">
        <v>0</v>
      </c>
      <c r="M133" s="103"/>
      <c r="N133" s="103">
        <f t="shared" si="29"/>
        <v>0</v>
      </c>
      <c r="O133" s="128">
        <v>954</v>
      </c>
      <c r="P133" s="103"/>
      <c r="Q133" s="103"/>
      <c r="R133" s="103">
        <v>1.8120000000000001</v>
      </c>
      <c r="S133" s="106">
        <v>1125.3599999999999</v>
      </c>
      <c r="T133" s="103">
        <v>0</v>
      </c>
      <c r="U133" s="103"/>
      <c r="V133" s="128">
        <v>1125.3599999999999</v>
      </c>
      <c r="W133" s="103"/>
      <c r="X133" s="103">
        <v>1125.3599999999999</v>
      </c>
      <c r="Y133" s="103">
        <f t="shared" si="53"/>
        <v>-1125.3599999999999</v>
      </c>
      <c r="Z133" s="103"/>
      <c r="AA133" s="103">
        <f t="shared" si="54"/>
        <v>0</v>
      </c>
      <c r="AB133" s="103">
        <f t="shared" si="32"/>
        <v>0</v>
      </c>
      <c r="AC133" s="142" t="e">
        <f>#REF!*600</f>
        <v>#REF!</v>
      </c>
      <c r="AD133" s="103"/>
      <c r="AE133" s="103"/>
      <c r="AF133" s="103">
        <v>2698.78</v>
      </c>
      <c r="AG133" s="103">
        <v>2698.78</v>
      </c>
      <c r="AH133" s="103">
        <f t="shared" si="48"/>
        <v>0</v>
      </c>
      <c r="AI133" s="110">
        <v>1373.0518</v>
      </c>
      <c r="AJ133" s="110">
        <v>1373.0518</v>
      </c>
      <c r="AK133" s="110">
        <f t="shared" si="33"/>
        <v>0</v>
      </c>
      <c r="AL133" s="110">
        <f t="shared" si="34"/>
        <v>13730518</v>
      </c>
      <c r="AM133" s="103"/>
      <c r="AN133" s="103">
        <v>665.66340000000002</v>
      </c>
      <c r="AO133" s="103">
        <v>665.66340000000002</v>
      </c>
      <c r="AP133" s="103">
        <f t="shared" si="61"/>
        <v>0</v>
      </c>
      <c r="AQ133" s="103">
        <f t="shared" si="36"/>
        <v>626.50670000000002</v>
      </c>
      <c r="AR133" s="103">
        <f>AQ133*10000</f>
        <v>6265067</v>
      </c>
      <c r="AS133" s="103">
        <f t="shared" si="58"/>
        <v>39.156700000000001</v>
      </c>
      <c r="AT133" s="103">
        <f t="shared" si="38"/>
        <v>391567</v>
      </c>
      <c r="AU133" s="103"/>
      <c r="AV133" s="103">
        <v>125.3013</v>
      </c>
      <c r="AW133" s="103">
        <v>125.3013</v>
      </c>
      <c r="AX133" s="103">
        <f t="shared" si="62"/>
        <v>0</v>
      </c>
      <c r="AY133" s="103">
        <f t="shared" si="60"/>
        <v>70.481999999999999</v>
      </c>
      <c r="AZ133" s="103">
        <f t="shared" si="40"/>
        <v>704820</v>
      </c>
      <c r="BA133" s="103">
        <f t="shared" si="59"/>
        <v>54.819299999999998</v>
      </c>
      <c r="BB133" s="103">
        <f t="shared" si="41"/>
        <v>548193</v>
      </c>
      <c r="BC133" s="103">
        <f t="shared" si="49"/>
        <v>0</v>
      </c>
      <c r="BD133" s="103">
        <v>1074.8032000000001</v>
      </c>
      <c r="BE133" s="103">
        <v>1074.8032000000001</v>
      </c>
      <c r="BF133" s="103">
        <f t="shared" si="42"/>
        <v>0</v>
      </c>
      <c r="BG133" s="103"/>
      <c r="BH133" s="103"/>
      <c r="BI133" s="103"/>
      <c r="BJ133" s="103">
        <f t="shared" si="43"/>
        <v>0</v>
      </c>
      <c r="BK133" s="111">
        <v>1E-4</v>
      </c>
      <c r="BL133" s="138" t="s">
        <v>367</v>
      </c>
      <c r="BM133" s="106">
        <v>2020.482</v>
      </c>
      <c r="BN133" s="103"/>
      <c r="BO133" s="103">
        <v>16</v>
      </c>
      <c r="BP133" s="103">
        <f t="shared" si="44"/>
        <v>-16</v>
      </c>
      <c r="BQ133" s="103"/>
      <c r="BR133" s="103">
        <v>0</v>
      </c>
      <c r="BS133" s="103">
        <f t="shared" si="45"/>
        <v>0</v>
      </c>
      <c r="BT133" s="103"/>
      <c r="BU133" s="110">
        <v>1972.482</v>
      </c>
      <c r="BV133" s="103">
        <v>48</v>
      </c>
      <c r="BW133" s="103">
        <v>49.7</v>
      </c>
      <c r="BX133" s="103">
        <f t="shared" si="46"/>
        <v>-1.7000000000000028</v>
      </c>
      <c r="BY133" s="106">
        <v>356.77319999999997</v>
      </c>
      <c r="BZ133" s="106">
        <v>228.48</v>
      </c>
      <c r="CA133" s="103"/>
      <c r="CB133" s="103"/>
      <c r="CC133" s="103">
        <v>228.48</v>
      </c>
      <c r="CD133" s="103"/>
      <c r="CE133" s="103">
        <f t="shared" si="47"/>
        <v>228.48</v>
      </c>
      <c r="CF133" s="103"/>
      <c r="CG133" s="103"/>
      <c r="CH133" s="129">
        <v>27.043199999999999</v>
      </c>
      <c r="CI133" s="103"/>
      <c r="CJ133" s="103"/>
      <c r="CK133" s="143">
        <v>101.25</v>
      </c>
      <c r="CL133" s="103"/>
      <c r="CM133" s="103"/>
      <c r="CN133" s="103"/>
      <c r="CO133" s="103"/>
      <c r="CP133" s="103"/>
      <c r="CQ133" s="103">
        <v>0</v>
      </c>
      <c r="CR133" s="103"/>
      <c r="CS133" s="103"/>
      <c r="CT133" s="103"/>
      <c r="CU133" s="103"/>
      <c r="CV133" s="111">
        <v>15528.580499999998</v>
      </c>
      <c r="CW133" s="103"/>
      <c r="CX133" s="113"/>
      <c r="CY133" s="103"/>
      <c r="CZ133" s="103">
        <v>15528.580499999998</v>
      </c>
    </row>
    <row r="134" spans="1:104" s="99" customFormat="1" ht="14.25" customHeight="1">
      <c r="A134" s="103">
        <v>129</v>
      </c>
      <c r="B134" s="103" t="s">
        <v>240</v>
      </c>
      <c r="C134" s="104">
        <v>202013</v>
      </c>
      <c r="D134" s="122" t="s">
        <v>368</v>
      </c>
      <c r="E134" s="106">
        <v>5031.8682999999992</v>
      </c>
      <c r="F134" s="106">
        <v>4175.4127999999992</v>
      </c>
      <c r="G134" s="103">
        <v>1289665</v>
      </c>
      <c r="H134" s="96"/>
      <c r="I134" s="96">
        <v>1289665</v>
      </c>
      <c r="J134" s="103">
        <f t="shared" si="28"/>
        <v>1547.598</v>
      </c>
      <c r="K134" s="106">
        <v>435.36</v>
      </c>
      <c r="L134" s="103">
        <v>0</v>
      </c>
      <c r="M134" s="103"/>
      <c r="N134" s="103">
        <f t="shared" si="29"/>
        <v>0</v>
      </c>
      <c r="O134" s="128">
        <v>282.95999999999998</v>
      </c>
      <c r="P134" s="128">
        <v>152.4</v>
      </c>
      <c r="Q134" s="103"/>
      <c r="R134" s="103"/>
      <c r="S134" s="106">
        <v>353.16</v>
      </c>
      <c r="T134" s="103">
        <v>0</v>
      </c>
      <c r="U134" s="103"/>
      <c r="V134" s="128">
        <v>353.16</v>
      </c>
      <c r="W134" s="103"/>
      <c r="X134" s="103">
        <v>846.93</v>
      </c>
      <c r="Y134" s="103">
        <f t="shared" si="53"/>
        <v>-846.93</v>
      </c>
      <c r="Z134" s="103"/>
      <c r="AA134" s="103">
        <f t="shared" si="54"/>
        <v>0</v>
      </c>
      <c r="AB134" s="103">
        <f t="shared" si="32"/>
        <v>0</v>
      </c>
      <c r="AC134" s="142" t="e">
        <f>#REF!*600</f>
        <v>#REF!</v>
      </c>
      <c r="AD134" s="103"/>
      <c r="AE134" s="103"/>
      <c r="AF134" s="103">
        <v>846.93</v>
      </c>
      <c r="AG134" s="103"/>
      <c r="AH134" s="103">
        <f t="shared" si="48"/>
        <v>846.93</v>
      </c>
      <c r="AI134" s="110">
        <v>420.79489999999998</v>
      </c>
      <c r="AJ134" s="110">
        <v>203.53489999999999</v>
      </c>
      <c r="AK134" s="110">
        <f t="shared" si="33"/>
        <v>217.26</v>
      </c>
      <c r="AL134" s="110">
        <f t="shared" si="34"/>
        <v>4207949</v>
      </c>
      <c r="AM134" s="103"/>
      <c r="AN134" s="103">
        <v>203.53489999999999</v>
      </c>
      <c r="AO134" s="103"/>
      <c r="AP134" s="103">
        <f t="shared" si="61"/>
        <v>203.53489999999999</v>
      </c>
      <c r="AQ134" s="103">
        <f t="shared" si="36"/>
        <v>191.56219999999999</v>
      </c>
      <c r="AR134" s="103">
        <f t="shared" si="37"/>
        <v>1915622</v>
      </c>
      <c r="AS134" s="103">
        <f t="shared" si="58"/>
        <v>11.9726</v>
      </c>
      <c r="AT134" s="103">
        <f t="shared" si="38"/>
        <v>119726</v>
      </c>
      <c r="AU134" s="103"/>
      <c r="AV134" s="103">
        <v>38.312399999999997</v>
      </c>
      <c r="AW134" s="103">
        <v>0</v>
      </c>
      <c r="AX134" s="103">
        <f t="shared" si="62"/>
        <v>38.312399999999997</v>
      </c>
      <c r="AY134" s="103">
        <f t="shared" si="60"/>
        <v>21.550799999999999</v>
      </c>
      <c r="AZ134" s="103">
        <f t="shared" si="40"/>
        <v>215508</v>
      </c>
      <c r="BA134" s="103">
        <f t="shared" si="59"/>
        <v>16.761700000000001</v>
      </c>
      <c r="BB134" s="103">
        <f t="shared" si="41"/>
        <v>167617</v>
      </c>
      <c r="BC134" s="103">
        <f t="shared" si="49"/>
        <v>-1.0000000000331966E-4</v>
      </c>
      <c r="BD134" s="103">
        <v>329.7226</v>
      </c>
      <c r="BE134" s="103">
        <v>108.48</v>
      </c>
      <c r="BF134" s="103">
        <f t="shared" si="42"/>
        <v>221.24259999999998</v>
      </c>
      <c r="BG134" s="103"/>
      <c r="BH134" s="103"/>
      <c r="BI134" s="103"/>
      <c r="BJ134" s="103">
        <f t="shared" si="43"/>
        <v>0</v>
      </c>
      <c r="BK134" s="111">
        <v>1E-4</v>
      </c>
      <c r="BL134" s="125" t="s">
        <v>368</v>
      </c>
      <c r="BM134" s="106">
        <v>362.17</v>
      </c>
      <c r="BN134" s="103"/>
      <c r="BO134" s="103">
        <v>16</v>
      </c>
      <c r="BP134" s="103">
        <f t="shared" si="44"/>
        <v>-16</v>
      </c>
      <c r="BQ134" s="103"/>
      <c r="BR134" s="103"/>
      <c r="BS134" s="103">
        <f t="shared" si="45"/>
        <v>0</v>
      </c>
      <c r="BT134" s="103"/>
      <c r="BU134" s="110">
        <v>286.17</v>
      </c>
      <c r="BV134" s="103">
        <v>76</v>
      </c>
      <c r="BW134" s="103"/>
      <c r="BX134" s="103">
        <f t="shared" si="46"/>
        <v>76</v>
      </c>
      <c r="BY134" s="106">
        <v>494.28550000000001</v>
      </c>
      <c r="BZ134" s="106">
        <v>108.48</v>
      </c>
      <c r="CA134" s="129"/>
      <c r="CB134" s="129"/>
      <c r="CC134" s="103">
        <v>108.48</v>
      </c>
      <c r="CD134" s="103">
        <v>5022.5433000000003</v>
      </c>
      <c r="CE134" s="103">
        <f t="shared" si="47"/>
        <v>-4914.0633000000007</v>
      </c>
      <c r="CF134" s="103"/>
      <c r="CG134" s="103"/>
      <c r="CH134" s="129">
        <v>40.817999999999998</v>
      </c>
      <c r="CI134" s="103"/>
      <c r="CJ134" s="103"/>
      <c r="CK134" s="143">
        <v>51.1875</v>
      </c>
      <c r="CL134" s="103"/>
      <c r="CM134" s="103"/>
      <c r="CN134" s="103"/>
      <c r="CO134" s="103">
        <v>293.8</v>
      </c>
      <c r="CP134" s="143">
        <v>352.72</v>
      </c>
      <c r="CQ134" s="103">
        <v>-58.920000000000016</v>
      </c>
      <c r="CR134" s="103"/>
      <c r="CS134" s="103"/>
      <c r="CT134" s="103"/>
      <c r="CU134" s="103"/>
      <c r="CV134" s="111">
        <v>5031.8682999999992</v>
      </c>
      <c r="CW134" s="103"/>
      <c r="CX134" s="113"/>
      <c r="CY134" s="103"/>
      <c r="CZ134" s="103">
        <v>5031.8682999999992</v>
      </c>
    </row>
    <row r="135" spans="1:104" s="99" customFormat="1" ht="14.25" customHeight="1">
      <c r="A135" s="103">
        <v>130</v>
      </c>
      <c r="B135" s="103" t="s">
        <v>240</v>
      </c>
      <c r="C135" s="104">
        <v>202014</v>
      </c>
      <c r="D135" s="122" t="s">
        <v>369</v>
      </c>
      <c r="E135" s="106">
        <v>4164.2055999999993</v>
      </c>
      <c r="F135" s="106">
        <v>3544.0190999999995</v>
      </c>
      <c r="G135" s="103">
        <v>1121080</v>
      </c>
      <c r="H135" s="96"/>
      <c r="I135" s="137">
        <v>1121080</v>
      </c>
      <c r="J135" s="103">
        <f t="shared" si="28"/>
        <v>1345.296</v>
      </c>
      <c r="K135" s="106">
        <v>362.73599999999999</v>
      </c>
      <c r="L135" s="103">
        <v>0</v>
      </c>
      <c r="M135" s="103">
        <v>0</v>
      </c>
      <c r="N135" s="103">
        <f t="shared" si="29"/>
        <v>0</v>
      </c>
      <c r="O135" s="128">
        <v>236.376</v>
      </c>
      <c r="P135" s="103">
        <v>126.36</v>
      </c>
      <c r="Q135" s="144"/>
      <c r="R135" s="103"/>
      <c r="S135" s="106">
        <v>291.60000000000002</v>
      </c>
      <c r="T135" s="103">
        <v>0</v>
      </c>
      <c r="U135" s="103"/>
      <c r="V135" s="128">
        <v>291.60000000000002</v>
      </c>
      <c r="W135" s="103"/>
      <c r="X135" s="103">
        <v>699.3</v>
      </c>
      <c r="Y135" s="103">
        <f t="shared" si="53"/>
        <v>-699.3</v>
      </c>
      <c r="Z135" s="103"/>
      <c r="AA135" s="103">
        <f t="shared" si="54"/>
        <v>0</v>
      </c>
      <c r="AB135" s="103">
        <f t="shared" si="32"/>
        <v>0</v>
      </c>
      <c r="AC135" s="142" t="e">
        <f>#REF!*600</f>
        <v>#REF!</v>
      </c>
      <c r="AD135" s="103"/>
      <c r="AE135" s="103"/>
      <c r="AF135" s="103">
        <v>699.3</v>
      </c>
      <c r="AG135" s="103"/>
      <c r="AH135" s="103">
        <f t="shared" si="48"/>
        <v>699.3</v>
      </c>
      <c r="AI135" s="110">
        <v>358.23939999999999</v>
      </c>
      <c r="AJ135" s="110">
        <v>173.79066</v>
      </c>
      <c r="AK135" s="110">
        <f t="shared" si="33"/>
        <v>184.44873999999999</v>
      </c>
      <c r="AL135" s="110">
        <f t="shared" si="34"/>
        <v>3582394</v>
      </c>
      <c r="AM135" s="103"/>
      <c r="AN135" s="103">
        <v>173.79069999999999</v>
      </c>
      <c r="AO135" s="103"/>
      <c r="AP135" s="103">
        <f t="shared" si="61"/>
        <v>173.79069999999999</v>
      </c>
      <c r="AQ135" s="103">
        <f t="shared" si="36"/>
        <v>163.5677</v>
      </c>
      <c r="AR135" s="103">
        <f t="shared" si="37"/>
        <v>1635677</v>
      </c>
      <c r="AS135" s="103">
        <f t="shared" si="58"/>
        <v>10.223000000000001</v>
      </c>
      <c r="AT135" s="103">
        <f t="shared" si="38"/>
        <v>102230.00000000001</v>
      </c>
      <c r="AU135" s="103"/>
      <c r="AV135" s="103">
        <v>32.713500000000003</v>
      </c>
      <c r="AW135" s="103">
        <v>0</v>
      </c>
      <c r="AX135" s="103">
        <f t="shared" si="62"/>
        <v>32.713500000000003</v>
      </c>
      <c r="AY135" s="103">
        <f t="shared" si="60"/>
        <v>18.401399999999999</v>
      </c>
      <c r="AZ135" s="103">
        <f t="shared" si="40"/>
        <v>184014</v>
      </c>
      <c r="BA135" s="103">
        <f t="shared" si="59"/>
        <v>14.312200000000001</v>
      </c>
      <c r="BB135" s="103">
        <f t="shared" si="41"/>
        <v>143122</v>
      </c>
      <c r="BC135" s="103">
        <f t="shared" si="49"/>
        <v>-9.9999999996214228E-5</v>
      </c>
      <c r="BD135" s="103">
        <v>280.34350000000001</v>
      </c>
      <c r="BE135" s="103">
        <v>97.92</v>
      </c>
      <c r="BF135" s="103">
        <f t="shared" si="42"/>
        <v>182.42349999999999</v>
      </c>
      <c r="BG135" s="103"/>
      <c r="BH135" s="103"/>
      <c r="BI135" s="103"/>
      <c r="BJ135" s="103">
        <f t="shared" si="43"/>
        <v>0</v>
      </c>
      <c r="BK135" s="111">
        <v>1E-4</v>
      </c>
      <c r="BL135" s="125" t="s">
        <v>369</v>
      </c>
      <c r="BM135" s="106">
        <v>263.07799999999997</v>
      </c>
      <c r="BN135" s="103"/>
      <c r="BO135" s="103">
        <v>16</v>
      </c>
      <c r="BP135" s="103">
        <f t="shared" si="44"/>
        <v>-16</v>
      </c>
      <c r="BQ135" s="103"/>
      <c r="BR135" s="103"/>
      <c r="BS135" s="103">
        <f t="shared" si="45"/>
        <v>0</v>
      </c>
      <c r="BT135" s="103"/>
      <c r="BU135" s="110">
        <v>212.078</v>
      </c>
      <c r="BV135" s="103">
        <v>51</v>
      </c>
      <c r="BW135" s="103"/>
      <c r="BX135" s="103">
        <f t="shared" si="46"/>
        <v>51</v>
      </c>
      <c r="BY135" s="106">
        <v>357.10850000000005</v>
      </c>
      <c r="BZ135" s="106">
        <v>97.92</v>
      </c>
      <c r="CA135" s="103"/>
      <c r="CB135" s="103"/>
      <c r="CC135" s="103">
        <v>97.92</v>
      </c>
      <c r="CD135" s="103"/>
      <c r="CE135" s="103">
        <f t="shared" si="47"/>
        <v>97.92</v>
      </c>
      <c r="CF135" s="129"/>
      <c r="CG135" s="103"/>
      <c r="CH135" s="129">
        <v>13.176</v>
      </c>
      <c r="CI135" s="103"/>
      <c r="CJ135" s="103"/>
      <c r="CK135" s="143">
        <v>41.212499999999999</v>
      </c>
      <c r="CL135" s="103"/>
      <c r="CM135" s="103"/>
      <c r="CN135" s="103"/>
      <c r="CO135" s="103">
        <v>204.8</v>
      </c>
      <c r="CP135" s="143"/>
      <c r="CQ135" s="103">
        <v>204.8</v>
      </c>
      <c r="CR135" s="103"/>
      <c r="CS135" s="103"/>
      <c r="CT135" s="103"/>
      <c r="CU135" s="103"/>
      <c r="CV135" s="111">
        <v>4164.2055999999993</v>
      </c>
      <c r="CW135" s="103"/>
      <c r="CX135" s="113"/>
      <c r="CY135" s="103"/>
      <c r="CZ135" s="103">
        <v>4164.2055999999993</v>
      </c>
    </row>
    <row r="136" spans="1:104" s="99" customFormat="1" ht="14.25" customHeight="1">
      <c r="A136" s="103">
        <v>131</v>
      </c>
      <c r="B136" s="103" t="s">
        <v>240</v>
      </c>
      <c r="C136" s="104">
        <v>202015</v>
      </c>
      <c r="D136" s="122" t="s">
        <v>370</v>
      </c>
      <c r="E136" s="106">
        <v>6348.4171000000006</v>
      </c>
      <c r="F136" s="106">
        <v>4985.3920000000007</v>
      </c>
      <c r="G136" s="103">
        <v>1498629</v>
      </c>
      <c r="H136" s="96"/>
      <c r="I136" s="111">
        <v>1498629</v>
      </c>
      <c r="J136" s="103">
        <f t="shared" ref="J136:J158" si="63">ROUND(G136*12/10000,5)</f>
        <v>1798.3548000000001</v>
      </c>
      <c r="K136" s="106">
        <v>516.72</v>
      </c>
      <c r="L136" s="103">
        <v>0</v>
      </c>
      <c r="M136" s="103">
        <v>0</v>
      </c>
      <c r="N136" s="103">
        <f t="shared" ref="N136:N158" si="64">L136-M136</f>
        <v>0</v>
      </c>
      <c r="O136" s="128">
        <v>335.64</v>
      </c>
      <c r="P136" s="103">
        <v>181.08</v>
      </c>
      <c r="Q136" s="144"/>
      <c r="R136" s="103"/>
      <c r="S136" s="106">
        <v>437.4</v>
      </c>
      <c r="T136" s="103">
        <v>0</v>
      </c>
      <c r="U136" s="103"/>
      <c r="V136" s="128">
        <v>437.4</v>
      </c>
      <c r="W136" s="103"/>
      <c r="X136" s="103"/>
      <c r="Y136" s="103">
        <f t="shared" si="53"/>
        <v>0</v>
      </c>
      <c r="Z136" s="103"/>
      <c r="AA136" s="103">
        <f t="shared" si="54"/>
        <v>0</v>
      </c>
      <c r="AB136" s="103">
        <f t="shared" ref="AB136:AB158" si="65">Z136-AA136</f>
        <v>0</v>
      </c>
      <c r="AC136" s="142" t="e">
        <f>#REF!*600</f>
        <v>#REF!</v>
      </c>
      <c r="AD136" s="103"/>
      <c r="AE136" s="103"/>
      <c r="AF136" s="103">
        <v>1048.95</v>
      </c>
      <c r="AG136" s="103">
        <v>1048.95</v>
      </c>
      <c r="AH136" s="103">
        <f t="shared" si="48"/>
        <v>0</v>
      </c>
      <c r="AI136" s="110">
        <v>502.22480000000002</v>
      </c>
      <c r="AJ136" s="110">
        <v>502.22476799999998</v>
      </c>
      <c r="AK136" s="110">
        <f t="shared" ref="AK136:AK158" si="66">AI136-AJ136</f>
        <v>3.2000000032894604E-5</v>
      </c>
      <c r="AL136" s="110">
        <f t="shared" ref="AL136:AL158" si="67">AI136*10000</f>
        <v>5022248</v>
      </c>
      <c r="AM136" s="103"/>
      <c r="AN136" s="103">
        <v>242.02090000000001</v>
      </c>
      <c r="AO136" s="103">
        <v>242.02090799999999</v>
      </c>
      <c r="AP136" s="103">
        <f t="shared" si="61"/>
        <v>-7.9999999798019417E-6</v>
      </c>
      <c r="AQ136" s="103">
        <f t="shared" ref="AQ136:AQ159" si="68">ROUND(((J136+L136+AF136)*0.08),4)</f>
        <v>227.78440000000001</v>
      </c>
      <c r="AR136" s="103">
        <f t="shared" ref="AR136:AR158" si="69">AQ136*10000</f>
        <v>2277844</v>
      </c>
      <c r="AS136" s="103">
        <f t="shared" si="58"/>
        <v>14.236499999999999</v>
      </c>
      <c r="AT136" s="103">
        <f t="shared" ref="AT136:AT158" si="70">AS136*10000</f>
        <v>142365</v>
      </c>
      <c r="AU136" s="103"/>
      <c r="AV136" s="103">
        <v>45.556899999999999</v>
      </c>
      <c r="AW136" s="103">
        <v>45.556899999999999</v>
      </c>
      <c r="AX136" s="103">
        <f t="shared" si="62"/>
        <v>0</v>
      </c>
      <c r="AY136" s="103">
        <f t="shared" si="60"/>
        <v>25.625699999999998</v>
      </c>
      <c r="AZ136" s="103">
        <f t="shared" ref="AZ136:AZ158" si="71">AY136*10000</f>
        <v>256256.99999999997</v>
      </c>
      <c r="BA136" s="103">
        <f t="shared" si="59"/>
        <v>19.931100000000001</v>
      </c>
      <c r="BB136" s="103">
        <f t="shared" ref="BB136:BB158" si="72">BA136*10000</f>
        <v>199311</v>
      </c>
      <c r="BC136" s="103">
        <f t="shared" si="49"/>
        <v>9.9999999999766942E-5</v>
      </c>
      <c r="BD136" s="103">
        <v>394.16460000000001</v>
      </c>
      <c r="BE136" s="103">
        <v>394.16460000000001</v>
      </c>
      <c r="BF136" s="103">
        <f t="shared" ref="BF136:BF158" si="73">BD136-BE136</f>
        <v>0</v>
      </c>
      <c r="BG136" s="103"/>
      <c r="BH136" s="103"/>
      <c r="BI136" s="103"/>
      <c r="BJ136" s="103">
        <f t="shared" ref="BJ136:BJ157" si="74">BH136-BI136</f>
        <v>0</v>
      </c>
      <c r="BK136" s="111">
        <v>1E-4</v>
      </c>
      <c r="BL136" s="125" t="s">
        <v>370</v>
      </c>
      <c r="BM136" s="106">
        <v>597.35</v>
      </c>
      <c r="BN136" s="103"/>
      <c r="BO136" s="103">
        <v>16</v>
      </c>
      <c r="BP136" s="103">
        <f t="shared" ref="BP136:BP158" si="75">BN136-BO136</f>
        <v>-16</v>
      </c>
      <c r="BQ136" s="103"/>
      <c r="BR136" s="103">
        <v>0</v>
      </c>
      <c r="BS136" s="103">
        <f t="shared" ref="BS136:BS159" si="76">BQ136-BR136</f>
        <v>0</v>
      </c>
      <c r="BT136" s="103"/>
      <c r="BU136" s="110">
        <v>522.35</v>
      </c>
      <c r="BV136" s="103">
        <v>75</v>
      </c>
      <c r="BW136" s="103">
        <v>75</v>
      </c>
      <c r="BX136" s="103">
        <f t="shared" ref="BX136:BX161" si="77">BV136-BW136</f>
        <v>0</v>
      </c>
      <c r="BY136" s="106">
        <v>765.67509999999993</v>
      </c>
      <c r="BZ136" s="106">
        <v>113.64359999999999</v>
      </c>
      <c r="CA136" s="103"/>
      <c r="CB136" s="103">
        <v>6.1235999999999997</v>
      </c>
      <c r="CC136" s="103">
        <v>107.52</v>
      </c>
      <c r="CD136" s="103">
        <v>107.52</v>
      </c>
      <c r="CE136" s="103">
        <f t="shared" ref="CE136:CE158" si="78">CC136-CD136</f>
        <v>0</v>
      </c>
      <c r="CF136" s="103"/>
      <c r="CG136" s="103"/>
      <c r="CH136" s="129">
        <v>25.193999999999999</v>
      </c>
      <c r="CI136" s="103"/>
      <c r="CJ136" s="103"/>
      <c r="CK136" s="143">
        <v>104.33750000000001</v>
      </c>
      <c r="CL136" s="103"/>
      <c r="CM136" s="103"/>
      <c r="CN136" s="103"/>
      <c r="CO136" s="103">
        <v>522.5</v>
      </c>
      <c r="CP136" s="143">
        <v>522.5</v>
      </c>
      <c r="CQ136" s="103">
        <v>0</v>
      </c>
      <c r="CR136" s="103"/>
      <c r="CS136" s="103"/>
      <c r="CT136" s="103"/>
      <c r="CU136" s="103"/>
      <c r="CV136" s="111">
        <v>6348.4171000000006</v>
      </c>
      <c r="CW136" s="103"/>
      <c r="CX136" s="113"/>
      <c r="CY136" s="103"/>
      <c r="CZ136" s="103">
        <v>6348.4171000000006</v>
      </c>
    </row>
    <row r="137" spans="1:104" s="99" customFormat="1" ht="14.25" customHeight="1">
      <c r="A137" s="103">
        <v>132</v>
      </c>
      <c r="B137" s="103" t="s">
        <v>240</v>
      </c>
      <c r="C137" s="104">
        <v>202016</v>
      </c>
      <c r="D137" s="122" t="s">
        <v>371</v>
      </c>
      <c r="E137" s="106">
        <v>2109.8847999999998</v>
      </c>
      <c r="F137" s="106">
        <v>1682.5942999999997</v>
      </c>
      <c r="G137" s="103">
        <v>479060</v>
      </c>
      <c r="H137" s="96"/>
      <c r="I137" s="96">
        <v>479060</v>
      </c>
      <c r="J137" s="103">
        <f t="shared" si="63"/>
        <v>574.87199999999996</v>
      </c>
      <c r="K137" s="106">
        <v>173.06399999999999</v>
      </c>
      <c r="L137" s="103">
        <v>0</v>
      </c>
      <c r="M137" s="103">
        <v>0</v>
      </c>
      <c r="N137" s="103">
        <f t="shared" si="64"/>
        <v>0</v>
      </c>
      <c r="O137" s="128">
        <v>110.904</v>
      </c>
      <c r="P137" s="103">
        <v>62.16</v>
      </c>
      <c r="Q137" s="144"/>
      <c r="R137" s="103"/>
      <c r="S137" s="106">
        <v>157.68</v>
      </c>
      <c r="T137" s="103">
        <v>0</v>
      </c>
      <c r="U137" s="103"/>
      <c r="V137" s="128">
        <v>157.68</v>
      </c>
      <c r="W137" s="103"/>
      <c r="X137" s="103">
        <v>378.14</v>
      </c>
      <c r="Y137" s="103">
        <f t="shared" si="53"/>
        <v>-378.14</v>
      </c>
      <c r="Z137" s="103"/>
      <c r="AA137" s="103">
        <f t="shared" si="54"/>
        <v>0</v>
      </c>
      <c r="AB137" s="103">
        <f t="shared" si="65"/>
        <v>0</v>
      </c>
      <c r="AC137" s="142" t="e">
        <f>#REF!*600</f>
        <v>#REF!</v>
      </c>
      <c r="AD137" s="103"/>
      <c r="AE137" s="103"/>
      <c r="AF137" s="103">
        <v>378.14</v>
      </c>
      <c r="AG137" s="103">
        <v>1693011.2</v>
      </c>
      <c r="AH137" s="103">
        <f t="shared" ref="AH137:AH159" si="79">AF137-AG137</f>
        <v>-1692633.06</v>
      </c>
      <c r="AI137" s="110">
        <v>169.30109999999999</v>
      </c>
      <c r="AJ137" s="110"/>
      <c r="AK137" s="110">
        <f t="shared" si="66"/>
        <v>169.30109999999999</v>
      </c>
      <c r="AL137" s="110">
        <f t="shared" si="67"/>
        <v>1693011</v>
      </c>
      <c r="AM137" s="103"/>
      <c r="AN137" s="103">
        <v>81.006</v>
      </c>
      <c r="AO137" s="103">
        <v>133.28304</v>
      </c>
      <c r="AP137" s="103">
        <f t="shared" si="61"/>
        <v>-52.27704</v>
      </c>
      <c r="AQ137" s="103">
        <f t="shared" si="68"/>
        <v>76.241</v>
      </c>
      <c r="AR137" s="103">
        <f t="shared" si="69"/>
        <v>762410</v>
      </c>
      <c r="AS137" s="103">
        <f t="shared" si="58"/>
        <v>4.7651000000000003</v>
      </c>
      <c r="AT137" s="103">
        <f t="shared" si="70"/>
        <v>47651</v>
      </c>
      <c r="AU137" s="103"/>
      <c r="AV137" s="103">
        <v>15.248200000000001</v>
      </c>
      <c r="AW137" s="103"/>
      <c r="AX137" s="103">
        <f t="shared" si="62"/>
        <v>15.248200000000001</v>
      </c>
      <c r="AY137" s="103">
        <f t="shared" si="60"/>
        <v>8.5770999999999997</v>
      </c>
      <c r="AZ137" s="103">
        <f t="shared" si="71"/>
        <v>85771</v>
      </c>
      <c r="BA137" s="103">
        <f t="shared" si="59"/>
        <v>6.6711</v>
      </c>
      <c r="BB137" s="103">
        <f t="shared" si="72"/>
        <v>66711</v>
      </c>
      <c r="BC137" s="103">
        <f t="shared" si="49"/>
        <v>0</v>
      </c>
      <c r="BD137" s="103">
        <v>133.28299999999999</v>
      </c>
      <c r="BE137" s="103">
        <v>207.88249999999999</v>
      </c>
      <c r="BF137" s="103">
        <f t="shared" si="73"/>
        <v>-74.599500000000006</v>
      </c>
      <c r="BG137" s="103"/>
      <c r="BH137" s="103"/>
      <c r="BI137" s="103"/>
      <c r="BJ137" s="103">
        <f t="shared" si="74"/>
        <v>0</v>
      </c>
      <c r="BK137" s="111">
        <v>1E-4</v>
      </c>
      <c r="BL137" s="125" t="s">
        <v>371</v>
      </c>
      <c r="BM137" s="106">
        <v>219.40799999999999</v>
      </c>
      <c r="BN137" s="103"/>
      <c r="BO137" s="103">
        <v>16</v>
      </c>
      <c r="BP137" s="103">
        <f t="shared" si="75"/>
        <v>-16</v>
      </c>
      <c r="BQ137" s="103"/>
      <c r="BR137" s="103">
        <v>11.52</v>
      </c>
      <c r="BS137" s="103">
        <f t="shared" si="76"/>
        <v>-11.52</v>
      </c>
      <c r="BT137" s="103"/>
      <c r="BU137" s="110">
        <v>139.40799999999999</v>
      </c>
      <c r="BV137" s="103">
        <v>80</v>
      </c>
      <c r="BW137" s="103"/>
      <c r="BX137" s="103">
        <f t="shared" si="77"/>
        <v>80</v>
      </c>
      <c r="BY137" s="106">
        <v>207.88249999999999</v>
      </c>
      <c r="BZ137" s="106">
        <v>41.28</v>
      </c>
      <c r="CA137" s="129"/>
      <c r="CB137" s="129"/>
      <c r="CC137" s="103">
        <v>41.28</v>
      </c>
      <c r="CD137" s="103"/>
      <c r="CE137" s="103">
        <f t="shared" si="78"/>
        <v>41.28</v>
      </c>
      <c r="CF137" s="103"/>
      <c r="CG137" s="103"/>
      <c r="CH137" s="129">
        <v>11.52</v>
      </c>
      <c r="CI137" s="103"/>
      <c r="CJ137" s="103"/>
      <c r="CK137" s="143">
        <v>28.782499999999999</v>
      </c>
      <c r="CL137" s="103"/>
      <c r="CM137" s="103"/>
      <c r="CN137" s="103"/>
      <c r="CO137" s="103">
        <v>126.3</v>
      </c>
      <c r="CP137" s="143">
        <v>1890.476872</v>
      </c>
      <c r="CQ137" s="103">
        <v>-1764.176872</v>
      </c>
      <c r="CR137" s="103"/>
      <c r="CS137" s="103"/>
      <c r="CT137" s="103"/>
      <c r="CU137" s="103"/>
      <c r="CV137" s="111">
        <v>2109.8847999999998</v>
      </c>
      <c r="CW137" s="103"/>
      <c r="CX137" s="113"/>
      <c r="CY137" s="103"/>
      <c r="CZ137" s="103">
        <v>2109.8847999999998</v>
      </c>
    </row>
    <row r="138" spans="1:104" s="99" customFormat="1" ht="14.25" customHeight="1">
      <c r="A138" s="103">
        <v>133</v>
      </c>
      <c r="B138" s="103" t="s">
        <v>240</v>
      </c>
      <c r="C138" s="104">
        <v>202017</v>
      </c>
      <c r="D138" s="122" t="s">
        <v>372</v>
      </c>
      <c r="E138" s="106">
        <v>2511.8984000000005</v>
      </c>
      <c r="F138" s="106">
        <v>1918.6518000000001</v>
      </c>
      <c r="G138" s="103">
        <v>556989</v>
      </c>
      <c r="H138" s="137"/>
      <c r="I138" s="137">
        <v>556989</v>
      </c>
      <c r="J138" s="103">
        <f t="shared" si="63"/>
        <v>668.38679999999999</v>
      </c>
      <c r="K138" s="106">
        <v>201.55200000000002</v>
      </c>
      <c r="L138" s="103">
        <v>0</v>
      </c>
      <c r="M138" s="103">
        <v>0</v>
      </c>
      <c r="N138" s="103">
        <f t="shared" si="64"/>
        <v>0</v>
      </c>
      <c r="O138" s="128">
        <v>129.91200000000001</v>
      </c>
      <c r="P138" s="103">
        <v>71.28</v>
      </c>
      <c r="Q138" s="144"/>
      <c r="R138" s="103">
        <v>0.36</v>
      </c>
      <c r="S138" s="106">
        <v>174.96</v>
      </c>
      <c r="T138" s="103">
        <v>0</v>
      </c>
      <c r="U138" s="103"/>
      <c r="V138" s="128">
        <v>174.96</v>
      </c>
      <c r="W138" s="103"/>
      <c r="X138" s="103">
        <v>419.58</v>
      </c>
      <c r="Y138" s="103">
        <f t="shared" si="53"/>
        <v>-419.58</v>
      </c>
      <c r="Z138" s="103"/>
      <c r="AA138" s="103">
        <f t="shared" si="54"/>
        <v>0</v>
      </c>
      <c r="AB138" s="103">
        <f t="shared" si="65"/>
        <v>0</v>
      </c>
      <c r="AC138" s="142" t="e">
        <f>#REF!*600</f>
        <v>#REF!</v>
      </c>
      <c r="AD138" s="103"/>
      <c r="AE138" s="103"/>
      <c r="AF138" s="103">
        <v>419.58</v>
      </c>
      <c r="AG138" s="103">
        <v>1927370.88</v>
      </c>
      <c r="AH138" s="103">
        <f t="shared" si="79"/>
        <v>-1926951.2999999998</v>
      </c>
      <c r="AI138" s="110">
        <v>192.7371</v>
      </c>
      <c r="AJ138" s="110"/>
      <c r="AK138" s="110">
        <f t="shared" si="66"/>
        <v>192.7371</v>
      </c>
      <c r="AL138" s="110">
        <f t="shared" si="67"/>
        <v>1927371</v>
      </c>
      <c r="AM138" s="103"/>
      <c r="AN138" s="103">
        <v>92.477199999999996</v>
      </c>
      <c r="AO138" s="103">
        <v>151.55121600000001</v>
      </c>
      <c r="AP138" s="103">
        <f t="shared" si="61"/>
        <v>-59.074016000000015</v>
      </c>
      <c r="AQ138" s="103">
        <f t="shared" si="68"/>
        <v>87.037300000000002</v>
      </c>
      <c r="AR138" s="103">
        <f t="shared" si="69"/>
        <v>870373</v>
      </c>
      <c r="AS138" s="103">
        <f t="shared" si="58"/>
        <v>5.4398</v>
      </c>
      <c r="AT138" s="103">
        <f t="shared" si="70"/>
        <v>54398</v>
      </c>
      <c r="AU138" s="103"/>
      <c r="AV138" s="103">
        <v>17.407499999999999</v>
      </c>
      <c r="AW138" s="103"/>
      <c r="AX138" s="103">
        <f t="shared" si="62"/>
        <v>17.407499999999999</v>
      </c>
      <c r="AY138" s="103">
        <f t="shared" si="60"/>
        <v>9.7917000000000005</v>
      </c>
      <c r="AZ138" s="103">
        <f t="shared" si="71"/>
        <v>97917</v>
      </c>
      <c r="BA138" s="103">
        <f t="shared" si="59"/>
        <v>7.6158000000000001</v>
      </c>
      <c r="BB138" s="103">
        <f t="shared" si="72"/>
        <v>76158</v>
      </c>
      <c r="BC138" s="103">
        <f t="shared" ref="BC138:BC159" si="80">AV138-AY138-BA138</f>
        <v>0</v>
      </c>
      <c r="BD138" s="103">
        <v>151.55119999999999</v>
      </c>
      <c r="BE138" s="103">
        <v>301.56459999999998</v>
      </c>
      <c r="BF138" s="103">
        <f t="shared" si="73"/>
        <v>-150.01339999999999</v>
      </c>
      <c r="BG138" s="103"/>
      <c r="BH138" s="103"/>
      <c r="BI138" s="103"/>
      <c r="BJ138" s="103">
        <f t="shared" si="74"/>
        <v>0</v>
      </c>
      <c r="BK138" s="111">
        <v>1E-4</v>
      </c>
      <c r="BL138" s="125" t="s">
        <v>372</v>
      </c>
      <c r="BM138" s="106">
        <v>291.68200000000002</v>
      </c>
      <c r="BN138" s="103"/>
      <c r="BO138" s="103">
        <v>16</v>
      </c>
      <c r="BP138" s="103">
        <f t="shared" si="75"/>
        <v>-16</v>
      </c>
      <c r="BQ138" s="103"/>
      <c r="BR138" s="103">
        <v>6.7595999999999998</v>
      </c>
      <c r="BS138" s="103">
        <f t="shared" si="76"/>
        <v>-6.7595999999999998</v>
      </c>
      <c r="BT138" s="103"/>
      <c r="BU138" s="110">
        <v>227.68199999999999</v>
      </c>
      <c r="BV138" s="103">
        <v>64</v>
      </c>
      <c r="BW138" s="103"/>
      <c r="BX138" s="103">
        <f t="shared" si="77"/>
        <v>64</v>
      </c>
      <c r="BY138" s="106">
        <v>301.56459999999998</v>
      </c>
      <c r="BZ138" s="106">
        <v>44.16</v>
      </c>
      <c r="CA138" s="103"/>
      <c r="CB138" s="103"/>
      <c r="CC138" s="103">
        <v>44.16</v>
      </c>
      <c r="CD138" s="103"/>
      <c r="CE138" s="103">
        <f t="shared" si="78"/>
        <v>44.16</v>
      </c>
      <c r="CF138" s="103"/>
      <c r="CG138" s="103"/>
      <c r="CH138" s="103">
        <v>6.7595999999999998</v>
      </c>
      <c r="CI138" s="103"/>
      <c r="CJ138" s="103"/>
      <c r="CK138" s="143">
        <v>49.445</v>
      </c>
      <c r="CL138" s="103"/>
      <c r="CM138" s="103"/>
      <c r="CN138" s="103"/>
      <c r="CO138" s="103">
        <v>201.2</v>
      </c>
      <c r="CP138" s="143">
        <v>2220.216351</v>
      </c>
      <c r="CQ138" s="103">
        <v>-2019.016351</v>
      </c>
      <c r="CR138" s="103"/>
      <c r="CS138" s="103"/>
      <c r="CT138" s="103"/>
      <c r="CU138" s="103"/>
      <c r="CV138" s="111">
        <v>2511.8984000000005</v>
      </c>
      <c r="CW138" s="103"/>
      <c r="CX138" s="113"/>
      <c r="CY138" s="103"/>
      <c r="CZ138" s="103">
        <v>2511.8984000000005</v>
      </c>
    </row>
    <row r="139" spans="1:104" s="99" customFormat="1" ht="14.25" customHeight="1">
      <c r="A139" s="103">
        <v>134</v>
      </c>
      <c r="B139" s="103" t="s">
        <v>240</v>
      </c>
      <c r="C139" s="104">
        <v>202018</v>
      </c>
      <c r="D139" s="122" t="s">
        <v>373</v>
      </c>
      <c r="E139" s="106">
        <v>3467.4863999999998</v>
      </c>
      <c r="F139" s="106">
        <v>2851.2728999999999</v>
      </c>
      <c r="G139" s="103">
        <v>842727</v>
      </c>
      <c r="H139" s="96"/>
      <c r="I139" s="96">
        <v>842727</v>
      </c>
      <c r="J139" s="103">
        <f t="shared" si="63"/>
        <v>1011.2723999999999</v>
      </c>
      <c r="K139" s="106">
        <v>302.83199999999999</v>
      </c>
      <c r="L139" s="103">
        <v>0</v>
      </c>
      <c r="M139" s="103">
        <v>0</v>
      </c>
      <c r="N139" s="103">
        <f t="shared" si="64"/>
        <v>0</v>
      </c>
      <c r="O139" s="128">
        <v>191.59200000000001</v>
      </c>
      <c r="P139" s="103">
        <v>111.24</v>
      </c>
      <c r="Q139" s="144"/>
      <c r="R139" s="103"/>
      <c r="S139" s="106">
        <v>253.8</v>
      </c>
      <c r="T139" s="103">
        <v>0</v>
      </c>
      <c r="U139" s="103"/>
      <c r="V139" s="128">
        <v>253.8</v>
      </c>
      <c r="W139" s="103"/>
      <c r="X139" s="103"/>
      <c r="Y139" s="103">
        <f t="shared" si="53"/>
        <v>0</v>
      </c>
      <c r="Z139" s="103"/>
      <c r="AA139" s="103">
        <f t="shared" si="54"/>
        <v>0</v>
      </c>
      <c r="AB139" s="103">
        <f t="shared" si="65"/>
        <v>0</v>
      </c>
      <c r="AC139" s="142" t="e">
        <f>#REF!*600</f>
        <v>#REF!</v>
      </c>
      <c r="AD139" s="103"/>
      <c r="AE139" s="103"/>
      <c r="AF139" s="103">
        <v>608.65</v>
      </c>
      <c r="AG139" s="103">
        <v>608.65</v>
      </c>
      <c r="AH139" s="103">
        <f t="shared" si="79"/>
        <v>0</v>
      </c>
      <c r="AI139" s="110">
        <v>286.25959999999998</v>
      </c>
      <c r="AJ139" s="110">
        <v>286.25958400000002</v>
      </c>
      <c r="AK139" s="110">
        <f t="shared" si="66"/>
        <v>1.5999999959603883E-5</v>
      </c>
      <c r="AL139" s="110">
        <f t="shared" si="67"/>
        <v>2862596</v>
      </c>
      <c r="AM139" s="103"/>
      <c r="AN139" s="103">
        <v>137.6934</v>
      </c>
      <c r="AO139" s="103">
        <v>137.69340399999999</v>
      </c>
      <c r="AP139" s="103">
        <f t="shared" si="61"/>
        <v>-3.9999999899009708E-6</v>
      </c>
      <c r="AQ139" s="103">
        <f t="shared" si="68"/>
        <v>129.59379999999999</v>
      </c>
      <c r="AR139" s="103">
        <f t="shared" si="69"/>
        <v>1295937.9999999998</v>
      </c>
      <c r="AS139" s="103">
        <f t="shared" si="58"/>
        <v>8.0996000000000006</v>
      </c>
      <c r="AT139" s="103">
        <f t="shared" si="70"/>
        <v>80996</v>
      </c>
      <c r="AU139" s="103"/>
      <c r="AV139" s="103">
        <v>25.918800000000001</v>
      </c>
      <c r="AW139" s="103">
        <v>25.918759000000001</v>
      </c>
      <c r="AX139" s="103">
        <f t="shared" si="62"/>
        <v>4.0999999999513648E-5</v>
      </c>
      <c r="AY139" s="103">
        <f t="shared" si="60"/>
        <v>14.5793</v>
      </c>
      <c r="AZ139" s="103">
        <f t="shared" si="71"/>
        <v>145793</v>
      </c>
      <c r="BA139" s="103">
        <f t="shared" si="59"/>
        <v>11.339499999999999</v>
      </c>
      <c r="BB139" s="103">
        <f t="shared" si="72"/>
        <v>113394.99999999999</v>
      </c>
      <c r="BC139" s="103">
        <f t="shared" si="80"/>
        <v>0</v>
      </c>
      <c r="BD139" s="103">
        <v>224.8467</v>
      </c>
      <c r="BE139" s="103">
        <v>224.8467</v>
      </c>
      <c r="BF139" s="103">
        <f t="shared" si="73"/>
        <v>0</v>
      </c>
      <c r="BG139" s="103"/>
      <c r="BH139" s="103"/>
      <c r="BI139" s="103"/>
      <c r="BJ139" s="103">
        <f t="shared" si="74"/>
        <v>0</v>
      </c>
      <c r="BK139" s="111">
        <v>1E-4</v>
      </c>
      <c r="BL139" s="125" t="s">
        <v>373</v>
      </c>
      <c r="BM139" s="106">
        <v>255.928</v>
      </c>
      <c r="BN139" s="103"/>
      <c r="BO139" s="103">
        <v>16</v>
      </c>
      <c r="BP139" s="103">
        <f t="shared" si="75"/>
        <v>-16</v>
      </c>
      <c r="BQ139" s="103"/>
      <c r="BR139" s="103">
        <v>0</v>
      </c>
      <c r="BS139" s="103">
        <f t="shared" si="76"/>
        <v>0</v>
      </c>
      <c r="BT139" s="103"/>
      <c r="BU139" s="110">
        <v>236.928</v>
      </c>
      <c r="BV139" s="103">
        <v>19</v>
      </c>
      <c r="BW139" s="103">
        <v>19</v>
      </c>
      <c r="BX139" s="103">
        <f t="shared" si="77"/>
        <v>0</v>
      </c>
      <c r="BY139" s="106">
        <v>360.28550000000001</v>
      </c>
      <c r="BZ139" s="106">
        <v>67.680000000000007</v>
      </c>
      <c r="CA139" s="103"/>
      <c r="CB139" s="103"/>
      <c r="CC139" s="103">
        <v>67.680000000000007</v>
      </c>
      <c r="CD139" s="103">
        <v>67.680000000000007</v>
      </c>
      <c r="CE139" s="103">
        <f t="shared" si="78"/>
        <v>0</v>
      </c>
      <c r="CF139" s="103"/>
      <c r="CG139" s="103"/>
      <c r="CH139" s="129">
        <v>20.117999999999999</v>
      </c>
      <c r="CI139" s="103"/>
      <c r="CJ139" s="103"/>
      <c r="CK139" s="143">
        <v>51.987499999999997</v>
      </c>
      <c r="CL139" s="103"/>
      <c r="CM139" s="103"/>
      <c r="CN139" s="103"/>
      <c r="CO139" s="103">
        <v>220.5</v>
      </c>
      <c r="CP139" s="143">
        <v>220.5</v>
      </c>
      <c r="CQ139" s="103">
        <v>0</v>
      </c>
      <c r="CR139" s="103"/>
      <c r="CS139" s="103"/>
      <c r="CT139" s="103"/>
      <c r="CU139" s="103"/>
      <c r="CV139" s="111">
        <v>3467.4863999999998</v>
      </c>
      <c r="CW139" s="103"/>
      <c r="CX139" s="113"/>
      <c r="CY139" s="103"/>
      <c r="CZ139" s="103">
        <v>3467.4863999999998</v>
      </c>
    </row>
    <row r="140" spans="1:104" s="99" customFormat="1" ht="14.25" customHeight="1">
      <c r="A140" s="103">
        <v>135</v>
      </c>
      <c r="B140" s="103" t="s">
        <v>240</v>
      </c>
      <c r="C140" s="104">
        <v>202019</v>
      </c>
      <c r="D140" s="122" t="s">
        <v>374</v>
      </c>
      <c r="E140" s="106">
        <v>3575.4122000000002</v>
      </c>
      <c r="F140" s="106">
        <v>2891.5515999999998</v>
      </c>
      <c r="G140" s="103">
        <v>863380</v>
      </c>
      <c r="H140" s="137"/>
      <c r="I140" s="137">
        <v>843926</v>
      </c>
      <c r="J140" s="103">
        <f t="shared" si="63"/>
        <v>1036.056</v>
      </c>
      <c r="K140" s="106">
        <v>309.048</v>
      </c>
      <c r="L140" s="103">
        <v>0</v>
      </c>
      <c r="M140" s="103">
        <v>0</v>
      </c>
      <c r="N140" s="103">
        <f t="shared" si="64"/>
        <v>0</v>
      </c>
      <c r="O140" s="128">
        <v>195.40799999999999</v>
      </c>
      <c r="P140" s="103">
        <v>113.64</v>
      </c>
      <c r="Q140" s="144"/>
      <c r="R140" s="103"/>
      <c r="S140" s="106">
        <v>253.8</v>
      </c>
      <c r="T140" s="103">
        <v>0</v>
      </c>
      <c r="U140" s="103"/>
      <c r="V140" s="128">
        <v>253.8</v>
      </c>
      <c r="W140" s="103"/>
      <c r="X140" s="103">
        <v>608.65</v>
      </c>
      <c r="Y140" s="103">
        <f t="shared" si="53"/>
        <v>-608.65</v>
      </c>
      <c r="Z140" s="103"/>
      <c r="AA140" s="103">
        <f t="shared" si="54"/>
        <v>0</v>
      </c>
      <c r="AB140" s="103">
        <f t="shared" si="65"/>
        <v>0</v>
      </c>
      <c r="AC140" s="142" t="e">
        <f>#REF!*600</f>
        <v>#REF!</v>
      </c>
      <c r="AD140" s="103"/>
      <c r="AE140" s="103"/>
      <c r="AF140" s="103">
        <v>608.65</v>
      </c>
      <c r="AG140" s="103"/>
      <c r="AH140" s="103">
        <f t="shared" si="79"/>
        <v>608.65</v>
      </c>
      <c r="AI140" s="110">
        <v>290.22500000000002</v>
      </c>
      <c r="AJ140" s="110">
        <v>139.80000000000001</v>
      </c>
      <c r="AK140" s="110">
        <f t="shared" si="66"/>
        <v>150.42500000000001</v>
      </c>
      <c r="AL140" s="110">
        <f t="shared" si="67"/>
        <v>2902250</v>
      </c>
      <c r="AM140" s="103"/>
      <c r="AN140" s="103">
        <v>139.80000000000001</v>
      </c>
      <c r="AO140" s="103"/>
      <c r="AP140" s="103">
        <f t="shared" si="61"/>
        <v>139.80000000000001</v>
      </c>
      <c r="AQ140" s="103">
        <f t="shared" si="68"/>
        <v>131.57650000000001</v>
      </c>
      <c r="AR140" s="103">
        <f t="shared" si="69"/>
        <v>1315765</v>
      </c>
      <c r="AS140" s="103">
        <f t="shared" si="58"/>
        <v>8.2234999999999996</v>
      </c>
      <c r="AT140" s="103">
        <f t="shared" si="70"/>
        <v>82235</v>
      </c>
      <c r="AU140" s="103"/>
      <c r="AV140" s="103">
        <v>26.151900000000001</v>
      </c>
      <c r="AW140" s="103">
        <v>0</v>
      </c>
      <c r="AX140" s="103">
        <f t="shared" si="62"/>
        <v>26.151900000000001</v>
      </c>
      <c r="AY140" s="103">
        <f t="shared" si="60"/>
        <v>14.8024</v>
      </c>
      <c r="AZ140" s="103">
        <f t="shared" si="71"/>
        <v>148024</v>
      </c>
      <c r="BA140" s="103">
        <f t="shared" si="59"/>
        <v>11.349500000000001</v>
      </c>
      <c r="BB140" s="103">
        <f t="shared" si="72"/>
        <v>113495.00000000001</v>
      </c>
      <c r="BC140" s="103">
        <f t="shared" si="80"/>
        <v>0</v>
      </c>
      <c r="BD140" s="103">
        <v>227.82069999999999</v>
      </c>
      <c r="BE140" s="103">
        <v>79.2</v>
      </c>
      <c r="BF140" s="103">
        <f t="shared" si="73"/>
        <v>148.6207</v>
      </c>
      <c r="BG140" s="103"/>
      <c r="BH140" s="103"/>
      <c r="BI140" s="103"/>
      <c r="BJ140" s="103">
        <f t="shared" si="74"/>
        <v>0</v>
      </c>
      <c r="BK140" s="111">
        <v>1E-4</v>
      </c>
      <c r="BL140" s="125" t="s">
        <v>374</v>
      </c>
      <c r="BM140" s="106">
        <v>289.10400000000004</v>
      </c>
      <c r="BN140" s="103"/>
      <c r="BO140" s="103">
        <v>16</v>
      </c>
      <c r="BP140" s="103">
        <f t="shared" si="75"/>
        <v>-16</v>
      </c>
      <c r="BQ140" s="103"/>
      <c r="BR140" s="103"/>
      <c r="BS140" s="103">
        <f t="shared" si="76"/>
        <v>0</v>
      </c>
      <c r="BT140" s="103"/>
      <c r="BU140" s="110">
        <v>247.10400000000001</v>
      </c>
      <c r="BV140" s="103">
        <v>42</v>
      </c>
      <c r="BW140" s="103"/>
      <c r="BX140" s="103">
        <f t="shared" si="77"/>
        <v>42</v>
      </c>
      <c r="BY140" s="106">
        <v>394.75659999999999</v>
      </c>
      <c r="BZ140" s="106">
        <v>79.2</v>
      </c>
      <c r="CA140" s="129"/>
      <c r="CB140" s="129"/>
      <c r="CC140" s="103">
        <v>79.2</v>
      </c>
      <c r="CD140" s="103">
        <v>3567.8155999999999</v>
      </c>
      <c r="CE140" s="103">
        <f t="shared" si="78"/>
        <v>-3488.6156000000001</v>
      </c>
      <c r="CF140" s="103"/>
      <c r="CG140" s="103"/>
      <c r="CH140" s="129">
        <v>17.781600000000001</v>
      </c>
      <c r="CI140" s="103"/>
      <c r="CJ140" s="103"/>
      <c r="CK140" s="143">
        <v>46.674999999999997</v>
      </c>
      <c r="CL140" s="103"/>
      <c r="CM140" s="103"/>
      <c r="CN140" s="103"/>
      <c r="CO140" s="103">
        <v>251.1</v>
      </c>
      <c r="CP140" s="143">
        <v>281.34399999999999</v>
      </c>
      <c r="CQ140" s="103">
        <v>-30.244</v>
      </c>
      <c r="CR140" s="103"/>
      <c r="CS140" s="103"/>
      <c r="CT140" s="103"/>
      <c r="CU140" s="103"/>
      <c r="CV140" s="111">
        <v>3575.4122000000002</v>
      </c>
      <c r="CW140" s="103"/>
      <c r="CX140" s="113"/>
      <c r="CY140" s="103"/>
      <c r="CZ140" s="103">
        <v>3575.4122000000002</v>
      </c>
    </row>
    <row r="141" spans="1:104" s="99" customFormat="1" ht="14.25" customHeight="1">
      <c r="A141" s="103">
        <v>136</v>
      </c>
      <c r="B141" s="103" t="s">
        <v>240</v>
      </c>
      <c r="C141" s="104">
        <v>202020</v>
      </c>
      <c r="D141" s="122" t="s">
        <v>375</v>
      </c>
      <c r="E141" s="106">
        <v>7205.2577999999994</v>
      </c>
      <c r="F141" s="106">
        <v>5520.9030999999995</v>
      </c>
      <c r="G141" s="103">
        <v>1508204</v>
      </c>
      <c r="H141" s="96"/>
      <c r="I141" s="96">
        <v>1508204</v>
      </c>
      <c r="J141" s="103">
        <f>ROUND(G141*12/10000,5)+130.8084</f>
        <v>1940.6532000000002</v>
      </c>
      <c r="K141" s="106">
        <v>605.73599999999999</v>
      </c>
      <c r="L141" s="103">
        <v>0</v>
      </c>
      <c r="M141" s="103">
        <v>0</v>
      </c>
      <c r="N141" s="103">
        <f t="shared" si="64"/>
        <v>0</v>
      </c>
      <c r="O141" s="128">
        <v>372.93599999999998</v>
      </c>
      <c r="P141" s="103">
        <v>232.8</v>
      </c>
      <c r="Q141" s="144"/>
      <c r="R141" s="103"/>
      <c r="S141" s="106">
        <v>492.48</v>
      </c>
      <c r="T141" s="103">
        <v>0</v>
      </c>
      <c r="U141" s="103"/>
      <c r="V141" s="128">
        <v>492.48</v>
      </c>
      <c r="W141" s="103"/>
      <c r="X141" s="103"/>
      <c r="Y141" s="103">
        <f t="shared" si="53"/>
        <v>0</v>
      </c>
      <c r="Z141" s="103"/>
      <c r="AA141" s="103">
        <f t="shared" si="54"/>
        <v>0</v>
      </c>
      <c r="AB141" s="103">
        <f t="shared" si="65"/>
        <v>0</v>
      </c>
      <c r="AC141" s="142" t="e">
        <f>#REF!*600</f>
        <v>#REF!</v>
      </c>
      <c r="AD141" s="103"/>
      <c r="AE141" s="103"/>
      <c r="AF141" s="103">
        <v>1181.04</v>
      </c>
      <c r="AG141" s="103">
        <v>1181.04</v>
      </c>
      <c r="AH141" s="103">
        <f t="shared" si="79"/>
        <v>0</v>
      </c>
      <c r="AI141" s="110">
        <v>552.00210000000004</v>
      </c>
      <c r="AJ141" s="110">
        <v>552.00211200000001</v>
      </c>
      <c r="AK141" s="110">
        <f t="shared" si="66"/>
        <v>-1.1999999969702912E-5</v>
      </c>
      <c r="AL141" s="110">
        <f t="shared" si="67"/>
        <v>5520021</v>
      </c>
      <c r="AM141" s="103"/>
      <c r="AN141" s="103">
        <v>265.34390000000002</v>
      </c>
      <c r="AO141" s="103">
        <v>265.34392200000002</v>
      </c>
      <c r="AP141" s="103">
        <f t="shared" si="61"/>
        <v>-2.2000000001298758E-5</v>
      </c>
      <c r="AQ141" s="103">
        <f t="shared" si="68"/>
        <v>249.7355</v>
      </c>
      <c r="AR141" s="103">
        <f t="shared" si="69"/>
        <v>2497355</v>
      </c>
      <c r="AS141" s="103">
        <f t="shared" si="58"/>
        <v>15.608499999999999</v>
      </c>
      <c r="AT141" s="103">
        <f t="shared" si="70"/>
        <v>156085</v>
      </c>
      <c r="AU141" s="103"/>
      <c r="AV141" s="103">
        <v>49.947099999999999</v>
      </c>
      <c r="AW141" s="103">
        <v>49.947091</v>
      </c>
      <c r="AX141" s="103">
        <f t="shared" si="62"/>
        <v>8.9999999985934664E-6</v>
      </c>
      <c r="AY141" s="103">
        <f t="shared" si="60"/>
        <v>28.095199999999998</v>
      </c>
      <c r="AZ141" s="103">
        <f t="shared" si="71"/>
        <v>280952</v>
      </c>
      <c r="BA141" s="103">
        <f t="shared" si="59"/>
        <v>20.936199999999999</v>
      </c>
      <c r="BB141" s="103">
        <f t="shared" si="72"/>
        <v>209362</v>
      </c>
      <c r="BC141" s="103">
        <f t="shared" si="80"/>
        <v>0.91570000000000107</v>
      </c>
      <c r="BD141" s="103">
        <v>433.70080000000002</v>
      </c>
      <c r="BE141" s="103">
        <v>433.700784</v>
      </c>
      <c r="BF141" s="103">
        <f t="shared" si="73"/>
        <v>1.6000000016447302E-5</v>
      </c>
      <c r="BG141" s="103"/>
      <c r="BH141" s="103"/>
      <c r="BI141" s="103"/>
      <c r="BJ141" s="103">
        <f t="shared" si="74"/>
        <v>0</v>
      </c>
      <c r="BK141" s="111">
        <v>1E-4</v>
      </c>
      <c r="BL141" s="125" t="s">
        <v>375</v>
      </c>
      <c r="BM141" s="106">
        <v>704</v>
      </c>
      <c r="BN141" s="103"/>
      <c r="BO141" s="103">
        <v>16</v>
      </c>
      <c r="BP141" s="103">
        <f t="shared" si="75"/>
        <v>-16</v>
      </c>
      <c r="BQ141" s="103"/>
      <c r="BR141" s="103">
        <v>0</v>
      </c>
      <c r="BS141" s="103">
        <f t="shared" si="76"/>
        <v>0</v>
      </c>
      <c r="BT141" s="103"/>
      <c r="BU141" s="110">
        <v>596.6</v>
      </c>
      <c r="BV141" s="103">
        <v>107.4</v>
      </c>
      <c r="BW141" s="103">
        <v>107.4</v>
      </c>
      <c r="BX141" s="103">
        <f t="shared" si="77"/>
        <v>0</v>
      </c>
      <c r="BY141" s="106">
        <v>980.35470000000009</v>
      </c>
      <c r="BZ141" s="106">
        <v>187.08360000000002</v>
      </c>
      <c r="CA141" s="103"/>
      <c r="CB141" s="103">
        <v>6.1235999999999997</v>
      </c>
      <c r="CC141" s="103">
        <v>180.96</v>
      </c>
      <c r="CD141" s="103"/>
      <c r="CE141" s="103">
        <f t="shared" si="78"/>
        <v>180.96</v>
      </c>
      <c r="CF141" s="103"/>
      <c r="CG141" s="103"/>
      <c r="CH141" s="129">
        <v>65.673599999999993</v>
      </c>
      <c r="CI141" s="103"/>
      <c r="CJ141" s="103"/>
      <c r="CK141" s="103">
        <v>136.9975</v>
      </c>
      <c r="CL141" s="103"/>
      <c r="CM141" s="103"/>
      <c r="CN141" s="103"/>
      <c r="CO141" s="103">
        <v>590.6</v>
      </c>
      <c r="CP141" s="103">
        <v>590.6</v>
      </c>
      <c r="CQ141" s="103">
        <v>0</v>
      </c>
      <c r="CR141" s="103"/>
      <c r="CS141" s="103"/>
      <c r="CT141" s="103"/>
      <c r="CU141" s="103"/>
      <c r="CV141" s="111">
        <v>7205.2577999999994</v>
      </c>
      <c r="CW141" s="103"/>
      <c r="CX141" s="113"/>
      <c r="CY141" s="103"/>
      <c r="CZ141" s="103">
        <v>7205.2577999999994</v>
      </c>
    </row>
    <row r="142" spans="1:104" s="99" customFormat="1" ht="14.25" customHeight="1">
      <c r="A142" s="103">
        <v>137</v>
      </c>
      <c r="B142" s="103" t="s">
        <v>240</v>
      </c>
      <c r="C142" s="104">
        <v>202021</v>
      </c>
      <c r="D142" s="122" t="s">
        <v>376</v>
      </c>
      <c r="E142" s="106">
        <v>3460.2196999999996</v>
      </c>
      <c r="F142" s="106">
        <v>2763.9666999999999</v>
      </c>
      <c r="G142" s="103">
        <v>785236</v>
      </c>
      <c r="H142" s="96"/>
      <c r="I142" s="111">
        <v>785236</v>
      </c>
      <c r="J142" s="103">
        <f t="shared" si="63"/>
        <v>942.28319999999997</v>
      </c>
      <c r="K142" s="106">
        <v>310.8</v>
      </c>
      <c r="L142" s="103">
        <v>0</v>
      </c>
      <c r="M142" s="103"/>
      <c r="N142" s="103">
        <f t="shared" si="64"/>
        <v>0</v>
      </c>
      <c r="O142" s="128">
        <v>186.12</v>
      </c>
      <c r="P142" s="103">
        <v>124.68</v>
      </c>
      <c r="Q142" s="144"/>
      <c r="R142" s="103"/>
      <c r="S142" s="106">
        <v>253.8</v>
      </c>
      <c r="T142" s="103">
        <v>0</v>
      </c>
      <c r="U142" s="103"/>
      <c r="V142" s="128">
        <v>253.8</v>
      </c>
      <c r="W142" s="103"/>
      <c r="X142" s="103"/>
      <c r="Y142" s="103">
        <f t="shared" si="53"/>
        <v>0</v>
      </c>
      <c r="Z142" s="103"/>
      <c r="AA142" s="103">
        <f t="shared" si="54"/>
        <v>0</v>
      </c>
      <c r="AB142" s="103">
        <f t="shared" si="65"/>
        <v>0</v>
      </c>
      <c r="AC142" s="142" t="e">
        <f>#REF!*600</f>
        <v>#REF!</v>
      </c>
      <c r="AD142" s="103"/>
      <c r="AE142" s="103"/>
      <c r="AF142" s="103">
        <v>608.65</v>
      </c>
      <c r="AG142" s="103">
        <v>608.65</v>
      </c>
      <c r="AH142" s="103">
        <f t="shared" si="79"/>
        <v>0</v>
      </c>
      <c r="AI142" s="110">
        <v>275.22129999999999</v>
      </c>
      <c r="AJ142" s="110">
        <v>275.22131200000001</v>
      </c>
      <c r="AK142" s="110">
        <f t="shared" si="66"/>
        <v>-1.2000000026546331E-5</v>
      </c>
      <c r="AL142" s="110">
        <f t="shared" si="67"/>
        <v>2752213</v>
      </c>
      <c r="AM142" s="103"/>
      <c r="AN142" s="103">
        <v>131.82929999999999</v>
      </c>
      <c r="AO142" s="103">
        <v>131.82932199999999</v>
      </c>
      <c r="AP142" s="103">
        <f t="shared" si="61"/>
        <v>-2.2000000001298758E-5</v>
      </c>
      <c r="AQ142" s="103">
        <f t="shared" si="68"/>
        <v>124.07470000000001</v>
      </c>
      <c r="AR142" s="103">
        <f t="shared" si="69"/>
        <v>1240747</v>
      </c>
      <c r="AS142" s="103">
        <f t="shared" si="58"/>
        <v>7.7546999999999997</v>
      </c>
      <c r="AT142" s="103">
        <f t="shared" si="70"/>
        <v>77547</v>
      </c>
      <c r="AU142" s="103"/>
      <c r="AV142" s="103">
        <v>24.814900000000002</v>
      </c>
      <c r="AW142" s="103">
        <v>24.8149312</v>
      </c>
      <c r="AX142" s="103">
        <f t="shared" si="62"/>
        <v>-3.1199999998676731E-5</v>
      </c>
      <c r="AY142" s="103">
        <f t="shared" si="60"/>
        <v>13.958399999999999</v>
      </c>
      <c r="AZ142" s="103">
        <f t="shared" si="71"/>
        <v>139584</v>
      </c>
      <c r="BA142" s="103">
        <f t="shared" si="59"/>
        <v>10.8565</v>
      </c>
      <c r="BB142" s="103">
        <f t="shared" si="72"/>
        <v>108565</v>
      </c>
      <c r="BC142" s="103">
        <f t="shared" si="80"/>
        <v>0</v>
      </c>
      <c r="BD142" s="103">
        <v>216.56800000000001</v>
      </c>
      <c r="BE142" s="103">
        <v>216.567984</v>
      </c>
      <c r="BF142" s="103">
        <f t="shared" si="73"/>
        <v>1.6000000016447302E-5</v>
      </c>
      <c r="BG142" s="103"/>
      <c r="BH142" s="103"/>
      <c r="BI142" s="103"/>
      <c r="BJ142" s="103">
        <f t="shared" si="74"/>
        <v>0</v>
      </c>
      <c r="BK142" s="111">
        <v>1E-4</v>
      </c>
      <c r="BL142" s="125" t="s">
        <v>376</v>
      </c>
      <c r="BM142" s="106">
        <v>299.00400000000002</v>
      </c>
      <c r="BN142" s="103"/>
      <c r="BO142" s="103">
        <v>16</v>
      </c>
      <c r="BP142" s="103">
        <f t="shared" si="75"/>
        <v>-16</v>
      </c>
      <c r="BQ142" s="103"/>
      <c r="BR142" s="103">
        <v>0</v>
      </c>
      <c r="BS142" s="103">
        <f t="shared" si="76"/>
        <v>0</v>
      </c>
      <c r="BT142" s="103"/>
      <c r="BU142" s="110">
        <v>268.00400000000002</v>
      </c>
      <c r="BV142" s="103">
        <v>31</v>
      </c>
      <c r="BW142" s="103">
        <v>31</v>
      </c>
      <c r="BX142" s="103">
        <f t="shared" si="77"/>
        <v>0</v>
      </c>
      <c r="BY142" s="106">
        <v>397.24899999999997</v>
      </c>
      <c r="BZ142" s="106">
        <v>52.32</v>
      </c>
      <c r="CA142" s="103"/>
      <c r="CB142" s="103"/>
      <c r="CC142" s="103">
        <v>52.32</v>
      </c>
      <c r="CD142" s="103">
        <v>52.32</v>
      </c>
      <c r="CE142" s="103">
        <f t="shared" si="78"/>
        <v>0</v>
      </c>
      <c r="CF142" s="103"/>
      <c r="CG142" s="103"/>
      <c r="CH142" s="129">
        <v>12.744</v>
      </c>
      <c r="CI142" s="103"/>
      <c r="CJ142" s="103"/>
      <c r="CK142" s="143">
        <v>67.984999999999999</v>
      </c>
      <c r="CL142" s="103"/>
      <c r="CM142" s="103"/>
      <c r="CN142" s="103"/>
      <c r="CO142" s="143">
        <v>264.2</v>
      </c>
      <c r="CP142" s="143">
        <v>264.2</v>
      </c>
      <c r="CQ142" s="103">
        <v>0</v>
      </c>
      <c r="CR142" s="103"/>
      <c r="CS142" s="103"/>
      <c r="CT142" s="103"/>
      <c r="CU142" s="103"/>
      <c r="CV142" s="111">
        <v>3460.2196999999996</v>
      </c>
      <c r="CW142" s="103"/>
      <c r="CX142" s="113"/>
      <c r="CY142" s="103"/>
      <c r="CZ142" s="103">
        <v>3460.2196999999996</v>
      </c>
    </row>
    <row r="143" spans="1:104" s="99" customFormat="1" ht="14.25" customHeight="1">
      <c r="A143" s="103">
        <v>138</v>
      </c>
      <c r="B143" s="103" t="s">
        <v>240</v>
      </c>
      <c r="C143" s="104">
        <v>202022</v>
      </c>
      <c r="D143" s="122" t="s">
        <v>377</v>
      </c>
      <c r="E143" s="106">
        <v>5970.2626</v>
      </c>
      <c r="F143" s="106">
        <v>4721.8053</v>
      </c>
      <c r="G143" s="103">
        <v>1321982</v>
      </c>
      <c r="H143" s="96"/>
      <c r="I143" s="96">
        <v>1321982</v>
      </c>
      <c r="J143" s="103">
        <f t="shared" si="63"/>
        <v>1586.3784000000001</v>
      </c>
      <c r="K143" s="106">
        <v>531.16800000000001</v>
      </c>
      <c r="L143" s="103">
        <v>0</v>
      </c>
      <c r="M143" s="103">
        <v>0</v>
      </c>
      <c r="N143" s="103">
        <f t="shared" si="64"/>
        <v>0</v>
      </c>
      <c r="O143" s="128">
        <v>317.80799999999999</v>
      </c>
      <c r="P143" s="103">
        <v>213.36</v>
      </c>
      <c r="Q143" s="144"/>
      <c r="R143" s="103"/>
      <c r="S143" s="106">
        <v>440.64</v>
      </c>
      <c r="T143" s="103">
        <v>0</v>
      </c>
      <c r="U143" s="103"/>
      <c r="V143" s="128">
        <v>440.64</v>
      </c>
      <c r="W143" s="103"/>
      <c r="X143" s="103">
        <v>1056.72</v>
      </c>
      <c r="Y143" s="103">
        <f t="shared" si="53"/>
        <v>-1056.72</v>
      </c>
      <c r="Z143" s="103"/>
      <c r="AA143" s="103">
        <f t="shared" si="54"/>
        <v>0</v>
      </c>
      <c r="AB143" s="103">
        <f t="shared" si="65"/>
        <v>0</v>
      </c>
      <c r="AC143" s="142" t="e">
        <f>#REF!*600</f>
        <v>#REF!</v>
      </c>
      <c r="AD143" s="103"/>
      <c r="AE143" s="103"/>
      <c r="AF143" s="103">
        <v>1056.72</v>
      </c>
      <c r="AG143" s="103"/>
      <c r="AH143" s="103">
        <f t="shared" si="79"/>
        <v>1056.72</v>
      </c>
      <c r="AI143" s="110">
        <v>469.89729999999997</v>
      </c>
      <c r="AJ143" s="110">
        <v>224.66329999999999</v>
      </c>
      <c r="AK143" s="110">
        <f t="shared" si="66"/>
        <v>245.23399999999998</v>
      </c>
      <c r="AL143" s="110">
        <f t="shared" si="67"/>
        <v>4698973</v>
      </c>
      <c r="AM143" s="103"/>
      <c r="AN143" s="103">
        <v>224.6634</v>
      </c>
      <c r="AO143" s="103">
        <v>370.04860000000002</v>
      </c>
      <c r="AP143" s="103">
        <f t="shared" si="61"/>
        <v>-145.38520000000003</v>
      </c>
      <c r="AQ143" s="103">
        <f t="shared" si="68"/>
        <v>211.4479</v>
      </c>
      <c r="AR143" s="103">
        <f t="shared" si="69"/>
        <v>2114479</v>
      </c>
      <c r="AS143" s="103">
        <f t="shared" si="58"/>
        <v>13.2155</v>
      </c>
      <c r="AT143" s="103">
        <f t="shared" si="70"/>
        <v>132155</v>
      </c>
      <c r="AU143" s="103"/>
      <c r="AV143" s="103">
        <v>42.2896</v>
      </c>
      <c r="AW143" s="103">
        <v>439.01799999999997</v>
      </c>
      <c r="AX143" s="103">
        <f t="shared" si="62"/>
        <v>-396.72839999999997</v>
      </c>
      <c r="AY143" s="103">
        <f t="shared" si="60"/>
        <v>23.7879</v>
      </c>
      <c r="AZ143" s="103">
        <f t="shared" si="71"/>
        <v>237879</v>
      </c>
      <c r="BA143" s="103">
        <f t="shared" si="59"/>
        <v>18.5017</v>
      </c>
      <c r="BB143" s="103">
        <f t="shared" si="72"/>
        <v>185017</v>
      </c>
      <c r="BC143" s="103">
        <f t="shared" si="80"/>
        <v>0</v>
      </c>
      <c r="BD143" s="103">
        <v>370.04860000000002</v>
      </c>
      <c r="BE143" s="103">
        <v>655.02430000000004</v>
      </c>
      <c r="BF143" s="103">
        <f t="shared" si="73"/>
        <v>-284.97570000000002</v>
      </c>
      <c r="BG143" s="103"/>
      <c r="BH143" s="103"/>
      <c r="BI143" s="103"/>
      <c r="BJ143" s="103">
        <f t="shared" si="74"/>
        <v>0</v>
      </c>
      <c r="BK143" s="111">
        <v>1E-4</v>
      </c>
      <c r="BL143" s="125" t="s">
        <v>377</v>
      </c>
      <c r="BM143" s="106">
        <v>548.26800000000003</v>
      </c>
      <c r="BN143" s="103"/>
      <c r="BO143" s="103">
        <v>16</v>
      </c>
      <c r="BP143" s="103">
        <f t="shared" si="75"/>
        <v>-16</v>
      </c>
      <c r="BQ143" s="103"/>
      <c r="BR143" s="103">
        <v>27.556799999999999</v>
      </c>
      <c r="BS143" s="103">
        <f t="shared" si="76"/>
        <v>-27.556799999999999</v>
      </c>
      <c r="BT143" s="103"/>
      <c r="BU143" s="110">
        <v>457.26799999999997</v>
      </c>
      <c r="BV143" s="103">
        <v>91</v>
      </c>
      <c r="BW143" s="103"/>
      <c r="BX143" s="103">
        <f t="shared" si="77"/>
        <v>91</v>
      </c>
      <c r="BY143" s="106">
        <v>700.1893</v>
      </c>
      <c r="BZ143" s="106">
        <v>103.2</v>
      </c>
      <c r="CA143" s="103"/>
      <c r="CB143" s="103"/>
      <c r="CC143" s="103">
        <v>103.2</v>
      </c>
      <c r="CD143" s="103"/>
      <c r="CE143" s="103">
        <f t="shared" si="78"/>
        <v>103.2</v>
      </c>
      <c r="CF143" s="103"/>
      <c r="CG143" s="103"/>
      <c r="CH143" s="129">
        <v>27.556799999999999</v>
      </c>
      <c r="CI143" s="103"/>
      <c r="CJ143" s="103"/>
      <c r="CK143" s="143">
        <v>110.9325</v>
      </c>
      <c r="CL143" s="103"/>
      <c r="CM143" s="103"/>
      <c r="CN143" s="103"/>
      <c r="CO143" s="103">
        <v>458.5</v>
      </c>
      <c r="CP143" s="143">
        <v>5376.8293000000003</v>
      </c>
      <c r="CQ143" s="103">
        <v>-4918.3293000000003</v>
      </c>
      <c r="CR143" s="103"/>
      <c r="CS143" s="103"/>
      <c r="CT143" s="103"/>
      <c r="CU143" s="103"/>
      <c r="CV143" s="111">
        <v>5970.2626</v>
      </c>
      <c r="CW143" s="103"/>
      <c r="CX143" s="113"/>
      <c r="CY143" s="103"/>
      <c r="CZ143" s="103">
        <v>5970.2626</v>
      </c>
    </row>
    <row r="144" spans="1:104" s="99" customFormat="1" ht="14.25" customHeight="1">
      <c r="A144" s="103">
        <v>139</v>
      </c>
      <c r="B144" s="103" t="s">
        <v>240</v>
      </c>
      <c r="C144" s="104">
        <v>202023</v>
      </c>
      <c r="D144" s="122" t="s">
        <v>378</v>
      </c>
      <c r="E144" s="106">
        <v>3189.9008000000003</v>
      </c>
      <c r="F144" s="106">
        <v>2597.6293000000005</v>
      </c>
      <c r="G144" s="103">
        <v>732566</v>
      </c>
      <c r="H144" s="137"/>
      <c r="I144" s="137">
        <v>732566</v>
      </c>
      <c r="J144" s="103">
        <f t="shared" si="63"/>
        <v>879.07920000000001</v>
      </c>
      <c r="K144" s="106">
        <v>270.96000000000004</v>
      </c>
      <c r="L144" s="103">
        <v>0</v>
      </c>
      <c r="M144" s="103">
        <v>0</v>
      </c>
      <c r="N144" s="103">
        <f t="shared" si="64"/>
        <v>0</v>
      </c>
      <c r="O144" s="128">
        <v>179.4</v>
      </c>
      <c r="P144" s="128">
        <v>91.56</v>
      </c>
      <c r="Q144" s="103"/>
      <c r="R144" s="103"/>
      <c r="S144" s="106">
        <v>245.16</v>
      </c>
      <c r="T144" s="103">
        <v>0</v>
      </c>
      <c r="U144" s="103"/>
      <c r="V144" s="128">
        <v>245.16</v>
      </c>
      <c r="W144" s="103"/>
      <c r="X144" s="103">
        <v>163.44</v>
      </c>
      <c r="Y144" s="103">
        <f t="shared" si="53"/>
        <v>-163.44</v>
      </c>
      <c r="Z144" s="103"/>
      <c r="AA144" s="103">
        <f t="shared" si="54"/>
        <v>0</v>
      </c>
      <c r="AB144" s="103">
        <f t="shared" si="65"/>
        <v>0</v>
      </c>
      <c r="AC144" s="142" t="e">
        <f>#REF!*600</f>
        <v>#REF!</v>
      </c>
      <c r="AD144" s="103"/>
      <c r="AE144" s="103"/>
      <c r="AF144" s="103">
        <v>587.92999999999995</v>
      </c>
      <c r="AG144" s="103">
        <v>587.92999999999995</v>
      </c>
      <c r="AH144" s="103">
        <f t="shared" si="79"/>
        <v>0</v>
      </c>
      <c r="AI144" s="110">
        <v>260.87189999999998</v>
      </c>
      <c r="AJ144" s="110">
        <v>260.87</v>
      </c>
      <c r="AK144" s="110">
        <f t="shared" si="66"/>
        <v>1.8999999999778083E-3</v>
      </c>
      <c r="AL144" s="110">
        <f t="shared" si="67"/>
        <v>2608719</v>
      </c>
      <c r="AM144" s="103"/>
      <c r="AN144" s="103">
        <v>124.69580000000001</v>
      </c>
      <c r="AO144" s="103">
        <v>124.7</v>
      </c>
      <c r="AP144" s="103">
        <f t="shared" si="61"/>
        <v>-4.199999999997317E-3</v>
      </c>
      <c r="AQ144" s="103">
        <f t="shared" si="68"/>
        <v>117.36069999999999</v>
      </c>
      <c r="AR144" s="103">
        <f t="shared" si="69"/>
        <v>1173607</v>
      </c>
      <c r="AS144" s="103">
        <f t="shared" si="58"/>
        <v>7.335</v>
      </c>
      <c r="AT144" s="103">
        <f t="shared" si="70"/>
        <v>73350</v>
      </c>
      <c r="AU144" s="103"/>
      <c r="AV144" s="103">
        <v>23.472100000000001</v>
      </c>
      <c r="AW144" s="103">
        <v>23.47</v>
      </c>
      <c r="AX144" s="103">
        <f t="shared" si="62"/>
        <v>2.1000000000022112E-3</v>
      </c>
      <c r="AY144" s="103">
        <f t="shared" si="60"/>
        <v>13.203099999999999</v>
      </c>
      <c r="AZ144" s="103">
        <f t="shared" si="71"/>
        <v>132031</v>
      </c>
      <c r="BA144" s="103">
        <f t="shared" si="59"/>
        <v>10.2691</v>
      </c>
      <c r="BB144" s="103">
        <f t="shared" si="72"/>
        <v>102691</v>
      </c>
      <c r="BC144" s="103">
        <f t="shared" si="80"/>
        <v>-9.9999999997990585E-5</v>
      </c>
      <c r="BD144" s="103">
        <v>205.46029999999999</v>
      </c>
      <c r="BE144" s="103">
        <v>205.46</v>
      </c>
      <c r="BF144" s="103">
        <f t="shared" si="73"/>
        <v>2.9999999998153726E-4</v>
      </c>
      <c r="BG144" s="103"/>
      <c r="BH144" s="103"/>
      <c r="BI144" s="103"/>
      <c r="BJ144" s="103">
        <f t="shared" si="74"/>
        <v>0</v>
      </c>
      <c r="BK144" s="111">
        <v>1E-4</v>
      </c>
      <c r="BL144" s="125" t="s">
        <v>378</v>
      </c>
      <c r="BM144" s="106">
        <v>243.834</v>
      </c>
      <c r="BN144" s="103"/>
      <c r="BO144" s="103">
        <v>16</v>
      </c>
      <c r="BP144" s="103">
        <f t="shared" si="75"/>
        <v>-16</v>
      </c>
      <c r="BQ144" s="103"/>
      <c r="BR144" s="103">
        <v>0</v>
      </c>
      <c r="BS144" s="103">
        <f t="shared" si="76"/>
        <v>0</v>
      </c>
      <c r="BT144" s="103"/>
      <c r="BU144" s="110">
        <v>243.834</v>
      </c>
      <c r="BV144" s="103"/>
      <c r="BW144" s="103"/>
      <c r="BX144" s="103">
        <f t="shared" si="77"/>
        <v>0</v>
      </c>
      <c r="BY144" s="106">
        <v>348.4375</v>
      </c>
      <c r="BZ144" s="106">
        <v>44.64</v>
      </c>
      <c r="CA144" s="103"/>
      <c r="CB144" s="103"/>
      <c r="CC144" s="103">
        <v>44.64</v>
      </c>
      <c r="CD144" s="103">
        <v>46.44</v>
      </c>
      <c r="CE144" s="103">
        <f t="shared" si="78"/>
        <v>-1.7999999999999972</v>
      </c>
      <c r="CF144" s="103"/>
      <c r="CG144" s="103"/>
      <c r="CH144" s="129">
        <v>8.06</v>
      </c>
      <c r="CI144" s="103"/>
      <c r="CJ144" s="103"/>
      <c r="CK144" s="143">
        <v>46.4375</v>
      </c>
      <c r="CL144" s="103"/>
      <c r="CM144" s="103"/>
      <c r="CN144" s="103"/>
      <c r="CO144" s="103">
        <v>249.3</v>
      </c>
      <c r="CP144" s="143">
        <v>249.3</v>
      </c>
      <c r="CQ144" s="103">
        <v>0</v>
      </c>
      <c r="CR144" s="103"/>
      <c r="CS144" s="103"/>
      <c r="CT144" s="103"/>
      <c r="CU144" s="103"/>
      <c r="CV144" s="111">
        <v>3189.9008000000003</v>
      </c>
      <c r="CW144" s="103"/>
      <c r="CX144" s="113"/>
      <c r="CY144" s="103"/>
      <c r="CZ144" s="103">
        <v>3189.9008000000003</v>
      </c>
    </row>
    <row r="145" spans="1:104" s="99" customFormat="1" ht="14.25" customHeight="1">
      <c r="A145" s="103">
        <v>140</v>
      </c>
      <c r="B145" s="103" t="s">
        <v>240</v>
      </c>
      <c r="C145" s="104">
        <v>202024</v>
      </c>
      <c r="D145" s="132" t="s">
        <v>379</v>
      </c>
      <c r="E145" s="106">
        <v>5978.1305000000011</v>
      </c>
      <c r="F145" s="106">
        <v>4802.3975000000009</v>
      </c>
      <c r="G145" s="103">
        <v>1355553</v>
      </c>
      <c r="H145" s="96"/>
      <c r="I145" s="96">
        <v>1355553</v>
      </c>
      <c r="J145" s="103">
        <f t="shared" si="63"/>
        <v>1626.6636000000001</v>
      </c>
      <c r="K145" s="106">
        <v>536.52</v>
      </c>
      <c r="L145" s="103">
        <v>0</v>
      </c>
      <c r="M145" s="103">
        <v>0</v>
      </c>
      <c r="N145" s="103">
        <f t="shared" si="64"/>
        <v>0</v>
      </c>
      <c r="O145" s="128">
        <v>327.24</v>
      </c>
      <c r="P145" s="128">
        <v>209.28</v>
      </c>
      <c r="Q145" s="103"/>
      <c r="R145" s="103"/>
      <c r="S145" s="106">
        <v>444.96</v>
      </c>
      <c r="T145" s="103">
        <v>0</v>
      </c>
      <c r="U145" s="103"/>
      <c r="V145" s="128">
        <v>444.96</v>
      </c>
      <c r="W145" s="103"/>
      <c r="X145" s="103">
        <v>1067.08</v>
      </c>
      <c r="Y145" s="103">
        <f t="shared" si="53"/>
        <v>-1067.08</v>
      </c>
      <c r="Z145" s="103"/>
      <c r="AA145" s="103">
        <f t="shared" si="54"/>
        <v>0</v>
      </c>
      <c r="AB145" s="103">
        <f t="shared" si="65"/>
        <v>0</v>
      </c>
      <c r="AC145" s="142" t="e">
        <f>#REF!*600</f>
        <v>#REF!</v>
      </c>
      <c r="AD145" s="103"/>
      <c r="AE145" s="103"/>
      <c r="AF145" s="103">
        <v>1067.08</v>
      </c>
      <c r="AG145" s="103"/>
      <c r="AH145" s="103">
        <f t="shared" si="79"/>
        <v>1067.08</v>
      </c>
      <c r="AI145" s="110">
        <v>478.46140000000003</v>
      </c>
      <c r="AJ145" s="110">
        <v>215.49940000000001</v>
      </c>
      <c r="AK145" s="110">
        <f t="shared" si="66"/>
        <v>262.96199999999999</v>
      </c>
      <c r="AL145" s="110">
        <f t="shared" si="67"/>
        <v>4784614</v>
      </c>
      <c r="AM145" s="103"/>
      <c r="AN145" s="103">
        <v>228.9682</v>
      </c>
      <c r="AO145" s="103">
        <v>376.64440000000002</v>
      </c>
      <c r="AP145" s="103">
        <f t="shared" si="61"/>
        <v>-147.67620000000002</v>
      </c>
      <c r="AQ145" s="103">
        <f t="shared" si="68"/>
        <v>215.49950000000001</v>
      </c>
      <c r="AR145" s="103">
        <f t="shared" si="69"/>
        <v>2154995</v>
      </c>
      <c r="AS145" s="103">
        <f t="shared" si="58"/>
        <v>13.4687</v>
      </c>
      <c r="AT145" s="103">
        <f t="shared" si="70"/>
        <v>134687</v>
      </c>
      <c r="AU145" s="103"/>
      <c r="AV145" s="103">
        <v>43.099899999999998</v>
      </c>
      <c r="AW145" s="103">
        <v>433.04599999999999</v>
      </c>
      <c r="AX145" s="103">
        <f t="shared" si="62"/>
        <v>-389.9461</v>
      </c>
      <c r="AY145" s="103">
        <f t="shared" si="60"/>
        <v>24.2437</v>
      </c>
      <c r="AZ145" s="103">
        <f t="shared" si="71"/>
        <v>242437</v>
      </c>
      <c r="BA145" s="103">
        <f t="shared" si="59"/>
        <v>18.856200000000001</v>
      </c>
      <c r="BB145" s="103">
        <f t="shared" si="72"/>
        <v>188562</v>
      </c>
      <c r="BC145" s="103">
        <f t="shared" si="80"/>
        <v>0</v>
      </c>
      <c r="BD145" s="103">
        <v>376.64440000000002</v>
      </c>
      <c r="BE145" s="103">
        <v>652.42700000000002</v>
      </c>
      <c r="BF145" s="103">
        <f t="shared" si="73"/>
        <v>-275.7826</v>
      </c>
      <c r="BG145" s="103"/>
      <c r="BH145" s="103"/>
      <c r="BI145" s="103"/>
      <c r="BJ145" s="103">
        <f t="shared" si="74"/>
        <v>0</v>
      </c>
      <c r="BK145" s="111">
        <v>1E-4</v>
      </c>
      <c r="BL145" s="138" t="s">
        <v>379</v>
      </c>
      <c r="BM145" s="106">
        <v>523.30600000000004</v>
      </c>
      <c r="BN145" s="103"/>
      <c r="BO145" s="103">
        <v>16</v>
      </c>
      <c r="BP145" s="103">
        <f t="shared" si="75"/>
        <v>-16</v>
      </c>
      <c r="BQ145" s="103"/>
      <c r="BR145" s="103">
        <v>25.242000000000001</v>
      </c>
      <c r="BS145" s="103">
        <f t="shared" si="76"/>
        <v>-25.242000000000001</v>
      </c>
      <c r="BT145" s="103"/>
      <c r="BU145" s="110">
        <v>451.30599999999998</v>
      </c>
      <c r="BV145" s="103">
        <v>72</v>
      </c>
      <c r="BW145" s="103"/>
      <c r="BX145" s="103">
        <f t="shared" si="77"/>
        <v>72</v>
      </c>
      <c r="BY145" s="106">
        <v>652.42700000000002</v>
      </c>
      <c r="BZ145" s="106">
        <v>84.96</v>
      </c>
      <c r="CA145" s="103"/>
      <c r="CB145" s="103"/>
      <c r="CC145" s="103">
        <v>84.96</v>
      </c>
      <c r="CD145" s="103"/>
      <c r="CE145" s="103">
        <f t="shared" si="78"/>
        <v>84.96</v>
      </c>
      <c r="CF145" s="103"/>
      <c r="CG145" s="103"/>
      <c r="CH145" s="129">
        <v>25.242000000000001</v>
      </c>
      <c r="CI145" s="103"/>
      <c r="CJ145" s="103"/>
      <c r="CK145" s="143">
        <v>95.025000000000006</v>
      </c>
      <c r="CL145" s="103"/>
      <c r="CM145" s="103"/>
      <c r="CN145" s="103"/>
      <c r="CO145" s="103">
        <v>447.2</v>
      </c>
      <c r="CP145" s="143">
        <v>5454.8243000000002</v>
      </c>
      <c r="CQ145" s="103">
        <v>-5007.6243000000004</v>
      </c>
      <c r="CR145" s="103"/>
      <c r="CS145" s="103"/>
      <c r="CT145" s="103"/>
      <c r="CU145" s="103"/>
      <c r="CV145" s="111">
        <v>5978.1305000000011</v>
      </c>
      <c r="CW145" s="103"/>
      <c r="CX145" s="113"/>
      <c r="CY145" s="103"/>
      <c r="CZ145" s="103">
        <v>5978.1305000000011</v>
      </c>
    </row>
    <row r="146" spans="1:104" s="99" customFormat="1" ht="14.25" customHeight="1">
      <c r="A146" s="103">
        <v>141</v>
      </c>
      <c r="B146" s="103" t="s">
        <v>240</v>
      </c>
      <c r="C146" s="104">
        <v>202025</v>
      </c>
      <c r="D146" s="122" t="s">
        <v>380</v>
      </c>
      <c r="E146" s="106">
        <v>3720.2681000000002</v>
      </c>
      <c r="F146" s="106">
        <v>2990.0966000000003</v>
      </c>
      <c r="G146" s="103">
        <v>887466</v>
      </c>
      <c r="H146" s="96"/>
      <c r="I146" s="111">
        <v>887466</v>
      </c>
      <c r="J146" s="103">
        <f t="shared" si="63"/>
        <v>1064.9592</v>
      </c>
      <c r="K146" s="106">
        <v>323.39999999999998</v>
      </c>
      <c r="L146" s="103">
        <v>0</v>
      </c>
      <c r="M146" s="103">
        <v>0</v>
      </c>
      <c r="N146" s="103">
        <f t="shared" si="64"/>
        <v>0</v>
      </c>
      <c r="O146" s="128">
        <v>198.12</v>
      </c>
      <c r="P146" s="128">
        <v>125.28</v>
      </c>
      <c r="Q146" s="103"/>
      <c r="R146" s="103"/>
      <c r="S146" s="106">
        <v>263.52</v>
      </c>
      <c r="T146" s="103">
        <v>0</v>
      </c>
      <c r="U146" s="103"/>
      <c r="V146" s="128">
        <v>263.52</v>
      </c>
      <c r="W146" s="103"/>
      <c r="X146" s="103"/>
      <c r="Y146" s="103">
        <f t="shared" si="53"/>
        <v>0</v>
      </c>
      <c r="Z146" s="103"/>
      <c r="AA146" s="103">
        <f t="shared" si="54"/>
        <v>0</v>
      </c>
      <c r="AB146" s="103">
        <f t="shared" si="65"/>
        <v>0</v>
      </c>
      <c r="AC146" s="142" t="e">
        <f>#REF!*600</f>
        <v>#REF!</v>
      </c>
      <c r="AD146" s="103"/>
      <c r="AE146" s="103"/>
      <c r="AF146" s="103">
        <v>631.96</v>
      </c>
      <c r="AG146" s="103">
        <v>631.96</v>
      </c>
      <c r="AH146" s="103">
        <f t="shared" si="79"/>
        <v>0</v>
      </c>
      <c r="AI146" s="110">
        <v>299.61590000000001</v>
      </c>
      <c r="AJ146" s="110">
        <v>299.61590000000001</v>
      </c>
      <c r="AK146" s="110">
        <f t="shared" si="66"/>
        <v>0</v>
      </c>
      <c r="AL146" s="110">
        <f t="shared" si="67"/>
        <v>2996159</v>
      </c>
      <c r="AM146" s="103"/>
      <c r="AN146" s="103">
        <v>144.2381</v>
      </c>
      <c r="AO146" s="103">
        <v>144.238</v>
      </c>
      <c r="AP146" s="103">
        <f t="shared" si="61"/>
        <v>1.0000000000331966E-4</v>
      </c>
      <c r="AQ146" s="103">
        <f t="shared" si="68"/>
        <v>135.7535</v>
      </c>
      <c r="AR146" s="103">
        <f t="shared" si="69"/>
        <v>1357535</v>
      </c>
      <c r="AS146" s="103">
        <f t="shared" si="58"/>
        <v>8.4846000000000004</v>
      </c>
      <c r="AT146" s="103">
        <f t="shared" si="70"/>
        <v>84846</v>
      </c>
      <c r="AU146" s="103"/>
      <c r="AV146" s="103">
        <v>27.150700000000001</v>
      </c>
      <c r="AW146" s="103">
        <v>27.150700000000001</v>
      </c>
      <c r="AX146" s="103">
        <f t="shared" si="62"/>
        <v>0</v>
      </c>
      <c r="AY146" s="103">
        <f t="shared" si="60"/>
        <v>15.2723</v>
      </c>
      <c r="AZ146" s="103">
        <f t="shared" si="71"/>
        <v>152723</v>
      </c>
      <c r="BA146" s="103">
        <f t="shared" si="59"/>
        <v>11.878399999999999</v>
      </c>
      <c r="BB146" s="103">
        <f t="shared" si="72"/>
        <v>118783.99999999999</v>
      </c>
      <c r="BC146" s="103">
        <f t="shared" si="80"/>
        <v>0</v>
      </c>
      <c r="BD146" s="103">
        <v>235.2527</v>
      </c>
      <c r="BE146" s="103">
        <v>235.2527</v>
      </c>
      <c r="BF146" s="103">
        <f t="shared" si="73"/>
        <v>0</v>
      </c>
      <c r="BG146" s="103"/>
      <c r="BH146" s="103"/>
      <c r="BI146" s="103"/>
      <c r="BJ146" s="103">
        <f t="shared" si="74"/>
        <v>0</v>
      </c>
      <c r="BK146" s="111">
        <v>1E-4</v>
      </c>
      <c r="BL146" s="125" t="s">
        <v>380</v>
      </c>
      <c r="BM146" s="106">
        <v>294.74400000000003</v>
      </c>
      <c r="BN146" s="103"/>
      <c r="BO146" s="103">
        <v>16</v>
      </c>
      <c r="BP146" s="103">
        <f t="shared" si="75"/>
        <v>-16</v>
      </c>
      <c r="BQ146" s="103"/>
      <c r="BR146" s="103">
        <v>0</v>
      </c>
      <c r="BS146" s="103">
        <f t="shared" si="76"/>
        <v>0</v>
      </c>
      <c r="BT146" s="103"/>
      <c r="BU146" s="110">
        <v>244.744</v>
      </c>
      <c r="BV146" s="103">
        <v>50</v>
      </c>
      <c r="BW146" s="103">
        <v>42.16</v>
      </c>
      <c r="BX146" s="103">
        <f t="shared" si="77"/>
        <v>7.8400000000000034</v>
      </c>
      <c r="BY146" s="106">
        <v>435.42750000000001</v>
      </c>
      <c r="BZ146" s="106">
        <v>97.92</v>
      </c>
      <c r="CA146" s="103"/>
      <c r="CB146" s="103"/>
      <c r="CC146" s="103">
        <v>97.92</v>
      </c>
      <c r="CD146" s="103"/>
      <c r="CE146" s="103">
        <f t="shared" si="78"/>
        <v>97.92</v>
      </c>
      <c r="CF146" s="103"/>
      <c r="CG146" s="103"/>
      <c r="CH146" s="129">
        <v>39.520000000000003</v>
      </c>
      <c r="CI146" s="103"/>
      <c r="CJ146" s="103"/>
      <c r="CK146" s="143">
        <v>56.987499999999997</v>
      </c>
      <c r="CL146" s="103"/>
      <c r="CM146" s="103"/>
      <c r="CN146" s="103"/>
      <c r="CO146" s="103">
        <v>241</v>
      </c>
      <c r="CP146" s="143">
        <v>241</v>
      </c>
      <c r="CQ146" s="103">
        <v>0</v>
      </c>
      <c r="CR146" s="103"/>
      <c r="CS146" s="103"/>
      <c r="CT146" s="103"/>
      <c r="CU146" s="103"/>
      <c r="CV146" s="111">
        <v>3720.2681000000002</v>
      </c>
      <c r="CW146" s="103"/>
      <c r="CX146" s="113"/>
      <c r="CY146" s="103"/>
      <c r="CZ146" s="103">
        <v>3720.2681000000002</v>
      </c>
    </row>
    <row r="147" spans="1:104" s="99" customFormat="1" ht="14.25" customHeight="1">
      <c r="A147" s="103">
        <v>142</v>
      </c>
      <c r="B147" s="103" t="s">
        <v>240</v>
      </c>
      <c r="C147" s="104">
        <v>202026</v>
      </c>
      <c r="D147" s="122" t="s">
        <v>381</v>
      </c>
      <c r="E147" s="106">
        <v>6206.3218000000006</v>
      </c>
      <c r="F147" s="106">
        <v>5076.0883000000003</v>
      </c>
      <c r="G147" s="103">
        <v>1584604</v>
      </c>
      <c r="H147" s="111"/>
      <c r="I147" s="111">
        <v>1584604</v>
      </c>
      <c r="J147" s="103">
        <f t="shared" si="63"/>
        <v>1901.5247999999999</v>
      </c>
      <c r="K147" s="106">
        <v>518.85599999999999</v>
      </c>
      <c r="L147" s="103">
        <v>0</v>
      </c>
      <c r="M147" s="103">
        <v>0</v>
      </c>
      <c r="N147" s="103">
        <f t="shared" si="64"/>
        <v>0</v>
      </c>
      <c r="O147" s="128">
        <v>345.096</v>
      </c>
      <c r="P147" s="128">
        <v>173.76</v>
      </c>
      <c r="Q147" s="103"/>
      <c r="R147" s="103"/>
      <c r="S147" s="106">
        <v>425.52</v>
      </c>
      <c r="T147" s="103">
        <v>0</v>
      </c>
      <c r="U147" s="103"/>
      <c r="V147" s="128">
        <v>425.52</v>
      </c>
      <c r="W147" s="103"/>
      <c r="X147" s="103"/>
      <c r="Y147" s="103">
        <f t="shared" si="53"/>
        <v>0</v>
      </c>
      <c r="Z147" s="103"/>
      <c r="AA147" s="103">
        <f t="shared" si="54"/>
        <v>0</v>
      </c>
      <c r="AB147" s="103">
        <f t="shared" si="65"/>
        <v>0</v>
      </c>
      <c r="AC147" s="142" t="e">
        <f>#REF!*600</f>
        <v>#REF!</v>
      </c>
      <c r="AD147" s="103"/>
      <c r="AE147" s="103"/>
      <c r="AF147" s="103">
        <v>1020.46</v>
      </c>
      <c r="AG147" s="103">
        <v>1020.46</v>
      </c>
      <c r="AH147" s="103">
        <f t="shared" si="79"/>
        <v>0</v>
      </c>
      <c r="AI147" s="110">
        <v>512.90639999999996</v>
      </c>
      <c r="AJ147" s="110">
        <v>512.90636800000004</v>
      </c>
      <c r="AK147" s="110">
        <f t="shared" si="66"/>
        <v>3.1999999919207767E-5</v>
      </c>
      <c r="AL147" s="110">
        <f t="shared" si="67"/>
        <v>5129064</v>
      </c>
      <c r="AM147" s="103"/>
      <c r="AN147" s="103">
        <v>248.36869999999999</v>
      </c>
      <c r="AO147" s="103">
        <v>248.368708</v>
      </c>
      <c r="AP147" s="103">
        <f t="shared" si="61"/>
        <v>-8.0000000082236511E-6</v>
      </c>
      <c r="AQ147" s="103">
        <f t="shared" si="68"/>
        <v>233.75880000000001</v>
      </c>
      <c r="AR147" s="103">
        <f t="shared" si="69"/>
        <v>2337588</v>
      </c>
      <c r="AS147" s="103">
        <f t="shared" si="58"/>
        <v>14.6099</v>
      </c>
      <c r="AT147" s="103">
        <f t="shared" si="70"/>
        <v>146099</v>
      </c>
      <c r="AU147" s="103"/>
      <c r="AV147" s="103">
        <v>46.751800000000003</v>
      </c>
      <c r="AW147" s="103">
        <v>46.751756999999998</v>
      </c>
      <c r="AX147" s="103">
        <f t="shared" si="62"/>
        <v>4.3000000005122274E-5</v>
      </c>
      <c r="AY147" s="103">
        <f t="shared" si="60"/>
        <v>26.297899999999998</v>
      </c>
      <c r="AZ147" s="103">
        <f t="shared" si="71"/>
        <v>262979</v>
      </c>
      <c r="BA147" s="103">
        <f t="shared" si="59"/>
        <v>20.453900000000001</v>
      </c>
      <c r="BB147" s="103">
        <f t="shared" si="72"/>
        <v>204539</v>
      </c>
      <c r="BC147" s="103">
        <f t="shared" si="80"/>
        <v>0</v>
      </c>
      <c r="BD147" s="103">
        <v>401.70060000000001</v>
      </c>
      <c r="BE147" s="103">
        <v>401.70057600000001</v>
      </c>
      <c r="BF147" s="103">
        <f t="shared" si="73"/>
        <v>2.3999999996249244E-5</v>
      </c>
      <c r="BG147" s="103"/>
      <c r="BH147" s="103"/>
      <c r="BI147" s="103"/>
      <c r="BJ147" s="103">
        <f t="shared" si="74"/>
        <v>0</v>
      </c>
      <c r="BK147" s="111">
        <v>1E-4</v>
      </c>
      <c r="BL147" s="125" t="s">
        <v>381</v>
      </c>
      <c r="BM147" s="106">
        <v>499.358</v>
      </c>
      <c r="BN147" s="103"/>
      <c r="BO147" s="103">
        <v>16</v>
      </c>
      <c r="BP147" s="103">
        <f t="shared" si="75"/>
        <v>-16</v>
      </c>
      <c r="BQ147" s="103">
        <v>0</v>
      </c>
      <c r="BR147" s="103">
        <v>0</v>
      </c>
      <c r="BS147" s="103">
        <f t="shared" si="76"/>
        <v>0</v>
      </c>
      <c r="BT147" s="103"/>
      <c r="BU147" s="110">
        <v>413.358</v>
      </c>
      <c r="BV147" s="103">
        <v>86</v>
      </c>
      <c r="BW147" s="103">
        <v>86</v>
      </c>
      <c r="BX147" s="103">
        <f t="shared" si="77"/>
        <v>0</v>
      </c>
      <c r="BY147" s="106">
        <v>630.87549999999999</v>
      </c>
      <c r="BZ147" s="106">
        <v>99.84</v>
      </c>
      <c r="CA147" s="129"/>
      <c r="CB147" s="129"/>
      <c r="CC147" s="103">
        <v>99.84</v>
      </c>
      <c r="CD147" s="103"/>
      <c r="CE147" s="103">
        <f t="shared" si="78"/>
        <v>99.84</v>
      </c>
      <c r="CF147" s="129"/>
      <c r="CG147" s="103"/>
      <c r="CH147" s="129">
        <v>26.748000000000001</v>
      </c>
      <c r="CI147" s="103"/>
      <c r="CJ147" s="103"/>
      <c r="CK147" s="143">
        <v>83.587500000000006</v>
      </c>
      <c r="CL147" s="103"/>
      <c r="CM147" s="103"/>
      <c r="CN147" s="103"/>
      <c r="CO147" s="103">
        <v>420.7</v>
      </c>
      <c r="CP147" s="143">
        <v>420.7</v>
      </c>
      <c r="CQ147" s="103">
        <v>0</v>
      </c>
      <c r="CR147" s="103"/>
      <c r="CS147" s="103"/>
      <c r="CT147" s="103"/>
      <c r="CU147" s="103"/>
      <c r="CV147" s="111">
        <v>6206.3218000000006</v>
      </c>
      <c r="CW147" s="103"/>
      <c r="CX147" s="113"/>
      <c r="CY147" s="103"/>
      <c r="CZ147" s="103">
        <v>6206.3218000000006</v>
      </c>
    </row>
    <row r="148" spans="1:104" s="99" customFormat="1" ht="14.25" customHeight="1">
      <c r="A148" s="103">
        <v>143</v>
      </c>
      <c r="B148" s="103" t="s">
        <v>240</v>
      </c>
      <c r="C148" s="104">
        <v>202027</v>
      </c>
      <c r="D148" s="122" t="s">
        <v>382</v>
      </c>
      <c r="E148" s="106">
        <v>93.777999999999992</v>
      </c>
      <c r="F148" s="106">
        <v>35.897999999999996</v>
      </c>
      <c r="G148" s="103">
        <v>10427</v>
      </c>
      <c r="H148" s="111"/>
      <c r="I148" s="111">
        <v>10427</v>
      </c>
      <c r="J148" s="103">
        <f t="shared" si="63"/>
        <v>12.5124</v>
      </c>
      <c r="K148" s="106">
        <v>0</v>
      </c>
      <c r="L148" s="103">
        <v>0</v>
      </c>
      <c r="M148" s="103">
        <v>0</v>
      </c>
      <c r="N148" s="103">
        <f t="shared" si="64"/>
        <v>0</v>
      </c>
      <c r="O148" s="103"/>
      <c r="P148" s="103"/>
      <c r="Q148" s="103"/>
      <c r="R148" s="103"/>
      <c r="S148" s="106">
        <v>6.48</v>
      </c>
      <c r="T148" s="103">
        <v>0</v>
      </c>
      <c r="U148" s="103"/>
      <c r="V148" s="103"/>
      <c r="W148" s="103">
        <v>4.32</v>
      </c>
      <c r="X148" s="103">
        <v>4.32</v>
      </c>
      <c r="Y148" s="103">
        <f t="shared" si="53"/>
        <v>0</v>
      </c>
      <c r="Z148" s="103">
        <v>2.16</v>
      </c>
      <c r="AA148" s="103">
        <f t="shared" si="54"/>
        <v>2.16</v>
      </c>
      <c r="AB148" s="103">
        <f t="shared" si="65"/>
        <v>0</v>
      </c>
      <c r="AC148" s="142" t="e">
        <f>#REF!*1200</f>
        <v>#REF!</v>
      </c>
      <c r="AD148" s="103"/>
      <c r="AE148" s="103"/>
      <c r="AF148" s="103">
        <v>7.77</v>
      </c>
      <c r="AG148" s="103">
        <v>7.77</v>
      </c>
      <c r="AH148" s="103">
        <f t="shared" si="79"/>
        <v>0</v>
      </c>
      <c r="AI148" s="110">
        <v>3.9363999999999999</v>
      </c>
      <c r="AJ148" s="110">
        <v>3.9363839999999999</v>
      </c>
      <c r="AK148" s="110">
        <f t="shared" si="66"/>
        <v>1.6000000000016001E-5</v>
      </c>
      <c r="AL148" s="110">
        <f t="shared" si="67"/>
        <v>39364</v>
      </c>
      <c r="AM148" s="103"/>
      <c r="AN148" s="103">
        <v>1.724</v>
      </c>
      <c r="AO148" s="103">
        <v>1.622592</v>
      </c>
      <c r="AP148" s="103">
        <f t="shared" si="61"/>
        <v>0.10140799999999994</v>
      </c>
      <c r="AQ148" s="103">
        <f t="shared" si="68"/>
        <v>1.6226</v>
      </c>
      <c r="AR148" s="103">
        <f t="shared" si="69"/>
        <v>16226</v>
      </c>
      <c r="AS148" s="103">
        <f t="shared" si="58"/>
        <v>0.1014</v>
      </c>
      <c r="AT148" s="103">
        <f t="shared" si="70"/>
        <v>1014</v>
      </c>
      <c r="AU148" s="103"/>
      <c r="AV148" s="103">
        <v>0.26369999999999999</v>
      </c>
      <c r="AW148" s="103">
        <v>0.36508299999999999</v>
      </c>
      <c r="AX148" s="103">
        <f t="shared" si="62"/>
        <v>-0.101383</v>
      </c>
      <c r="AY148" s="103">
        <f t="shared" si="60"/>
        <v>0.1825</v>
      </c>
      <c r="AZ148" s="103">
        <f t="shared" si="71"/>
        <v>1825</v>
      </c>
      <c r="BA148" s="103">
        <f t="shared" si="59"/>
        <v>0.14199999999999999</v>
      </c>
      <c r="BB148" s="103">
        <f t="shared" si="72"/>
        <v>1419.9999999999998</v>
      </c>
      <c r="BC148" s="103">
        <f t="shared" si="80"/>
        <v>-6.0799999999999993E-2</v>
      </c>
      <c r="BD148" s="103">
        <v>3.2115</v>
      </c>
      <c r="BE148" s="103">
        <v>3.2114880000000001</v>
      </c>
      <c r="BF148" s="103">
        <f t="shared" si="73"/>
        <v>1.1999999999900979E-5</v>
      </c>
      <c r="BG148" s="103"/>
      <c r="BH148" s="103"/>
      <c r="BI148" s="103"/>
      <c r="BJ148" s="103">
        <f t="shared" si="74"/>
        <v>0</v>
      </c>
      <c r="BK148" s="111">
        <v>1E-4</v>
      </c>
      <c r="BL148" s="125" t="s">
        <v>382</v>
      </c>
      <c r="BM148" s="106">
        <v>57.88</v>
      </c>
      <c r="BN148" s="103">
        <v>2.88</v>
      </c>
      <c r="BO148" s="103">
        <v>2.88</v>
      </c>
      <c r="BP148" s="103">
        <f t="shared" si="75"/>
        <v>0</v>
      </c>
      <c r="BQ148" s="103">
        <v>0</v>
      </c>
      <c r="BR148" s="103">
        <v>0</v>
      </c>
      <c r="BS148" s="103">
        <f t="shared" si="76"/>
        <v>0</v>
      </c>
      <c r="BT148" s="103"/>
      <c r="BU148" s="110">
        <v>55</v>
      </c>
      <c r="BV148" s="103"/>
      <c r="BW148" s="103"/>
      <c r="BX148" s="103">
        <f t="shared" si="77"/>
        <v>0</v>
      </c>
      <c r="BY148" s="106">
        <v>0</v>
      </c>
      <c r="BZ148" s="106">
        <v>0</v>
      </c>
      <c r="CA148" s="103"/>
      <c r="CB148" s="103"/>
      <c r="CC148" s="103">
        <v>0</v>
      </c>
      <c r="CD148" s="103"/>
      <c r="CE148" s="103">
        <f t="shared" si="78"/>
        <v>0</v>
      </c>
      <c r="CF148" s="103"/>
      <c r="CG148" s="103"/>
      <c r="CH148" s="103"/>
      <c r="CI148" s="103"/>
      <c r="CJ148" s="103"/>
      <c r="CK148" s="110"/>
      <c r="CL148" s="103"/>
      <c r="CM148" s="103"/>
      <c r="CN148" s="103"/>
      <c r="CO148" s="129"/>
      <c r="CP148" s="129"/>
      <c r="CQ148" s="103">
        <v>0</v>
      </c>
      <c r="CR148" s="103"/>
      <c r="CS148" s="103"/>
      <c r="CT148" s="103"/>
      <c r="CU148" s="103"/>
      <c r="CV148" s="111">
        <v>93.777999999999992</v>
      </c>
      <c r="CW148" s="103"/>
      <c r="CX148" s="113"/>
      <c r="CY148" s="103"/>
      <c r="CZ148" s="103">
        <v>93.777999999999992</v>
      </c>
    </row>
    <row r="149" spans="1:104" s="99" customFormat="1" ht="14.25" customHeight="1">
      <c r="A149" s="103">
        <v>144</v>
      </c>
      <c r="B149" s="103" t="s">
        <v>240</v>
      </c>
      <c r="C149" s="104">
        <v>205001</v>
      </c>
      <c r="D149" s="105" t="s">
        <v>383</v>
      </c>
      <c r="E149" s="106">
        <v>99.626799999999974</v>
      </c>
      <c r="F149" s="106">
        <v>81.458799999999982</v>
      </c>
      <c r="G149" s="103">
        <v>24133</v>
      </c>
      <c r="H149" s="106">
        <v>24133</v>
      </c>
      <c r="I149" s="106"/>
      <c r="J149" s="103">
        <f t="shared" si="63"/>
        <v>28.959599999999998</v>
      </c>
      <c r="K149" s="106">
        <v>13.5</v>
      </c>
      <c r="L149" s="103">
        <v>13.5</v>
      </c>
      <c r="M149" s="103">
        <v>13.5</v>
      </c>
      <c r="N149" s="103">
        <f t="shared" si="64"/>
        <v>0</v>
      </c>
      <c r="O149" s="103"/>
      <c r="P149" s="103"/>
      <c r="Q149" s="103"/>
      <c r="R149" s="103"/>
      <c r="S149" s="106">
        <v>18.823899999999998</v>
      </c>
      <c r="T149" s="103">
        <v>2.4133</v>
      </c>
      <c r="U149" s="103"/>
      <c r="V149" s="103"/>
      <c r="W149" s="103">
        <v>11.110799999999999</v>
      </c>
      <c r="X149" s="103">
        <v>11.110799999999999</v>
      </c>
      <c r="Y149" s="103">
        <f t="shared" si="53"/>
        <v>0</v>
      </c>
      <c r="Z149" s="103">
        <v>5.2998000000000003</v>
      </c>
      <c r="AA149" s="103">
        <f t="shared" si="54"/>
        <v>5.5553999999999997</v>
      </c>
      <c r="AB149" s="103">
        <f t="shared" si="65"/>
        <v>-0.25559999999999938</v>
      </c>
      <c r="AC149" s="103">
        <v>9259</v>
      </c>
      <c r="AD149" s="103"/>
      <c r="AE149" s="103"/>
      <c r="AF149" s="103">
        <v>0</v>
      </c>
      <c r="AG149" s="103">
        <v>0</v>
      </c>
      <c r="AH149" s="103">
        <f t="shared" si="79"/>
        <v>0</v>
      </c>
      <c r="AI149" s="110">
        <v>8.9573999999999998</v>
      </c>
      <c r="AJ149" s="110">
        <v>8.9573999999999998</v>
      </c>
      <c r="AK149" s="110">
        <f t="shared" si="66"/>
        <v>0</v>
      </c>
      <c r="AL149" s="110">
        <f t="shared" si="67"/>
        <v>89574</v>
      </c>
      <c r="AM149" s="103"/>
      <c r="AN149" s="103">
        <v>3.6091000000000002</v>
      </c>
      <c r="AO149" s="103">
        <v>3.6091000000000002</v>
      </c>
      <c r="AP149" s="103">
        <f t="shared" si="61"/>
        <v>0</v>
      </c>
      <c r="AQ149" s="103">
        <f t="shared" si="68"/>
        <v>3.3967999999999998</v>
      </c>
      <c r="AR149" s="103">
        <f t="shared" si="69"/>
        <v>33968</v>
      </c>
      <c r="AS149" s="103">
        <f t="shared" si="58"/>
        <v>0.21229999999999999</v>
      </c>
      <c r="AT149" s="103">
        <f t="shared" si="70"/>
        <v>2123</v>
      </c>
      <c r="AU149" s="103"/>
      <c r="AV149" s="103">
        <v>0.25480000000000003</v>
      </c>
      <c r="AW149" s="103">
        <v>0.25480000000000003</v>
      </c>
      <c r="AX149" s="103">
        <f t="shared" si="62"/>
        <v>0</v>
      </c>
      <c r="AY149" s="103">
        <f t="shared" ref="AY149:AY158" si="81">ROUND(((J149+L149+AF149)*0.006),4)</f>
        <v>0.25480000000000003</v>
      </c>
      <c r="AZ149" s="103">
        <f t="shared" si="71"/>
        <v>2548.0000000000005</v>
      </c>
      <c r="BA149" s="103">
        <f t="shared" si="59"/>
        <v>0</v>
      </c>
      <c r="BB149" s="103">
        <f t="shared" si="72"/>
        <v>0</v>
      </c>
      <c r="BC149" s="103">
        <f t="shared" si="80"/>
        <v>0</v>
      </c>
      <c r="BD149" s="103">
        <v>7.3540000000000001</v>
      </c>
      <c r="BE149" s="103">
        <v>7.3540000000000001</v>
      </c>
      <c r="BF149" s="103">
        <f t="shared" si="73"/>
        <v>0</v>
      </c>
      <c r="BG149" s="103"/>
      <c r="BH149" s="103"/>
      <c r="BI149" s="103"/>
      <c r="BJ149" s="103">
        <f t="shared" si="74"/>
        <v>0</v>
      </c>
      <c r="BK149" s="111">
        <v>1E-4</v>
      </c>
      <c r="BL149" s="112" t="s">
        <v>383</v>
      </c>
      <c r="BM149" s="106">
        <v>18.167999999999999</v>
      </c>
      <c r="BN149" s="103">
        <v>7.1999999999999993</v>
      </c>
      <c r="BO149" s="103">
        <v>7.2</v>
      </c>
      <c r="BP149" s="103">
        <f t="shared" si="75"/>
        <v>0</v>
      </c>
      <c r="BQ149" s="103">
        <v>4.968</v>
      </c>
      <c r="BR149" s="103">
        <v>4.968</v>
      </c>
      <c r="BS149" s="103">
        <f t="shared" si="76"/>
        <v>0</v>
      </c>
      <c r="BT149" s="103">
        <v>4140</v>
      </c>
      <c r="BU149" s="110">
        <v>6</v>
      </c>
      <c r="BV149" s="103"/>
      <c r="BW149" s="103"/>
      <c r="BX149" s="103">
        <f t="shared" si="77"/>
        <v>0</v>
      </c>
      <c r="BY149" s="106">
        <v>0</v>
      </c>
      <c r="BZ149" s="106">
        <v>0</v>
      </c>
      <c r="CA149" s="103"/>
      <c r="CB149" s="103"/>
      <c r="CC149" s="103">
        <v>0</v>
      </c>
      <c r="CD149" s="103"/>
      <c r="CE149" s="103">
        <f t="shared" si="78"/>
        <v>0</v>
      </c>
      <c r="CF149" s="103"/>
      <c r="CG149" s="103"/>
      <c r="CH149" s="103"/>
      <c r="CI149" s="103"/>
      <c r="CJ149" s="103"/>
      <c r="CK149" s="110"/>
      <c r="CL149" s="103"/>
      <c r="CM149" s="103"/>
      <c r="CN149" s="103"/>
      <c r="CO149" s="103"/>
      <c r="CP149" s="103"/>
      <c r="CQ149" s="103">
        <v>0</v>
      </c>
      <c r="CR149" s="103">
        <v>113</v>
      </c>
      <c r="CS149" s="103"/>
      <c r="CT149" s="103"/>
      <c r="CU149" s="103"/>
      <c r="CV149" s="111">
        <v>212.62679999999997</v>
      </c>
      <c r="CW149" s="103"/>
      <c r="CX149" s="113"/>
      <c r="CY149" s="103"/>
      <c r="CZ149" s="103">
        <v>212.62679999999997</v>
      </c>
    </row>
    <row r="150" spans="1:104" s="99" customFormat="1" ht="14.25" customHeight="1">
      <c r="A150" s="103">
        <v>145</v>
      </c>
      <c r="B150" s="103" t="s">
        <v>240</v>
      </c>
      <c r="C150" s="141">
        <v>201001</v>
      </c>
      <c r="D150" s="105" t="s">
        <v>384</v>
      </c>
      <c r="E150" s="106">
        <v>508.23059999999998</v>
      </c>
      <c r="F150" s="106">
        <v>294.45819999999998</v>
      </c>
      <c r="G150" s="103">
        <v>82208</v>
      </c>
      <c r="H150" s="106">
        <v>61221</v>
      </c>
      <c r="I150" s="106">
        <v>20987</v>
      </c>
      <c r="J150" s="103">
        <f t="shared" si="63"/>
        <v>98.649600000000007</v>
      </c>
      <c r="K150" s="106">
        <v>36</v>
      </c>
      <c r="L150" s="103">
        <v>36</v>
      </c>
      <c r="M150" s="103">
        <v>36</v>
      </c>
      <c r="N150" s="103">
        <f t="shared" si="64"/>
        <v>0</v>
      </c>
      <c r="O150" s="103"/>
      <c r="P150" s="103"/>
      <c r="Q150" s="103"/>
      <c r="R150" s="103"/>
      <c r="S150" s="106">
        <v>65.865700000000004</v>
      </c>
      <c r="T150" s="103">
        <v>6.1220999999999997</v>
      </c>
      <c r="U150" s="103"/>
      <c r="V150" s="103"/>
      <c r="W150" s="103">
        <v>39.8508</v>
      </c>
      <c r="X150" s="103">
        <v>39.8508</v>
      </c>
      <c r="Y150" s="103">
        <f t="shared" si="53"/>
        <v>0</v>
      </c>
      <c r="Z150" s="103">
        <v>19.892800000000001</v>
      </c>
      <c r="AA150" s="103">
        <f t="shared" si="54"/>
        <v>19.9254</v>
      </c>
      <c r="AB150" s="103">
        <f t="shared" si="65"/>
        <v>-3.259999999999863E-2</v>
      </c>
      <c r="AC150" s="103">
        <v>33209</v>
      </c>
      <c r="AD150" s="103"/>
      <c r="AE150" s="103"/>
      <c r="AF150" s="103">
        <v>20.72</v>
      </c>
      <c r="AG150" s="103">
        <v>20.72</v>
      </c>
      <c r="AH150" s="103">
        <f t="shared" si="79"/>
        <v>0</v>
      </c>
      <c r="AI150" s="110">
        <v>32.214799999999997</v>
      </c>
      <c r="AJ150" s="110">
        <v>32.214799999999997</v>
      </c>
      <c r="AK150" s="110">
        <f t="shared" si="66"/>
        <v>0</v>
      </c>
      <c r="AL150" s="110">
        <f t="shared" si="67"/>
        <v>322147.99999999994</v>
      </c>
      <c r="AM150" s="103"/>
      <c r="AN150" s="103">
        <v>13.2064</v>
      </c>
      <c r="AO150" s="103">
        <v>13.2064</v>
      </c>
      <c r="AP150" s="103">
        <f t="shared" si="61"/>
        <v>0</v>
      </c>
      <c r="AQ150" s="103">
        <f t="shared" si="68"/>
        <v>12.429600000000001</v>
      </c>
      <c r="AR150" s="103">
        <f t="shared" si="69"/>
        <v>124296</v>
      </c>
      <c r="AS150" s="103">
        <f t="shared" si="58"/>
        <v>0.77680000000000005</v>
      </c>
      <c r="AT150" s="103">
        <f t="shared" si="70"/>
        <v>7768.0000000000009</v>
      </c>
      <c r="AU150" s="103"/>
      <c r="AV150" s="103">
        <v>1.2535000000000001</v>
      </c>
      <c r="AW150" s="103">
        <v>1.2535000000000001</v>
      </c>
      <c r="AX150" s="103">
        <f t="shared" si="62"/>
        <v>0</v>
      </c>
      <c r="AY150" s="103">
        <f t="shared" si="81"/>
        <v>0.93220000000000003</v>
      </c>
      <c r="AZ150" s="103">
        <f t="shared" si="71"/>
        <v>9322</v>
      </c>
      <c r="BA150" s="103">
        <f t="shared" si="59"/>
        <v>0.32129999999999997</v>
      </c>
      <c r="BB150" s="103">
        <f t="shared" si="72"/>
        <v>3212.9999999999995</v>
      </c>
      <c r="BC150" s="103">
        <f t="shared" si="80"/>
        <v>0</v>
      </c>
      <c r="BD150" s="103">
        <v>26.548200000000001</v>
      </c>
      <c r="BE150" s="103">
        <v>26.548200000000001</v>
      </c>
      <c r="BF150" s="103">
        <f t="shared" si="73"/>
        <v>0</v>
      </c>
      <c r="BG150" s="103"/>
      <c r="BH150" s="103"/>
      <c r="BI150" s="103"/>
      <c r="BJ150" s="103">
        <f t="shared" si="74"/>
        <v>0</v>
      </c>
      <c r="BK150" s="111">
        <v>1E-4</v>
      </c>
      <c r="BL150" s="112" t="s">
        <v>384</v>
      </c>
      <c r="BM150" s="106">
        <v>190.928</v>
      </c>
      <c r="BN150" s="103">
        <v>26.88</v>
      </c>
      <c r="BO150" s="103">
        <v>26.88</v>
      </c>
      <c r="BP150" s="103">
        <f t="shared" si="75"/>
        <v>0</v>
      </c>
      <c r="BQ150" s="103">
        <v>12.048</v>
      </c>
      <c r="BR150" s="103">
        <v>12.048</v>
      </c>
      <c r="BS150" s="103">
        <f t="shared" si="76"/>
        <v>0</v>
      </c>
      <c r="BT150" s="103">
        <v>11190</v>
      </c>
      <c r="BU150" s="110">
        <v>152</v>
      </c>
      <c r="BV150" s="103"/>
      <c r="BW150" s="103"/>
      <c r="BX150" s="103">
        <f t="shared" si="77"/>
        <v>0</v>
      </c>
      <c r="BY150" s="106">
        <v>22.8444</v>
      </c>
      <c r="BZ150" s="106">
        <v>21.188400000000001</v>
      </c>
      <c r="CA150" s="103"/>
      <c r="CB150" s="103">
        <v>6.3083999999999998</v>
      </c>
      <c r="CC150" s="103">
        <v>14.88</v>
      </c>
      <c r="CD150" s="103">
        <v>14.88</v>
      </c>
      <c r="CE150" s="103">
        <f t="shared" si="78"/>
        <v>0</v>
      </c>
      <c r="CF150" s="103"/>
      <c r="CG150" s="103"/>
      <c r="CH150" s="129">
        <v>1.6559999999999999</v>
      </c>
      <c r="CI150" s="103"/>
      <c r="CJ150" s="103"/>
      <c r="CK150" s="110"/>
      <c r="CL150" s="103"/>
      <c r="CM150" s="103"/>
      <c r="CN150" s="103"/>
      <c r="CO150" s="103"/>
      <c r="CP150" s="103"/>
      <c r="CQ150" s="103">
        <v>0</v>
      </c>
      <c r="CR150" s="103">
        <v>87</v>
      </c>
      <c r="CS150" s="103"/>
      <c r="CT150" s="103">
        <v>971.2</v>
      </c>
      <c r="CU150" s="103"/>
      <c r="CV150" s="111">
        <v>1566.4306000000001</v>
      </c>
      <c r="CW150" s="103">
        <v>91.77</v>
      </c>
      <c r="CX150" s="113"/>
      <c r="CY150" s="103"/>
      <c r="CZ150" s="103">
        <v>1658.2006000000001</v>
      </c>
    </row>
    <row r="151" spans="1:104" s="99" customFormat="1" ht="14.25" customHeight="1">
      <c r="A151" s="103">
        <v>146</v>
      </c>
      <c r="B151" s="103" t="s">
        <v>240</v>
      </c>
      <c r="C151" s="141">
        <v>201004</v>
      </c>
      <c r="D151" s="121" t="s">
        <v>385</v>
      </c>
      <c r="E151" s="106">
        <v>352.32479999999998</v>
      </c>
      <c r="F151" s="106">
        <v>257.16479999999996</v>
      </c>
      <c r="G151" s="103">
        <v>69066</v>
      </c>
      <c r="H151" s="106">
        <v>69066</v>
      </c>
      <c r="I151" s="106"/>
      <c r="J151" s="103">
        <f t="shared" si="63"/>
        <v>82.879199999999997</v>
      </c>
      <c r="K151" s="106">
        <v>51.75</v>
      </c>
      <c r="L151" s="103">
        <v>51.75</v>
      </c>
      <c r="M151" s="103">
        <v>51.75</v>
      </c>
      <c r="N151" s="103">
        <f t="shared" si="64"/>
        <v>0</v>
      </c>
      <c r="O151" s="103"/>
      <c r="P151" s="103"/>
      <c r="Q151" s="103"/>
      <c r="R151" s="103"/>
      <c r="S151" s="106">
        <v>58.881499999999996</v>
      </c>
      <c r="T151" s="103">
        <v>6.9066000000000001</v>
      </c>
      <c r="U151" s="103"/>
      <c r="V151" s="103"/>
      <c r="W151" s="103">
        <v>34.598399999999998</v>
      </c>
      <c r="X151" s="103">
        <v>34.598399999999998</v>
      </c>
      <c r="Y151" s="103">
        <f t="shared" si="53"/>
        <v>0</v>
      </c>
      <c r="Z151" s="103">
        <v>17.3765</v>
      </c>
      <c r="AA151" s="103">
        <f t="shared" si="54"/>
        <v>17.299199999999999</v>
      </c>
      <c r="AB151" s="103">
        <f t="shared" si="65"/>
        <v>7.7300000000001035E-2</v>
      </c>
      <c r="AC151" s="103">
        <v>28832</v>
      </c>
      <c r="AD151" s="103"/>
      <c r="AE151" s="103"/>
      <c r="AF151" s="103">
        <v>0</v>
      </c>
      <c r="AG151" s="103">
        <v>0</v>
      </c>
      <c r="AH151" s="103">
        <f t="shared" si="79"/>
        <v>0</v>
      </c>
      <c r="AI151" s="110">
        <v>28.1815</v>
      </c>
      <c r="AJ151" s="110">
        <v>28.1815</v>
      </c>
      <c r="AK151" s="110">
        <f t="shared" si="66"/>
        <v>0</v>
      </c>
      <c r="AL151" s="110">
        <f t="shared" si="67"/>
        <v>281815</v>
      </c>
      <c r="AM151" s="103"/>
      <c r="AN151" s="103">
        <v>11.4435</v>
      </c>
      <c r="AO151" s="103">
        <v>11.4435</v>
      </c>
      <c r="AP151" s="103">
        <f t="shared" si="61"/>
        <v>0</v>
      </c>
      <c r="AQ151" s="103">
        <f t="shared" si="68"/>
        <v>10.770300000000001</v>
      </c>
      <c r="AR151" s="103">
        <f t="shared" si="69"/>
        <v>107703</v>
      </c>
      <c r="AS151" s="103">
        <f t="shared" si="58"/>
        <v>0.67310000000000003</v>
      </c>
      <c r="AT151" s="103">
        <f t="shared" si="70"/>
        <v>6731</v>
      </c>
      <c r="AU151" s="103"/>
      <c r="AV151" s="103">
        <v>0.80779999999999996</v>
      </c>
      <c r="AW151" s="103">
        <v>0.80779999999999996</v>
      </c>
      <c r="AX151" s="103">
        <f t="shared" si="62"/>
        <v>0</v>
      </c>
      <c r="AY151" s="103">
        <f t="shared" si="81"/>
        <v>0.80779999999999996</v>
      </c>
      <c r="AZ151" s="103">
        <f t="shared" si="71"/>
        <v>8078</v>
      </c>
      <c r="BA151" s="103">
        <f t="shared" si="59"/>
        <v>0</v>
      </c>
      <c r="BB151" s="103">
        <f t="shared" si="72"/>
        <v>0</v>
      </c>
      <c r="BC151" s="103">
        <f t="shared" si="80"/>
        <v>0</v>
      </c>
      <c r="BD151" s="103">
        <v>23.221299999999999</v>
      </c>
      <c r="BE151" s="103">
        <v>23.221299999999999</v>
      </c>
      <c r="BF151" s="103">
        <f t="shared" si="73"/>
        <v>0</v>
      </c>
      <c r="BG151" s="103"/>
      <c r="BH151" s="103"/>
      <c r="BI151" s="103"/>
      <c r="BJ151" s="103">
        <f t="shared" si="74"/>
        <v>0</v>
      </c>
      <c r="BK151" s="111">
        <v>1E-4</v>
      </c>
      <c r="BL151" s="111" t="s">
        <v>385</v>
      </c>
      <c r="BM151" s="106">
        <v>94.68</v>
      </c>
      <c r="BN151" s="103">
        <v>27.599999999999998</v>
      </c>
      <c r="BO151" s="103">
        <v>27.6</v>
      </c>
      <c r="BP151" s="103">
        <f t="shared" si="75"/>
        <v>0</v>
      </c>
      <c r="BQ151" s="103">
        <v>14.58</v>
      </c>
      <c r="BR151" s="103">
        <v>14.58</v>
      </c>
      <c r="BS151" s="103">
        <f t="shared" si="76"/>
        <v>0</v>
      </c>
      <c r="BT151" s="103">
        <v>11500</v>
      </c>
      <c r="BU151" s="110">
        <v>51</v>
      </c>
      <c r="BV151" s="103">
        <v>1.5</v>
      </c>
      <c r="BW151" s="103">
        <v>1.5</v>
      </c>
      <c r="BX151" s="103">
        <f t="shared" si="77"/>
        <v>0</v>
      </c>
      <c r="BY151" s="106">
        <v>0.48</v>
      </c>
      <c r="BZ151" s="106">
        <v>0.48</v>
      </c>
      <c r="CA151" s="103"/>
      <c r="CB151" s="103"/>
      <c r="CC151" s="103">
        <v>0.48</v>
      </c>
      <c r="CD151" s="103">
        <v>0.48</v>
      </c>
      <c r="CE151" s="103">
        <f t="shared" si="78"/>
        <v>0</v>
      </c>
      <c r="CF151" s="103"/>
      <c r="CG151" s="103"/>
      <c r="CH151" s="103"/>
      <c r="CI151" s="103"/>
      <c r="CJ151" s="103"/>
      <c r="CK151" s="110"/>
      <c r="CL151" s="103"/>
      <c r="CM151" s="103"/>
      <c r="CN151" s="103"/>
      <c r="CO151" s="103"/>
      <c r="CP151" s="103"/>
      <c r="CQ151" s="103">
        <v>0</v>
      </c>
      <c r="CR151" s="103">
        <v>20</v>
      </c>
      <c r="CS151" s="103"/>
      <c r="CT151" s="103"/>
      <c r="CU151" s="103"/>
      <c r="CV151" s="111">
        <v>372.32479999999998</v>
      </c>
      <c r="CW151" s="103"/>
      <c r="CX151" s="113"/>
      <c r="CY151" s="103"/>
      <c r="CZ151" s="103">
        <v>372.32479999999998</v>
      </c>
    </row>
    <row r="152" spans="1:104" s="99" customFormat="1" ht="14.25" customHeight="1">
      <c r="A152" s="103">
        <v>147</v>
      </c>
      <c r="B152" s="103" t="s">
        <v>240</v>
      </c>
      <c r="C152" s="141">
        <v>201003</v>
      </c>
      <c r="D152" s="105" t="s">
        <v>386</v>
      </c>
      <c r="E152" s="106">
        <v>159.17670000000001</v>
      </c>
      <c r="F152" s="106">
        <v>111.5087</v>
      </c>
      <c r="G152" s="103">
        <v>33588</v>
      </c>
      <c r="H152" s="106"/>
      <c r="I152" s="106">
        <v>33588</v>
      </c>
      <c r="J152" s="103">
        <f t="shared" si="63"/>
        <v>40.305599999999998</v>
      </c>
      <c r="K152" s="106">
        <v>0</v>
      </c>
      <c r="L152" s="103">
        <v>0</v>
      </c>
      <c r="M152" s="103">
        <v>0</v>
      </c>
      <c r="N152" s="103">
        <f t="shared" si="64"/>
        <v>0</v>
      </c>
      <c r="O152" s="103"/>
      <c r="P152" s="103"/>
      <c r="Q152" s="103"/>
      <c r="R152" s="103"/>
      <c r="S152" s="106">
        <v>19.440000000000001</v>
      </c>
      <c r="T152" s="103">
        <v>0</v>
      </c>
      <c r="U152" s="103"/>
      <c r="V152" s="103"/>
      <c r="W152" s="103">
        <v>12.96</v>
      </c>
      <c r="X152" s="103">
        <v>12.96</v>
      </c>
      <c r="Y152" s="103">
        <f t="shared" si="53"/>
        <v>0</v>
      </c>
      <c r="Z152" s="103">
        <v>6.48</v>
      </c>
      <c r="AA152" s="103">
        <f t="shared" si="54"/>
        <v>6.48</v>
      </c>
      <c r="AB152" s="103">
        <f t="shared" si="65"/>
        <v>0</v>
      </c>
      <c r="AC152" s="142" t="e">
        <f>#REF!*1200</f>
        <v>#REF!</v>
      </c>
      <c r="AD152" s="103"/>
      <c r="AE152" s="103"/>
      <c r="AF152" s="103">
        <v>23.31</v>
      </c>
      <c r="AG152" s="103">
        <v>23.31</v>
      </c>
      <c r="AH152" s="103">
        <f t="shared" si="79"/>
        <v>0</v>
      </c>
      <c r="AI152" s="110">
        <v>12.2521</v>
      </c>
      <c r="AJ152" s="110">
        <v>12.2521</v>
      </c>
      <c r="AK152" s="110">
        <f t="shared" si="66"/>
        <v>0</v>
      </c>
      <c r="AL152" s="110">
        <f t="shared" si="67"/>
        <v>122521</v>
      </c>
      <c r="AM152" s="103"/>
      <c r="AN152" s="103">
        <v>5.4073000000000002</v>
      </c>
      <c r="AO152" s="103">
        <v>5.4073000000000002</v>
      </c>
      <c r="AP152" s="103">
        <f t="shared" si="61"/>
        <v>0</v>
      </c>
      <c r="AQ152" s="103">
        <f t="shared" si="68"/>
        <v>5.0891999999999999</v>
      </c>
      <c r="AR152" s="103">
        <f t="shared" si="69"/>
        <v>50892</v>
      </c>
      <c r="AS152" s="103">
        <f t="shared" si="58"/>
        <v>0.31809999999999999</v>
      </c>
      <c r="AT152" s="103">
        <f t="shared" si="70"/>
        <v>3181</v>
      </c>
      <c r="AU152" s="103"/>
      <c r="AV152" s="103">
        <v>0.82699999999999996</v>
      </c>
      <c r="AW152" s="103">
        <v>0.82699999999999996</v>
      </c>
      <c r="AX152" s="103">
        <f t="shared" si="62"/>
        <v>0</v>
      </c>
      <c r="AY152" s="103">
        <f t="shared" si="81"/>
        <v>0.38169999999999998</v>
      </c>
      <c r="AZ152" s="103">
        <f t="shared" si="71"/>
        <v>3817</v>
      </c>
      <c r="BA152" s="103">
        <f t="shared" si="59"/>
        <v>0.44529999999999997</v>
      </c>
      <c r="BB152" s="103">
        <f t="shared" si="72"/>
        <v>4453</v>
      </c>
      <c r="BC152" s="103">
        <f t="shared" si="80"/>
        <v>0</v>
      </c>
      <c r="BD152" s="103">
        <v>9.9666999999999994</v>
      </c>
      <c r="BE152" s="103">
        <v>9.9666999999999994</v>
      </c>
      <c r="BF152" s="103">
        <f t="shared" si="73"/>
        <v>0</v>
      </c>
      <c r="BG152" s="103"/>
      <c r="BH152" s="103"/>
      <c r="BI152" s="103"/>
      <c r="BJ152" s="103">
        <f t="shared" si="74"/>
        <v>0</v>
      </c>
      <c r="BK152" s="111">
        <v>1E-4</v>
      </c>
      <c r="BL152" s="112" t="s">
        <v>386</v>
      </c>
      <c r="BM152" s="106">
        <v>42.64</v>
      </c>
      <c r="BN152" s="103">
        <v>8.64</v>
      </c>
      <c r="BO152" s="103">
        <v>8.64</v>
      </c>
      <c r="BP152" s="103">
        <f t="shared" si="75"/>
        <v>0</v>
      </c>
      <c r="BQ152" s="103">
        <v>0</v>
      </c>
      <c r="BR152" s="103">
        <v>0</v>
      </c>
      <c r="BS152" s="103">
        <f t="shared" si="76"/>
        <v>0</v>
      </c>
      <c r="BT152" s="103"/>
      <c r="BU152" s="110">
        <v>34</v>
      </c>
      <c r="BV152" s="103"/>
      <c r="BW152" s="103"/>
      <c r="BX152" s="103">
        <f t="shared" si="77"/>
        <v>0</v>
      </c>
      <c r="BY152" s="106">
        <v>5.0280000000000005</v>
      </c>
      <c r="BZ152" s="106">
        <v>2.88</v>
      </c>
      <c r="CA152" s="103"/>
      <c r="CB152" s="103"/>
      <c r="CC152" s="103">
        <v>2.88</v>
      </c>
      <c r="CD152" s="103">
        <v>2.88</v>
      </c>
      <c r="CE152" s="103">
        <f t="shared" si="78"/>
        <v>0</v>
      </c>
      <c r="CF152" s="103"/>
      <c r="CG152" s="103"/>
      <c r="CH152" s="129">
        <v>2.1480000000000001</v>
      </c>
      <c r="CI152" s="103"/>
      <c r="CJ152" s="103"/>
      <c r="CK152" s="110"/>
      <c r="CL152" s="103"/>
      <c r="CM152" s="103"/>
      <c r="CN152" s="103"/>
      <c r="CO152" s="103"/>
      <c r="CP152" s="103"/>
      <c r="CQ152" s="103">
        <v>0</v>
      </c>
      <c r="CR152" s="103"/>
      <c r="CS152" s="103"/>
      <c r="CT152" s="103"/>
      <c r="CU152" s="103"/>
      <c r="CV152" s="111">
        <v>159.17670000000001</v>
      </c>
      <c r="CW152" s="103"/>
      <c r="CX152" s="113"/>
      <c r="CY152" s="103"/>
      <c r="CZ152" s="103">
        <v>159.17670000000001</v>
      </c>
    </row>
    <row r="153" spans="1:104" s="99" customFormat="1" ht="14.25" customHeight="1">
      <c r="A153" s="103">
        <v>148</v>
      </c>
      <c r="B153" s="103" t="s">
        <v>240</v>
      </c>
      <c r="C153" s="141">
        <v>201002</v>
      </c>
      <c r="D153" s="105" t="s">
        <v>387</v>
      </c>
      <c r="E153" s="106">
        <v>173.0504</v>
      </c>
      <c r="F153" s="106">
        <v>126.09039999999999</v>
      </c>
      <c r="G153" s="103">
        <v>34649</v>
      </c>
      <c r="H153" s="106"/>
      <c r="I153" s="106">
        <v>34649</v>
      </c>
      <c r="J153" s="103">
        <f t="shared" si="63"/>
        <v>41.578800000000001</v>
      </c>
      <c r="K153" s="106">
        <v>0</v>
      </c>
      <c r="L153" s="103">
        <v>0</v>
      </c>
      <c r="M153" s="103">
        <v>0</v>
      </c>
      <c r="N153" s="103">
        <f t="shared" si="64"/>
        <v>0</v>
      </c>
      <c r="O153" s="103"/>
      <c r="P153" s="103"/>
      <c r="Q153" s="103"/>
      <c r="R153" s="103"/>
      <c r="S153" s="106">
        <v>27.500599999999999</v>
      </c>
      <c r="T153" s="103">
        <v>0</v>
      </c>
      <c r="U153" s="103"/>
      <c r="V153" s="103"/>
      <c r="W153" s="103">
        <v>14.4</v>
      </c>
      <c r="X153" s="103">
        <v>25.9</v>
      </c>
      <c r="Y153" s="103">
        <f t="shared" si="53"/>
        <v>-11.499999999999998</v>
      </c>
      <c r="Z153" s="103">
        <v>13.1006</v>
      </c>
      <c r="AA153" s="103">
        <f t="shared" si="54"/>
        <v>7.2</v>
      </c>
      <c r="AB153" s="103">
        <f t="shared" si="65"/>
        <v>5.9005999999999998</v>
      </c>
      <c r="AC153" s="142" t="e">
        <f>#REF!*1200</f>
        <v>#REF!</v>
      </c>
      <c r="AD153" s="103"/>
      <c r="AE153" s="103"/>
      <c r="AF153" s="103">
        <v>25.9</v>
      </c>
      <c r="AG153" s="103">
        <v>131006</v>
      </c>
      <c r="AH153" s="103">
        <f t="shared" si="79"/>
        <v>-130980.1</v>
      </c>
      <c r="AI153" s="110">
        <v>13.1006</v>
      </c>
      <c r="AJ153" s="110"/>
      <c r="AK153" s="110">
        <f t="shared" si="66"/>
        <v>13.1006</v>
      </c>
      <c r="AL153" s="110">
        <f t="shared" si="67"/>
        <v>131006</v>
      </c>
      <c r="AM153" s="103"/>
      <c r="AN153" s="103">
        <v>5.7356999999999996</v>
      </c>
      <c r="AO153" s="103">
        <v>10.689500000000001</v>
      </c>
      <c r="AP153" s="103">
        <f t="shared" si="61"/>
        <v>-4.9538000000000011</v>
      </c>
      <c r="AQ153" s="103">
        <f t="shared" si="68"/>
        <v>5.3982999999999999</v>
      </c>
      <c r="AR153" s="103">
        <f t="shared" si="69"/>
        <v>53983</v>
      </c>
      <c r="AS153" s="103">
        <f t="shared" si="58"/>
        <v>0.33739999999999998</v>
      </c>
      <c r="AT153" s="103">
        <f t="shared" si="70"/>
        <v>3374</v>
      </c>
      <c r="AU153" s="103"/>
      <c r="AV153" s="103">
        <v>0.87719999999999998</v>
      </c>
      <c r="AW153" s="103">
        <v>9.6</v>
      </c>
      <c r="AX153" s="103">
        <f t="shared" si="62"/>
        <v>-8.7227999999999994</v>
      </c>
      <c r="AY153" s="103">
        <f t="shared" si="81"/>
        <v>0.40489999999999998</v>
      </c>
      <c r="AZ153" s="103">
        <f t="shared" si="71"/>
        <v>4049</v>
      </c>
      <c r="BA153" s="103">
        <f t="shared" si="59"/>
        <v>0.47239999999999999</v>
      </c>
      <c r="BB153" s="103">
        <f t="shared" si="72"/>
        <v>4724</v>
      </c>
      <c r="BC153" s="103">
        <f t="shared" si="80"/>
        <v>-9.9999999999988987E-5</v>
      </c>
      <c r="BD153" s="103">
        <v>11.397500000000001</v>
      </c>
      <c r="BE153" s="103">
        <v>3.36</v>
      </c>
      <c r="BF153" s="103">
        <f t="shared" si="73"/>
        <v>8.0375000000000014</v>
      </c>
      <c r="BG153" s="103"/>
      <c r="BH153" s="103"/>
      <c r="BI153" s="103"/>
      <c r="BJ153" s="103">
        <f t="shared" si="74"/>
        <v>0</v>
      </c>
      <c r="BK153" s="111">
        <v>1E-4</v>
      </c>
      <c r="BL153" s="112" t="s">
        <v>387</v>
      </c>
      <c r="BM153" s="106">
        <v>43.6</v>
      </c>
      <c r="BN153" s="103">
        <v>9.6</v>
      </c>
      <c r="BO153" s="103"/>
      <c r="BP153" s="103">
        <f t="shared" si="75"/>
        <v>9.6</v>
      </c>
      <c r="BQ153" s="103"/>
      <c r="BR153" s="103"/>
      <c r="BS153" s="103">
        <f t="shared" si="76"/>
        <v>0</v>
      </c>
      <c r="BT153" s="103"/>
      <c r="BU153" s="110">
        <v>34</v>
      </c>
      <c r="BV153" s="103"/>
      <c r="BW153" s="103"/>
      <c r="BX153" s="103">
        <f t="shared" si="77"/>
        <v>0</v>
      </c>
      <c r="BY153" s="106">
        <v>3.36</v>
      </c>
      <c r="BZ153" s="106">
        <v>3.36</v>
      </c>
      <c r="CA153" s="103"/>
      <c r="CB153" s="103"/>
      <c r="CC153" s="103">
        <v>3.36</v>
      </c>
      <c r="CD153" s="103"/>
      <c r="CE153" s="103">
        <f t="shared" si="78"/>
        <v>3.36</v>
      </c>
      <c r="CF153" s="103"/>
      <c r="CG153" s="103"/>
      <c r="CH153" s="103"/>
      <c r="CI153" s="103"/>
      <c r="CJ153" s="103"/>
      <c r="CK153" s="110"/>
      <c r="CL153" s="103"/>
      <c r="CM153" s="103"/>
      <c r="CN153" s="103"/>
      <c r="CO153" s="103"/>
      <c r="CP153" s="103">
        <v>122.84180000000001</v>
      </c>
      <c r="CQ153" s="103">
        <v>-122.84180000000001</v>
      </c>
      <c r="CR153" s="103"/>
      <c r="CS153" s="103"/>
      <c r="CT153" s="103"/>
      <c r="CU153" s="103"/>
      <c r="CV153" s="111">
        <v>173.0504</v>
      </c>
      <c r="CW153" s="103"/>
      <c r="CX153" s="113"/>
      <c r="CY153" s="103"/>
      <c r="CZ153" s="103">
        <v>173.0504</v>
      </c>
    </row>
    <row r="154" spans="1:104" s="99" customFormat="1" ht="14.25" customHeight="1">
      <c r="A154" s="103">
        <v>149</v>
      </c>
      <c r="B154" s="103" t="s">
        <v>240</v>
      </c>
      <c r="C154" s="141">
        <v>201005</v>
      </c>
      <c r="D154" s="105" t="s">
        <v>388</v>
      </c>
      <c r="E154" s="106">
        <v>99.073900000000009</v>
      </c>
      <c r="F154" s="106">
        <v>73.313900000000004</v>
      </c>
      <c r="G154" s="103">
        <v>21772</v>
      </c>
      <c r="H154" s="106"/>
      <c r="I154" s="106">
        <v>21772</v>
      </c>
      <c r="J154" s="103">
        <f t="shared" si="63"/>
        <v>26.1264</v>
      </c>
      <c r="K154" s="106">
        <v>0</v>
      </c>
      <c r="L154" s="103">
        <v>0</v>
      </c>
      <c r="M154" s="103">
        <v>0</v>
      </c>
      <c r="N154" s="103">
        <f t="shared" si="64"/>
        <v>0</v>
      </c>
      <c r="O154" s="103"/>
      <c r="P154" s="103"/>
      <c r="Q154" s="103"/>
      <c r="R154" s="103"/>
      <c r="S154" s="106">
        <v>12.96</v>
      </c>
      <c r="T154" s="103">
        <v>0</v>
      </c>
      <c r="U154" s="103"/>
      <c r="V154" s="103"/>
      <c r="W154" s="103">
        <v>8.64</v>
      </c>
      <c r="X154" s="103">
        <v>15.54</v>
      </c>
      <c r="Y154" s="103">
        <f t="shared" si="53"/>
        <v>-6.8999999999999986</v>
      </c>
      <c r="Z154" s="103">
        <v>4.32</v>
      </c>
      <c r="AA154" s="103">
        <f t="shared" si="54"/>
        <v>4.32</v>
      </c>
      <c r="AB154" s="103">
        <f t="shared" si="65"/>
        <v>0</v>
      </c>
      <c r="AC154" s="142" t="e">
        <f>#REF!*1200</f>
        <v>#REF!</v>
      </c>
      <c r="AD154" s="103"/>
      <c r="AE154" s="103"/>
      <c r="AF154" s="103">
        <v>15.54</v>
      </c>
      <c r="AG154" s="103">
        <v>80490</v>
      </c>
      <c r="AH154" s="103">
        <f t="shared" si="79"/>
        <v>-80474.460000000006</v>
      </c>
      <c r="AI154" s="110">
        <v>8.0489999999999995</v>
      </c>
      <c r="AJ154" s="110"/>
      <c r="AK154" s="110">
        <f t="shared" si="66"/>
        <v>8.0489999999999995</v>
      </c>
      <c r="AL154" s="110">
        <f t="shared" si="67"/>
        <v>80490</v>
      </c>
      <c r="AM154" s="103"/>
      <c r="AN154" s="103">
        <v>3.5415999999999999</v>
      </c>
      <c r="AO154" s="103">
        <v>6.5552000000000001</v>
      </c>
      <c r="AP154" s="103">
        <f t="shared" si="61"/>
        <v>-3.0136000000000003</v>
      </c>
      <c r="AQ154" s="103">
        <f t="shared" si="68"/>
        <v>3.3332999999999999</v>
      </c>
      <c r="AR154" s="103">
        <f t="shared" si="69"/>
        <v>33333</v>
      </c>
      <c r="AS154" s="103">
        <f t="shared" si="58"/>
        <v>0.20830000000000001</v>
      </c>
      <c r="AT154" s="103">
        <f t="shared" si="70"/>
        <v>2083</v>
      </c>
      <c r="AU154" s="103"/>
      <c r="AV154" s="103">
        <v>0.54169999999999996</v>
      </c>
      <c r="AW154" s="103">
        <v>5.76</v>
      </c>
      <c r="AX154" s="103">
        <f t="shared" si="62"/>
        <v>-5.2183000000000002</v>
      </c>
      <c r="AY154" s="103">
        <f t="shared" si="81"/>
        <v>0.25</v>
      </c>
      <c r="AZ154" s="103">
        <f t="shared" si="71"/>
        <v>2500</v>
      </c>
      <c r="BA154" s="103">
        <f t="shared" si="59"/>
        <v>0.29170000000000001</v>
      </c>
      <c r="BB154" s="103">
        <f t="shared" si="72"/>
        <v>2917</v>
      </c>
      <c r="BC154" s="103">
        <f t="shared" si="80"/>
        <v>0</v>
      </c>
      <c r="BD154" s="103">
        <v>6.5552000000000001</v>
      </c>
      <c r="BE154" s="103">
        <v>0</v>
      </c>
      <c r="BF154" s="103">
        <f t="shared" si="73"/>
        <v>6.5552000000000001</v>
      </c>
      <c r="BG154" s="103"/>
      <c r="BH154" s="103"/>
      <c r="BI154" s="103"/>
      <c r="BJ154" s="103">
        <f t="shared" si="74"/>
        <v>0</v>
      </c>
      <c r="BK154" s="111">
        <v>1E-4</v>
      </c>
      <c r="BL154" s="112" t="s">
        <v>388</v>
      </c>
      <c r="BM154" s="106">
        <v>25.759999999999998</v>
      </c>
      <c r="BN154" s="103">
        <v>5.76</v>
      </c>
      <c r="BO154" s="103"/>
      <c r="BP154" s="103">
        <f t="shared" si="75"/>
        <v>5.76</v>
      </c>
      <c r="BQ154" s="103"/>
      <c r="BR154" s="103"/>
      <c r="BS154" s="103">
        <f t="shared" si="76"/>
        <v>0</v>
      </c>
      <c r="BT154" s="103"/>
      <c r="BU154" s="110">
        <v>20</v>
      </c>
      <c r="BV154" s="103"/>
      <c r="BW154" s="103"/>
      <c r="BX154" s="103">
        <f t="shared" si="77"/>
        <v>0</v>
      </c>
      <c r="BY154" s="106">
        <v>0</v>
      </c>
      <c r="BZ154" s="106">
        <v>0</v>
      </c>
      <c r="CA154" s="103"/>
      <c r="CB154" s="103"/>
      <c r="CC154" s="103">
        <v>0</v>
      </c>
      <c r="CD154" s="103"/>
      <c r="CE154" s="103">
        <f t="shared" si="78"/>
        <v>0</v>
      </c>
      <c r="CF154" s="103"/>
      <c r="CG154" s="103"/>
      <c r="CH154" s="103"/>
      <c r="CI154" s="103"/>
      <c r="CJ154" s="103"/>
      <c r="CK154" s="110"/>
      <c r="CL154" s="103"/>
      <c r="CM154" s="103"/>
      <c r="CN154" s="103"/>
      <c r="CO154" s="103"/>
      <c r="CP154" s="103">
        <v>73.313900000000004</v>
      </c>
      <c r="CQ154" s="103">
        <v>-73.313900000000004</v>
      </c>
      <c r="CR154" s="103"/>
      <c r="CS154" s="103"/>
      <c r="CT154" s="103"/>
      <c r="CU154" s="103"/>
      <c r="CV154" s="111">
        <v>99.073900000000009</v>
      </c>
      <c r="CW154" s="103"/>
      <c r="CX154" s="113"/>
      <c r="CY154" s="103"/>
      <c r="CZ154" s="103">
        <v>99.073900000000009</v>
      </c>
    </row>
    <row r="155" spans="1:104" s="99" customFormat="1" ht="14.25" customHeight="1">
      <c r="A155" s="103">
        <v>150</v>
      </c>
      <c r="B155" s="103" t="s">
        <v>240</v>
      </c>
      <c r="C155" s="141">
        <v>201006</v>
      </c>
      <c r="D155" s="105" t="s">
        <v>389</v>
      </c>
      <c r="E155" s="106">
        <v>103.50239999999999</v>
      </c>
      <c r="F155" s="106">
        <v>73.302399999999992</v>
      </c>
      <c r="G155" s="103">
        <v>39242</v>
      </c>
      <c r="H155" s="106"/>
      <c r="I155" s="106">
        <v>39242</v>
      </c>
      <c r="J155" s="103">
        <v>23.946000000000002</v>
      </c>
      <c r="K155" s="106">
        <v>0</v>
      </c>
      <c r="L155" s="103">
        <v>0</v>
      </c>
      <c r="M155" s="103">
        <v>6.75</v>
      </c>
      <c r="N155" s="103">
        <f t="shared" si="64"/>
        <v>-6.75</v>
      </c>
      <c r="O155" s="103"/>
      <c r="P155" s="103"/>
      <c r="Q155" s="103"/>
      <c r="R155" s="103"/>
      <c r="S155" s="106">
        <v>12.24</v>
      </c>
      <c r="T155" s="103">
        <v>0</v>
      </c>
      <c r="U155" s="103"/>
      <c r="V155" s="103"/>
      <c r="W155" s="103">
        <v>10.08</v>
      </c>
      <c r="X155" s="103"/>
      <c r="Y155" s="103">
        <f t="shared" si="53"/>
        <v>10.08</v>
      </c>
      <c r="Z155" s="103">
        <v>2.16</v>
      </c>
      <c r="AA155" s="103">
        <f t="shared" si="54"/>
        <v>5.04</v>
      </c>
      <c r="AB155" s="103">
        <f t="shared" si="65"/>
        <v>-2.88</v>
      </c>
      <c r="AC155" s="142" t="e">
        <f>#REF!*1200</f>
        <v>#REF!</v>
      </c>
      <c r="AD155" s="103"/>
      <c r="AE155" s="103"/>
      <c r="AF155" s="103">
        <v>18.13</v>
      </c>
      <c r="AG155" s="103">
        <v>10.36</v>
      </c>
      <c r="AH155" s="103">
        <f t="shared" si="79"/>
        <v>7.77</v>
      </c>
      <c r="AI155" s="110">
        <v>8.3450000000000006</v>
      </c>
      <c r="AJ155" s="110">
        <v>10.2721</v>
      </c>
      <c r="AK155" s="110">
        <f t="shared" si="66"/>
        <v>-1.9270999999999994</v>
      </c>
      <c r="AL155" s="110">
        <f t="shared" si="67"/>
        <v>83450</v>
      </c>
      <c r="AM155" s="103"/>
      <c r="AN155" s="103">
        <v>3.5764999999999998</v>
      </c>
      <c r="AO155" s="103">
        <v>5.4569999999999999</v>
      </c>
      <c r="AP155" s="103">
        <f t="shared" si="61"/>
        <v>-1.8805000000000001</v>
      </c>
      <c r="AQ155" s="103">
        <f t="shared" si="68"/>
        <v>3.3660999999999999</v>
      </c>
      <c r="AR155" s="103">
        <f t="shared" si="69"/>
        <v>33661</v>
      </c>
      <c r="AS155" s="103">
        <f t="shared" si="58"/>
        <v>0.2104</v>
      </c>
      <c r="AT155" s="103">
        <f t="shared" si="70"/>
        <v>2104</v>
      </c>
      <c r="AU155" s="103"/>
      <c r="AV155" s="103">
        <v>0.54700000000000004</v>
      </c>
      <c r="AW155" s="103">
        <v>0.78739999999999999</v>
      </c>
      <c r="AX155" s="103">
        <f t="shared" si="62"/>
        <v>-0.24039999999999995</v>
      </c>
      <c r="AY155" s="103">
        <f t="shared" si="81"/>
        <v>0.2525</v>
      </c>
      <c r="AZ155" s="103">
        <f t="shared" si="71"/>
        <v>2525</v>
      </c>
      <c r="BA155" s="103">
        <f t="shared" si="59"/>
        <v>0.45650000000000002</v>
      </c>
      <c r="BB155" s="103">
        <f t="shared" si="72"/>
        <v>4565</v>
      </c>
      <c r="BC155" s="103">
        <f t="shared" si="80"/>
        <v>-0.16199999999999998</v>
      </c>
      <c r="BD155" s="103">
        <v>6.5179</v>
      </c>
      <c r="BE155" s="103">
        <v>7.7039999999999997</v>
      </c>
      <c r="BF155" s="103">
        <f t="shared" si="73"/>
        <v>-1.1860999999999997</v>
      </c>
      <c r="BG155" s="103"/>
      <c r="BH155" s="103"/>
      <c r="BI155" s="103"/>
      <c r="BJ155" s="103">
        <f t="shared" si="74"/>
        <v>0</v>
      </c>
      <c r="BK155" s="111">
        <v>1E-4</v>
      </c>
      <c r="BL155" s="112" t="s">
        <v>389</v>
      </c>
      <c r="BM155" s="106">
        <v>29.72</v>
      </c>
      <c r="BN155" s="103">
        <v>6.72</v>
      </c>
      <c r="BO155" s="103">
        <v>7.44</v>
      </c>
      <c r="BP155" s="103">
        <f t="shared" si="75"/>
        <v>-0.72000000000000064</v>
      </c>
      <c r="BQ155" s="103">
        <v>0</v>
      </c>
      <c r="BR155" s="103">
        <v>0</v>
      </c>
      <c r="BS155" s="103">
        <f t="shared" si="76"/>
        <v>0</v>
      </c>
      <c r="BT155" s="103"/>
      <c r="BU155" s="110">
        <v>23</v>
      </c>
      <c r="BV155" s="103"/>
      <c r="BW155" s="103"/>
      <c r="BX155" s="103">
        <f t="shared" si="77"/>
        <v>0</v>
      </c>
      <c r="BY155" s="106">
        <v>0.48</v>
      </c>
      <c r="BZ155" s="106">
        <v>0.48</v>
      </c>
      <c r="CA155" s="103"/>
      <c r="CB155" s="103"/>
      <c r="CC155" s="103">
        <v>0.48</v>
      </c>
      <c r="CD155" s="103"/>
      <c r="CE155" s="103">
        <f t="shared" si="78"/>
        <v>0.48</v>
      </c>
      <c r="CF155" s="103"/>
      <c r="CG155" s="103"/>
      <c r="CH155" s="103"/>
      <c r="CI155" s="103"/>
      <c r="CJ155" s="103"/>
      <c r="CK155" s="110"/>
      <c r="CL155" s="103"/>
      <c r="CM155" s="103"/>
      <c r="CN155" s="103"/>
      <c r="CO155" s="103"/>
      <c r="CP155" s="103"/>
      <c r="CQ155" s="103">
        <v>0</v>
      </c>
      <c r="CR155" s="103"/>
      <c r="CS155" s="103"/>
      <c r="CT155" s="103">
        <v>54</v>
      </c>
      <c r="CU155" s="103"/>
      <c r="CV155" s="111">
        <v>157.50239999999999</v>
      </c>
      <c r="CW155" s="103"/>
      <c r="CX155" s="113"/>
      <c r="CY155" s="103"/>
      <c r="CZ155" s="103">
        <v>157.50239999999999</v>
      </c>
    </row>
    <row r="156" spans="1:104" s="99" customFormat="1" ht="14.25" customHeight="1">
      <c r="A156" s="103">
        <v>151</v>
      </c>
      <c r="B156" s="103" t="s">
        <v>240</v>
      </c>
      <c r="C156" s="141">
        <v>204001</v>
      </c>
      <c r="D156" s="105" t="s">
        <v>390</v>
      </c>
      <c r="E156" s="106">
        <v>676.9597</v>
      </c>
      <c r="F156" s="106">
        <v>534.03970000000004</v>
      </c>
      <c r="G156" s="103">
        <v>133902</v>
      </c>
      <c r="H156" s="106"/>
      <c r="I156" s="106">
        <v>133902</v>
      </c>
      <c r="J156" s="103">
        <f t="shared" si="63"/>
        <v>160.6824</v>
      </c>
      <c r="K156" s="106">
        <v>0</v>
      </c>
      <c r="L156" s="103">
        <v>0</v>
      </c>
      <c r="M156" s="103">
        <v>0</v>
      </c>
      <c r="N156" s="103">
        <f t="shared" si="64"/>
        <v>0</v>
      </c>
      <c r="O156" s="103"/>
      <c r="P156" s="103"/>
      <c r="Q156" s="103"/>
      <c r="R156" s="103"/>
      <c r="S156" s="106">
        <v>95.039999999999992</v>
      </c>
      <c r="T156" s="103">
        <v>0</v>
      </c>
      <c r="U156" s="103"/>
      <c r="V156" s="103"/>
      <c r="W156" s="103">
        <v>63.36</v>
      </c>
      <c r="X156" s="103">
        <v>63.36</v>
      </c>
      <c r="Y156" s="103">
        <f t="shared" si="53"/>
        <v>0</v>
      </c>
      <c r="Z156" s="103">
        <v>31.68</v>
      </c>
      <c r="AA156" s="103">
        <f t="shared" si="54"/>
        <v>31.68</v>
      </c>
      <c r="AB156" s="103">
        <f t="shared" si="65"/>
        <v>0</v>
      </c>
      <c r="AC156" s="142" t="e">
        <f>#REF!*1200</f>
        <v>#REF!</v>
      </c>
      <c r="AD156" s="103"/>
      <c r="AE156" s="103"/>
      <c r="AF156" s="103">
        <v>113.96</v>
      </c>
      <c r="AG156" s="103">
        <v>113.96</v>
      </c>
      <c r="AH156" s="103">
        <f t="shared" si="79"/>
        <v>0</v>
      </c>
      <c r="AI156" s="110">
        <v>54.080399999999997</v>
      </c>
      <c r="AJ156" s="110">
        <v>54.080399999999997</v>
      </c>
      <c r="AK156" s="110">
        <f t="shared" si="66"/>
        <v>0</v>
      </c>
      <c r="AL156" s="110">
        <f t="shared" si="67"/>
        <v>540804</v>
      </c>
      <c r="AM156" s="103"/>
      <c r="AN156" s="103">
        <v>23.3446</v>
      </c>
      <c r="AO156" s="103">
        <v>23.3446</v>
      </c>
      <c r="AP156" s="103">
        <f t="shared" si="61"/>
        <v>0</v>
      </c>
      <c r="AQ156" s="103">
        <f t="shared" si="68"/>
        <v>21.971399999999999</v>
      </c>
      <c r="AR156" s="103">
        <f t="shared" si="69"/>
        <v>219714</v>
      </c>
      <c r="AS156" s="103">
        <f t="shared" si="58"/>
        <v>1.3732</v>
      </c>
      <c r="AT156" s="103">
        <f t="shared" si="70"/>
        <v>13732</v>
      </c>
      <c r="AU156" s="103"/>
      <c r="AV156" s="103">
        <v>3.5703999999999998</v>
      </c>
      <c r="AW156" s="103">
        <v>3.5703999999999998</v>
      </c>
      <c r="AX156" s="103">
        <f t="shared" si="62"/>
        <v>0</v>
      </c>
      <c r="AY156" s="103">
        <f t="shared" si="81"/>
        <v>1.6478999999999999</v>
      </c>
      <c r="AZ156" s="103">
        <f t="shared" si="71"/>
        <v>16479</v>
      </c>
      <c r="BA156" s="103">
        <f t="shared" si="59"/>
        <v>1.9225000000000001</v>
      </c>
      <c r="BB156" s="103">
        <f t="shared" si="72"/>
        <v>19225</v>
      </c>
      <c r="BC156" s="103">
        <f t="shared" si="80"/>
        <v>0</v>
      </c>
      <c r="BD156" s="103">
        <v>44.361899999999999</v>
      </c>
      <c r="BE156" s="103">
        <v>44.361899999999999</v>
      </c>
      <c r="BF156" s="103">
        <f t="shared" si="73"/>
        <v>0</v>
      </c>
      <c r="BG156" s="103"/>
      <c r="BH156" s="128">
        <v>39</v>
      </c>
      <c r="BI156" s="128">
        <v>39</v>
      </c>
      <c r="BJ156" s="103">
        <f t="shared" si="74"/>
        <v>0</v>
      </c>
      <c r="BK156" s="111">
        <v>1E-4</v>
      </c>
      <c r="BL156" s="112" t="s">
        <v>390</v>
      </c>
      <c r="BM156" s="106">
        <v>135.24</v>
      </c>
      <c r="BN156" s="103">
        <v>42.239999999999995</v>
      </c>
      <c r="BO156" s="103">
        <v>42.24</v>
      </c>
      <c r="BP156" s="103">
        <f t="shared" si="75"/>
        <v>0</v>
      </c>
      <c r="BQ156" s="103">
        <v>0</v>
      </c>
      <c r="BR156" s="103">
        <v>0</v>
      </c>
      <c r="BS156" s="103">
        <f t="shared" si="76"/>
        <v>0</v>
      </c>
      <c r="BT156" s="103"/>
      <c r="BU156" s="110">
        <v>93</v>
      </c>
      <c r="BV156" s="103"/>
      <c r="BW156" s="103"/>
      <c r="BX156" s="103">
        <f t="shared" si="77"/>
        <v>0</v>
      </c>
      <c r="BY156" s="106">
        <v>7.68</v>
      </c>
      <c r="BZ156" s="106">
        <v>7.68</v>
      </c>
      <c r="CA156" s="103"/>
      <c r="CB156" s="103"/>
      <c r="CC156" s="103">
        <v>7.68</v>
      </c>
      <c r="CD156" s="103">
        <v>7.68</v>
      </c>
      <c r="CE156" s="103">
        <f t="shared" si="78"/>
        <v>0</v>
      </c>
      <c r="CF156" s="103"/>
      <c r="CG156" s="103"/>
      <c r="CH156" s="103"/>
      <c r="CI156" s="103"/>
      <c r="CJ156" s="103"/>
      <c r="CK156" s="110"/>
      <c r="CL156" s="103"/>
      <c r="CM156" s="103"/>
      <c r="CN156" s="103"/>
      <c r="CO156" s="103"/>
      <c r="CP156" s="103"/>
      <c r="CQ156" s="103">
        <v>0</v>
      </c>
      <c r="CR156" s="103">
        <v>207.2</v>
      </c>
      <c r="CS156" s="103">
        <v>25.2</v>
      </c>
      <c r="CT156" s="103"/>
      <c r="CU156" s="103"/>
      <c r="CV156" s="111">
        <v>909.35969999999998</v>
      </c>
      <c r="CW156" s="103"/>
      <c r="CX156" s="113"/>
      <c r="CY156" s="103"/>
      <c r="CZ156" s="103">
        <v>909.35969999999998</v>
      </c>
    </row>
    <row r="157" spans="1:104" s="99" customFormat="1">
      <c r="A157" s="103">
        <v>152</v>
      </c>
      <c r="B157" s="103" t="s">
        <v>240</v>
      </c>
      <c r="C157" s="141">
        <v>203001</v>
      </c>
      <c r="D157" s="105" t="s">
        <v>391</v>
      </c>
      <c r="E157" s="106">
        <v>188.87869999999998</v>
      </c>
      <c r="F157" s="106">
        <v>143.31869999999998</v>
      </c>
      <c r="G157" s="103">
        <v>41744</v>
      </c>
      <c r="H157" s="106">
        <v>41744</v>
      </c>
      <c r="I157" s="106"/>
      <c r="J157" s="103">
        <f t="shared" si="63"/>
        <v>50.092799999999997</v>
      </c>
      <c r="K157" s="106">
        <v>24.75</v>
      </c>
      <c r="L157" s="103">
        <v>24.75</v>
      </c>
      <c r="M157" s="103">
        <v>24.75</v>
      </c>
      <c r="N157" s="103">
        <f t="shared" si="64"/>
        <v>0</v>
      </c>
      <c r="O157" s="103"/>
      <c r="P157" s="103"/>
      <c r="Q157" s="103"/>
      <c r="R157" s="103"/>
      <c r="S157" s="106">
        <v>32.998199999999997</v>
      </c>
      <c r="T157" s="103">
        <v>4.1744000000000003</v>
      </c>
      <c r="U157" s="103"/>
      <c r="V157" s="103"/>
      <c r="W157" s="103">
        <v>19.270800000000001</v>
      </c>
      <c r="X157" s="103">
        <v>19.270800000000001</v>
      </c>
      <c r="Y157" s="103">
        <f t="shared" si="53"/>
        <v>0</v>
      </c>
      <c r="Z157" s="103">
        <v>9.5530000000000008</v>
      </c>
      <c r="AA157" s="103">
        <f t="shared" si="54"/>
        <v>9.6354000000000006</v>
      </c>
      <c r="AB157" s="103">
        <f t="shared" si="65"/>
        <v>-8.2399999999999807E-2</v>
      </c>
      <c r="AC157" s="103">
        <v>16059</v>
      </c>
      <c r="AD157" s="103"/>
      <c r="AE157" s="103"/>
      <c r="AF157" s="103">
        <v>0</v>
      </c>
      <c r="AG157" s="103">
        <v>0</v>
      </c>
      <c r="AH157" s="103">
        <f t="shared" si="79"/>
        <v>0</v>
      </c>
      <c r="AI157" s="110">
        <v>15.726100000000001</v>
      </c>
      <c r="AJ157" s="110">
        <v>15.726100000000001</v>
      </c>
      <c r="AK157" s="110">
        <f t="shared" si="66"/>
        <v>0</v>
      </c>
      <c r="AL157" s="110">
        <f t="shared" si="67"/>
        <v>157261</v>
      </c>
      <c r="AM157" s="103"/>
      <c r="AN157" s="103">
        <v>6.3616000000000001</v>
      </c>
      <c r="AO157" s="103">
        <v>6.3616000000000001</v>
      </c>
      <c r="AP157" s="103">
        <f t="shared" si="61"/>
        <v>0</v>
      </c>
      <c r="AQ157" s="103">
        <f t="shared" si="68"/>
        <v>5.9874000000000001</v>
      </c>
      <c r="AR157" s="103">
        <f t="shared" si="69"/>
        <v>59874</v>
      </c>
      <c r="AS157" s="103">
        <f t="shared" si="58"/>
        <v>0.37419999999999998</v>
      </c>
      <c r="AT157" s="103">
        <f t="shared" si="70"/>
        <v>3741.9999999999995</v>
      </c>
      <c r="AU157" s="103"/>
      <c r="AV157" s="103">
        <v>0.4491</v>
      </c>
      <c r="AW157" s="103">
        <v>0.4491</v>
      </c>
      <c r="AX157" s="103">
        <f t="shared" si="62"/>
        <v>0</v>
      </c>
      <c r="AY157" s="103">
        <f t="shared" si="81"/>
        <v>0.4491</v>
      </c>
      <c r="AZ157" s="103">
        <f t="shared" si="71"/>
        <v>4491</v>
      </c>
      <c r="BA157" s="103">
        <f t="shared" si="59"/>
        <v>0</v>
      </c>
      <c r="BB157" s="103">
        <f t="shared" si="72"/>
        <v>0</v>
      </c>
      <c r="BC157" s="103">
        <f t="shared" si="80"/>
        <v>0</v>
      </c>
      <c r="BD157" s="103">
        <v>12.940899999999999</v>
      </c>
      <c r="BE157" s="103">
        <v>12.940899999999999</v>
      </c>
      <c r="BF157" s="103">
        <f t="shared" si="73"/>
        <v>0</v>
      </c>
      <c r="BG157" s="103"/>
      <c r="BH157" s="103"/>
      <c r="BI157" s="103"/>
      <c r="BJ157" s="103">
        <f t="shared" si="74"/>
        <v>0</v>
      </c>
      <c r="BK157" s="111">
        <v>1E-4</v>
      </c>
      <c r="BL157" s="112" t="s">
        <v>391</v>
      </c>
      <c r="BM157" s="106">
        <v>41.239999999999995</v>
      </c>
      <c r="BN157" s="103">
        <v>13.2</v>
      </c>
      <c r="BO157" s="103">
        <v>13.2</v>
      </c>
      <c r="BP157" s="103">
        <f t="shared" si="75"/>
        <v>0</v>
      </c>
      <c r="BQ157" s="103">
        <v>8.0399999999999991</v>
      </c>
      <c r="BR157" s="103">
        <v>8.0399999999999991</v>
      </c>
      <c r="BS157" s="103">
        <f t="shared" si="76"/>
        <v>0</v>
      </c>
      <c r="BT157" s="103">
        <v>6700</v>
      </c>
      <c r="BU157" s="110">
        <v>20</v>
      </c>
      <c r="BV157" s="103"/>
      <c r="BW157" s="103"/>
      <c r="BX157" s="103">
        <f t="shared" si="77"/>
        <v>0</v>
      </c>
      <c r="BY157" s="106">
        <v>4.32</v>
      </c>
      <c r="BZ157" s="106">
        <v>4.32</v>
      </c>
      <c r="CA157" s="103"/>
      <c r="CB157" s="103"/>
      <c r="CC157" s="103">
        <v>4.32</v>
      </c>
      <c r="CD157" s="103">
        <v>4.32</v>
      </c>
      <c r="CE157" s="103">
        <f t="shared" si="78"/>
        <v>0</v>
      </c>
      <c r="CF157" s="103"/>
      <c r="CG157" s="103"/>
      <c r="CH157" s="103"/>
      <c r="CI157" s="103"/>
      <c r="CJ157" s="103"/>
      <c r="CK157" s="110"/>
      <c r="CL157" s="103"/>
      <c r="CM157" s="103"/>
      <c r="CN157" s="103"/>
      <c r="CO157" s="103"/>
      <c r="CP157" s="103"/>
      <c r="CQ157" s="103">
        <v>0</v>
      </c>
      <c r="CR157" s="103">
        <v>66</v>
      </c>
      <c r="CS157" s="103"/>
      <c r="CT157" s="103"/>
      <c r="CU157" s="103"/>
      <c r="CV157" s="111">
        <v>254.87869999999998</v>
      </c>
      <c r="CW157" s="103"/>
      <c r="CX157" s="113"/>
      <c r="CY157" s="103"/>
      <c r="CZ157" s="103">
        <v>254.87869999999998</v>
      </c>
    </row>
    <row r="158" spans="1:104" s="99" customFormat="1">
      <c r="A158" s="103">
        <v>153</v>
      </c>
      <c r="B158" s="103" t="s">
        <v>240</v>
      </c>
      <c r="C158" s="141">
        <v>206001</v>
      </c>
      <c r="D158" s="105" t="s">
        <v>392</v>
      </c>
      <c r="E158" s="106">
        <v>380.65480000000002</v>
      </c>
      <c r="F158" s="106">
        <v>329.41480000000001</v>
      </c>
      <c r="G158" s="103">
        <v>97673</v>
      </c>
      <c r="H158" s="106"/>
      <c r="I158" s="106">
        <v>97673</v>
      </c>
      <c r="J158" s="103">
        <f t="shared" si="63"/>
        <v>117.2076</v>
      </c>
      <c r="K158" s="106">
        <v>0</v>
      </c>
      <c r="L158" s="103">
        <v>0</v>
      </c>
      <c r="M158" s="103"/>
      <c r="N158" s="103">
        <f t="shared" si="64"/>
        <v>0</v>
      </c>
      <c r="O158" s="103"/>
      <c r="P158" s="103"/>
      <c r="Q158" s="103"/>
      <c r="R158" s="103"/>
      <c r="S158" s="106">
        <v>58.320000000000007</v>
      </c>
      <c r="T158" s="103">
        <v>0</v>
      </c>
      <c r="U158" s="103"/>
      <c r="V158" s="103"/>
      <c r="W158" s="103">
        <v>38.880000000000003</v>
      </c>
      <c r="X158" s="103">
        <v>38.880000000000003</v>
      </c>
      <c r="Y158" s="103">
        <f t="shared" si="53"/>
        <v>0</v>
      </c>
      <c r="Z158" s="103">
        <v>19.440000000000001</v>
      </c>
      <c r="AA158" s="103">
        <f t="shared" si="54"/>
        <v>19.440000000000001</v>
      </c>
      <c r="AB158" s="103">
        <f t="shared" si="65"/>
        <v>0</v>
      </c>
      <c r="AC158" s="142" t="e">
        <f>#REF!*1200</f>
        <v>#REF!</v>
      </c>
      <c r="AD158" s="103"/>
      <c r="AE158" s="103"/>
      <c r="AF158" s="103">
        <v>69.930000000000007</v>
      </c>
      <c r="AG158" s="103">
        <v>69.930000000000007</v>
      </c>
      <c r="AH158" s="103">
        <f t="shared" si="79"/>
        <v>0</v>
      </c>
      <c r="AI158" s="110">
        <v>36.162799999999997</v>
      </c>
      <c r="AJ158" s="110">
        <v>36.3596</v>
      </c>
      <c r="AK158" s="110">
        <f t="shared" si="66"/>
        <v>-0.19680000000000319</v>
      </c>
      <c r="AL158" s="110">
        <f t="shared" si="67"/>
        <v>361628</v>
      </c>
      <c r="AM158" s="103"/>
      <c r="AN158" s="103">
        <v>15.906700000000001</v>
      </c>
      <c r="AO158" s="103">
        <v>16.011199999999999</v>
      </c>
      <c r="AP158" s="103">
        <f t="shared" si="61"/>
        <v>-0.10449999999999804</v>
      </c>
      <c r="AQ158" s="103">
        <f t="shared" si="68"/>
        <v>14.971</v>
      </c>
      <c r="AR158" s="103">
        <f t="shared" si="69"/>
        <v>149710</v>
      </c>
      <c r="AS158" s="103">
        <f t="shared" si="58"/>
        <v>0.93569999999999998</v>
      </c>
      <c r="AT158" s="103">
        <f t="shared" si="70"/>
        <v>9357</v>
      </c>
      <c r="AU158" s="103"/>
      <c r="AV158" s="103">
        <v>2.4327999999999999</v>
      </c>
      <c r="AW158" s="103">
        <v>2.4487999999999999</v>
      </c>
      <c r="AX158" s="103">
        <f t="shared" si="62"/>
        <v>-1.6000000000000014E-2</v>
      </c>
      <c r="AY158" s="103">
        <f t="shared" si="81"/>
        <v>1.1228</v>
      </c>
      <c r="AZ158" s="103">
        <f t="shared" si="71"/>
        <v>11228</v>
      </c>
      <c r="BA158" s="103">
        <f t="shared" si="59"/>
        <v>1.31</v>
      </c>
      <c r="BB158" s="103">
        <f t="shared" si="72"/>
        <v>13100</v>
      </c>
      <c r="BC158" s="103">
        <f t="shared" si="80"/>
        <v>0</v>
      </c>
      <c r="BD158" s="103">
        <v>29.454899999999999</v>
      </c>
      <c r="BE158" s="103">
        <v>29.602499999999999</v>
      </c>
      <c r="BF158" s="103">
        <f t="shared" si="73"/>
        <v>-0.14760000000000062</v>
      </c>
      <c r="BG158" s="103"/>
      <c r="BH158" s="103"/>
      <c r="BI158" s="103"/>
      <c r="BJ158" s="103"/>
      <c r="BK158" s="111"/>
      <c r="BL158" s="105" t="s">
        <v>392</v>
      </c>
      <c r="BM158" s="106">
        <v>46.92</v>
      </c>
      <c r="BN158" s="103">
        <v>25.919999999999998</v>
      </c>
      <c r="BO158" s="103">
        <v>25.92</v>
      </c>
      <c r="BP158" s="103">
        <f t="shared" si="75"/>
        <v>0</v>
      </c>
      <c r="BQ158" s="103">
        <f t="shared" ref="BQ158" si="82">ROUND(BT158*12/10000,4)</f>
        <v>0</v>
      </c>
      <c r="BR158" s="103">
        <v>0</v>
      </c>
      <c r="BS158" s="103">
        <f t="shared" si="76"/>
        <v>0</v>
      </c>
      <c r="BT158" s="103"/>
      <c r="BU158" s="110">
        <v>21</v>
      </c>
      <c r="BV158" s="103"/>
      <c r="BW158" s="103"/>
      <c r="BX158" s="103">
        <f t="shared" si="77"/>
        <v>0</v>
      </c>
      <c r="BY158" s="106">
        <v>4.32</v>
      </c>
      <c r="BZ158" s="106">
        <v>4.32</v>
      </c>
      <c r="CA158" s="103"/>
      <c r="CB158" s="103"/>
      <c r="CC158" s="103">
        <v>4.32</v>
      </c>
      <c r="CD158" s="103"/>
      <c r="CE158" s="103">
        <f t="shared" si="78"/>
        <v>4.32</v>
      </c>
      <c r="CF158" s="103"/>
      <c r="CG158" s="103"/>
      <c r="CH158" s="103"/>
      <c r="CI158" s="103"/>
      <c r="CJ158" s="103"/>
      <c r="CK158" s="110"/>
      <c r="CL158" s="103"/>
      <c r="CM158" s="103"/>
      <c r="CN158" s="103"/>
      <c r="CO158" s="103"/>
      <c r="CP158" s="103"/>
      <c r="CQ158" s="103">
        <v>0</v>
      </c>
      <c r="CR158" s="103">
        <v>75</v>
      </c>
      <c r="CS158" s="103"/>
      <c r="CT158" s="103"/>
      <c r="CU158" s="103"/>
      <c r="CV158" s="111">
        <v>455.65480000000002</v>
      </c>
      <c r="CW158" s="103"/>
      <c r="CX158" s="113"/>
      <c r="CY158" s="103"/>
      <c r="CZ158" s="103">
        <v>455.65480000000002</v>
      </c>
    </row>
    <row r="159" spans="1:104">
      <c r="A159" s="53"/>
      <c r="B159" s="53"/>
      <c r="C159" s="145"/>
      <c r="D159" s="146" t="s">
        <v>407</v>
      </c>
      <c r="E159" s="147">
        <v>202757.52251099993</v>
      </c>
      <c r="F159" s="147">
        <v>152800.20071099998</v>
      </c>
      <c r="G159" s="147">
        <v>43221503.700000003</v>
      </c>
      <c r="H159" s="147">
        <v>8581946.8999999985</v>
      </c>
      <c r="I159" s="147">
        <v>34620102.799999997</v>
      </c>
      <c r="J159" s="147">
        <v>51682.569960000008</v>
      </c>
      <c r="K159" s="147">
        <v>15864.798799999999</v>
      </c>
      <c r="L159" s="147">
        <v>5343.75</v>
      </c>
      <c r="M159" s="147"/>
      <c r="N159" s="147"/>
      <c r="O159" s="147">
        <v>7048.2039999999997</v>
      </c>
      <c r="P159" s="147">
        <v>2225.8599999999997</v>
      </c>
      <c r="Q159" s="147">
        <v>0</v>
      </c>
      <c r="R159" s="147">
        <v>1246.9847999999995</v>
      </c>
      <c r="S159" s="147">
        <v>19153.930099999998</v>
      </c>
      <c r="T159" s="147">
        <v>818.55949999999973</v>
      </c>
      <c r="U159" s="147">
        <v>561.55349999999999</v>
      </c>
      <c r="V159" s="147">
        <v>5623.5600000000013</v>
      </c>
      <c r="W159" s="147">
        <v>8057.5344000000014</v>
      </c>
      <c r="X159" s="147">
        <f t="shared" ref="X159:Y159" si="83">SUM(X7:X158)</f>
        <v>15553.6844</v>
      </c>
      <c r="Y159" s="147">
        <f t="shared" si="83"/>
        <v>-7496.1499999999987</v>
      </c>
      <c r="Z159" s="147">
        <v>4092.722699999998</v>
      </c>
      <c r="AA159" s="147"/>
      <c r="AB159" s="147"/>
      <c r="AC159" s="147" t="e">
        <f t="shared" ref="AC159:BG159" si="84">SUM(AC7:AC158)</f>
        <v>#REF!</v>
      </c>
      <c r="AD159" s="147">
        <f t="shared" si="84"/>
        <v>0</v>
      </c>
      <c r="AE159" s="147"/>
      <c r="AF159" s="147">
        <v>24443.902000000013</v>
      </c>
      <c r="AG159" s="147"/>
      <c r="AH159" s="148">
        <f t="shared" si="79"/>
        <v>24443.902000000013</v>
      </c>
      <c r="AI159" s="147">
        <v>15305.793772000003</v>
      </c>
      <c r="AJ159" s="147"/>
      <c r="AK159" s="147"/>
      <c r="AL159" s="147">
        <f t="shared" si="84"/>
        <v>153260177.72</v>
      </c>
      <c r="AM159" s="147">
        <v>68.926395999999997</v>
      </c>
      <c r="AN159" s="147">
        <v>6967.7089000000033</v>
      </c>
      <c r="AO159" s="147"/>
      <c r="AP159" s="147"/>
      <c r="AQ159" s="48">
        <f t="shared" si="68"/>
        <v>6517.6178</v>
      </c>
      <c r="AR159" s="147" t="e">
        <f t="shared" si="84"/>
        <v>#REF!</v>
      </c>
      <c r="AS159" s="147" t="e">
        <f t="shared" si="84"/>
        <v>#REF!</v>
      </c>
      <c r="AT159" s="147" t="e">
        <f t="shared" si="84"/>
        <v>#REF!</v>
      </c>
      <c r="AU159" s="147">
        <f t="shared" si="84"/>
        <v>0</v>
      </c>
      <c r="AV159" s="147">
        <v>1090.9267789999999</v>
      </c>
      <c r="AW159" s="147"/>
      <c r="AX159" s="147"/>
      <c r="AY159" s="147" t="e">
        <f t="shared" si="84"/>
        <v>#REF!</v>
      </c>
      <c r="AZ159" s="147" t="e">
        <f t="shared" si="84"/>
        <v>#REF!</v>
      </c>
      <c r="BA159" s="147">
        <f t="shared" si="84"/>
        <v>463.51319999999993</v>
      </c>
      <c r="BB159" s="147">
        <f t="shared" si="84"/>
        <v>4657054</v>
      </c>
      <c r="BC159" s="148" t="e">
        <f t="shared" si="80"/>
        <v>#REF!</v>
      </c>
      <c r="BD159" s="147">
        <v>12249.124003999998</v>
      </c>
      <c r="BE159" s="147"/>
      <c r="BF159" s="147"/>
      <c r="BG159" s="147">
        <f t="shared" si="84"/>
        <v>0</v>
      </c>
      <c r="BH159" s="147">
        <v>5972.52</v>
      </c>
      <c r="BI159" s="147"/>
      <c r="BJ159" s="147"/>
      <c r="BK159" s="147">
        <f t="shared" ref="BK159:CG159" si="85">SUM(BK7:BK158)</f>
        <v>1.5099999999999964E-2</v>
      </c>
      <c r="BL159" s="146" t="s">
        <v>407</v>
      </c>
      <c r="BM159" s="149">
        <v>32280.160000000003</v>
      </c>
      <c r="BN159" s="147">
        <v>6639.6400000000049</v>
      </c>
      <c r="BO159" s="147"/>
      <c r="BP159" s="147"/>
      <c r="BQ159" s="147">
        <v>1806.5640000000003</v>
      </c>
      <c r="BR159" s="147"/>
      <c r="BS159" s="148">
        <f t="shared" si="76"/>
        <v>1806.5640000000003</v>
      </c>
      <c r="BT159" s="147">
        <f t="shared" si="85"/>
        <v>1611900</v>
      </c>
      <c r="BU159" s="147">
        <v>18480.856</v>
      </c>
      <c r="BV159" s="147">
        <v>5353.0999999999995</v>
      </c>
      <c r="BW159" s="147"/>
      <c r="BX159" s="148">
        <f t="shared" si="77"/>
        <v>5353.0999999999995</v>
      </c>
      <c r="BY159" s="147">
        <v>17677.161799999998</v>
      </c>
      <c r="BZ159" s="149">
        <v>2954.9244000000008</v>
      </c>
      <c r="CA159" s="147">
        <v>149.43600000000001</v>
      </c>
      <c r="CB159" s="147">
        <v>35.888399999999997</v>
      </c>
      <c r="CC159" s="147">
        <v>2769.6000000000008</v>
      </c>
      <c r="CD159" s="147"/>
      <c r="CE159" s="147"/>
      <c r="CF159" s="147">
        <f t="shared" si="85"/>
        <v>0</v>
      </c>
      <c r="CG159" s="147">
        <f t="shared" si="85"/>
        <v>0</v>
      </c>
      <c r="CH159" s="147">
        <v>836.20719999999983</v>
      </c>
      <c r="CI159" s="147">
        <v>0</v>
      </c>
      <c r="CJ159" s="147">
        <v>620</v>
      </c>
      <c r="CK159" s="147">
        <v>2146.33</v>
      </c>
      <c r="CL159" s="147">
        <v>20</v>
      </c>
      <c r="CM159" s="147">
        <v>0</v>
      </c>
      <c r="CN159" s="147">
        <v>0</v>
      </c>
      <c r="CO159" s="147">
        <v>11099.700200000001</v>
      </c>
      <c r="CP159" s="147"/>
      <c r="CQ159" s="147"/>
      <c r="CR159" s="147">
        <v>17264.266299999999</v>
      </c>
      <c r="CS159" s="147">
        <v>946.2</v>
      </c>
      <c r="CT159" s="147">
        <v>105865.22000000002</v>
      </c>
      <c r="CU159" s="147">
        <v>0</v>
      </c>
      <c r="CV159" s="149">
        <v>326833.20881099993</v>
      </c>
      <c r="CW159" s="147">
        <v>14045.73</v>
      </c>
      <c r="CX159" s="147">
        <v>2951</v>
      </c>
      <c r="CY159" s="147">
        <v>3299</v>
      </c>
      <c r="CZ159" s="148">
        <v>347128.93881099991</v>
      </c>
    </row>
    <row r="160" spans="1:104">
      <c r="A160" s="53">
        <v>154</v>
      </c>
      <c r="B160" s="53" t="s">
        <v>393</v>
      </c>
      <c r="C160" s="53"/>
      <c r="D160" s="150" t="s">
        <v>408</v>
      </c>
      <c r="E160" s="152">
        <v>3474.61</v>
      </c>
      <c r="F160" s="152">
        <v>1370</v>
      </c>
      <c r="G160" s="53">
        <v>0</v>
      </c>
      <c r="H160" s="152"/>
      <c r="I160" s="152"/>
      <c r="J160" s="53">
        <v>0</v>
      </c>
      <c r="K160" s="152">
        <v>100</v>
      </c>
      <c r="L160" s="53">
        <v>0</v>
      </c>
      <c r="M160" s="53"/>
      <c r="N160" s="53"/>
      <c r="O160" s="53"/>
      <c r="P160" s="53">
        <v>100</v>
      </c>
      <c r="Q160" s="53"/>
      <c r="R160" s="53"/>
      <c r="S160" s="152">
        <v>200</v>
      </c>
      <c r="T160" s="53">
        <v>0</v>
      </c>
      <c r="U160" s="53"/>
      <c r="V160" s="53">
        <v>200</v>
      </c>
      <c r="W160" s="53">
        <v>0</v>
      </c>
      <c r="X160" s="53"/>
      <c r="Y160" s="53"/>
      <c r="Z160" s="53"/>
      <c r="AA160" s="53"/>
      <c r="AB160" s="53"/>
      <c r="AC160" s="53"/>
      <c r="AD160" s="53"/>
      <c r="AE160" s="53"/>
      <c r="AF160" s="53">
        <v>0</v>
      </c>
      <c r="AG160" s="53"/>
      <c r="AH160" s="53"/>
      <c r="AI160" s="153"/>
      <c r="AJ160" s="153"/>
      <c r="AK160" s="153"/>
      <c r="AL160" s="153"/>
      <c r="AM160" s="53"/>
      <c r="AN160" s="53">
        <v>0</v>
      </c>
      <c r="AO160" s="53"/>
      <c r="AP160" s="53"/>
      <c r="AQ160" s="53"/>
      <c r="AR160" s="53"/>
      <c r="AS160" s="53"/>
      <c r="AT160" s="53"/>
      <c r="AU160" s="53"/>
      <c r="AV160" s="53">
        <v>0</v>
      </c>
      <c r="AW160" s="53"/>
      <c r="AX160" s="53"/>
      <c r="AY160" s="53"/>
      <c r="AZ160" s="53"/>
      <c r="BA160" s="53"/>
      <c r="BB160" s="53"/>
      <c r="BC160" s="53"/>
      <c r="BD160" s="53"/>
      <c r="BE160" s="53"/>
      <c r="BF160" s="53"/>
      <c r="BG160" s="53"/>
      <c r="BH160" s="53">
        <v>1070</v>
      </c>
      <c r="BI160" s="53"/>
      <c r="BJ160" s="53"/>
      <c r="BK160" s="154"/>
      <c r="BL160" s="150" t="s">
        <v>408</v>
      </c>
      <c r="BM160" s="152">
        <v>341.09000000000003</v>
      </c>
      <c r="BN160" s="155"/>
      <c r="BO160" s="155"/>
      <c r="BP160" s="155"/>
      <c r="BQ160" s="53">
        <v>0</v>
      </c>
      <c r="BR160" s="53"/>
      <c r="BS160" s="53"/>
      <c r="BT160" s="53"/>
      <c r="BU160" s="53">
        <v>341.09000000000003</v>
      </c>
      <c r="BV160" s="53"/>
      <c r="BW160" s="53"/>
      <c r="BX160" s="53">
        <f t="shared" si="77"/>
        <v>0</v>
      </c>
      <c r="BY160" s="152">
        <v>1763.52</v>
      </c>
      <c r="BZ160" s="152">
        <v>1189.52</v>
      </c>
      <c r="CA160" s="53">
        <v>35</v>
      </c>
      <c r="CB160" s="53">
        <v>1154.52</v>
      </c>
      <c r="CC160" s="53"/>
      <c r="CD160" s="53"/>
      <c r="CE160" s="53"/>
      <c r="CF160" s="53"/>
      <c r="CG160" s="53"/>
      <c r="CH160" s="53"/>
      <c r="CI160" s="53"/>
      <c r="CJ160" s="53"/>
      <c r="CK160" s="153">
        <v>38</v>
      </c>
      <c r="CL160" s="53">
        <v>156</v>
      </c>
      <c r="CM160" s="53"/>
      <c r="CN160" s="53"/>
      <c r="CO160" s="53">
        <v>380</v>
      </c>
      <c r="CP160" s="53"/>
      <c r="CQ160" s="53"/>
      <c r="CR160" s="53">
        <v>4213.3950000000004</v>
      </c>
      <c r="CS160" s="53"/>
      <c r="CT160" s="103">
        <v>10464</v>
      </c>
      <c r="CU160" s="53"/>
      <c r="CV160" s="154">
        <v>18152.005000000001</v>
      </c>
      <c r="CW160" s="53"/>
      <c r="CX160" s="155"/>
      <c r="CY160" s="53"/>
      <c r="CZ160" s="53">
        <v>18152.005000000001</v>
      </c>
    </row>
    <row r="161" spans="1:107">
      <c r="A161" s="53">
        <v>155</v>
      </c>
      <c r="B161" s="53" t="s">
        <v>393</v>
      </c>
      <c r="C161" s="53"/>
      <c r="D161" s="150" t="s">
        <v>409</v>
      </c>
      <c r="E161" s="152">
        <v>7831</v>
      </c>
      <c r="F161" s="152">
        <v>7808</v>
      </c>
      <c r="G161" s="53">
        <v>0</v>
      </c>
      <c r="H161" s="152"/>
      <c r="I161" s="152"/>
      <c r="J161" s="53">
        <v>0</v>
      </c>
      <c r="K161" s="152">
        <v>0</v>
      </c>
      <c r="L161" s="53">
        <v>0</v>
      </c>
      <c r="M161" s="53"/>
      <c r="N161" s="53"/>
      <c r="O161" s="53"/>
      <c r="P161" s="53"/>
      <c r="Q161" s="53"/>
      <c r="R161" s="53"/>
      <c r="S161" s="152">
        <v>0</v>
      </c>
      <c r="T161" s="53">
        <v>0</v>
      </c>
      <c r="U161" s="53"/>
      <c r="V161" s="53"/>
      <c r="W161" s="53">
        <v>0</v>
      </c>
      <c r="X161" s="53"/>
      <c r="Y161" s="53"/>
      <c r="Z161" s="53"/>
      <c r="AA161" s="53"/>
      <c r="AB161" s="53"/>
      <c r="AC161" s="53"/>
      <c r="AD161" s="53"/>
      <c r="AE161" s="53"/>
      <c r="AF161" s="53">
        <v>0</v>
      </c>
      <c r="AG161" s="53"/>
      <c r="AH161" s="53"/>
      <c r="AI161" s="153">
        <v>0</v>
      </c>
      <c r="AJ161" s="153"/>
      <c r="AK161" s="153"/>
      <c r="AL161" s="153"/>
      <c r="AM161" s="53"/>
      <c r="AN161" s="53">
        <v>0</v>
      </c>
      <c r="AO161" s="53"/>
      <c r="AP161" s="53"/>
      <c r="AQ161" s="53"/>
      <c r="AR161" s="53"/>
      <c r="AS161" s="53"/>
      <c r="AT161" s="53"/>
      <c r="AU161" s="53"/>
      <c r="AV161" s="53">
        <v>0</v>
      </c>
      <c r="AW161" s="53"/>
      <c r="AX161" s="53"/>
      <c r="AY161" s="53"/>
      <c r="AZ161" s="53"/>
      <c r="BA161" s="53"/>
      <c r="BB161" s="53"/>
      <c r="BC161" s="53"/>
      <c r="BD161" s="53">
        <v>0</v>
      </c>
      <c r="BE161" s="53"/>
      <c r="BF161" s="53"/>
      <c r="BG161" s="53"/>
      <c r="BH161" s="53">
        <v>7808</v>
      </c>
      <c r="BI161" s="53"/>
      <c r="BJ161" s="53"/>
      <c r="BK161" s="154"/>
      <c r="BL161" s="150" t="s">
        <v>409</v>
      </c>
      <c r="BM161" s="152">
        <v>0</v>
      </c>
      <c r="BN161" s="155"/>
      <c r="BO161" s="155"/>
      <c r="BP161" s="155"/>
      <c r="BQ161" s="53">
        <v>0</v>
      </c>
      <c r="BR161" s="53"/>
      <c r="BS161" s="53"/>
      <c r="BT161" s="53"/>
      <c r="BU161" s="53"/>
      <c r="BV161" s="53"/>
      <c r="BW161" s="53"/>
      <c r="BX161" s="53">
        <f t="shared" si="77"/>
        <v>0</v>
      </c>
      <c r="BY161" s="152">
        <v>23</v>
      </c>
      <c r="BZ161" s="152">
        <v>0</v>
      </c>
      <c r="CA161" s="53"/>
      <c r="CB161" s="53"/>
      <c r="CC161" s="53"/>
      <c r="CD161" s="53"/>
      <c r="CE161" s="53"/>
      <c r="CF161" s="53"/>
      <c r="CG161" s="53"/>
      <c r="CH161" s="53"/>
      <c r="CI161" s="53"/>
      <c r="CJ161" s="53"/>
      <c r="CK161" s="153"/>
      <c r="CL161" s="53"/>
      <c r="CM161" s="53"/>
      <c r="CN161" s="53"/>
      <c r="CO161" s="53">
        <v>23</v>
      </c>
      <c r="CP161" s="53"/>
      <c r="CQ161" s="53"/>
      <c r="CR161" s="53">
        <v>4523.8999999999996</v>
      </c>
      <c r="CS161" s="53"/>
      <c r="CT161" s="103"/>
      <c r="CU161" s="53"/>
      <c r="CV161" s="154">
        <v>12354.9</v>
      </c>
      <c r="CW161" s="53"/>
      <c r="CX161" s="155"/>
      <c r="CY161" s="53"/>
      <c r="CZ161" s="53">
        <v>12354.9</v>
      </c>
    </row>
    <row r="162" spans="1:107" s="99" customFormat="1">
      <c r="A162" s="103"/>
      <c r="B162" s="103"/>
      <c r="C162" s="103"/>
      <c r="D162" s="105" t="s">
        <v>410</v>
      </c>
      <c r="E162" s="106">
        <v>21370.89</v>
      </c>
      <c r="F162" s="106">
        <v>5768</v>
      </c>
      <c r="G162" s="103"/>
      <c r="H162" s="106"/>
      <c r="I162" s="106"/>
      <c r="J162" s="103">
        <v>0</v>
      </c>
      <c r="K162" s="106">
        <v>1468</v>
      </c>
      <c r="L162" s="103"/>
      <c r="M162" s="103"/>
      <c r="N162" s="103"/>
      <c r="O162" s="103">
        <v>468</v>
      </c>
      <c r="P162" s="103"/>
      <c r="Q162" s="103">
        <v>1000</v>
      </c>
      <c r="R162" s="103"/>
      <c r="S162" s="106"/>
      <c r="T162" s="103"/>
      <c r="U162" s="103"/>
      <c r="V162" s="103"/>
      <c r="W162" s="103"/>
      <c r="X162" s="103"/>
      <c r="Y162" s="103"/>
      <c r="Z162" s="103"/>
      <c r="AA162" s="103"/>
      <c r="AB162" s="103"/>
      <c r="AC162" s="103"/>
      <c r="AD162" s="103"/>
      <c r="AE162" s="103"/>
      <c r="AF162" s="103"/>
      <c r="AG162" s="103"/>
      <c r="AH162" s="103"/>
      <c r="AI162" s="110"/>
      <c r="AJ162" s="110"/>
      <c r="AK162" s="110"/>
      <c r="AL162" s="110"/>
      <c r="AM162" s="103">
        <v>4000</v>
      </c>
      <c r="AN162" s="103"/>
      <c r="AO162" s="103"/>
      <c r="AP162" s="103"/>
      <c r="AQ162" s="103"/>
      <c r="AR162" s="103"/>
      <c r="AS162" s="103"/>
      <c r="AT162" s="103"/>
      <c r="AU162" s="103"/>
      <c r="AV162" s="103">
        <v>100</v>
      </c>
      <c r="AW162" s="103"/>
      <c r="AX162" s="103"/>
      <c r="AY162" s="103"/>
      <c r="AZ162" s="103"/>
      <c r="BA162" s="103"/>
      <c r="BB162" s="103"/>
      <c r="BC162" s="103"/>
      <c r="BD162" s="103"/>
      <c r="BE162" s="103"/>
      <c r="BF162" s="103"/>
      <c r="BG162" s="103"/>
      <c r="BH162" s="103">
        <v>200</v>
      </c>
      <c r="BI162" s="103"/>
      <c r="BJ162" s="103"/>
      <c r="BK162" s="111"/>
      <c r="BL162" s="105" t="s">
        <v>410</v>
      </c>
      <c r="BM162" s="106">
        <v>4004.5</v>
      </c>
      <c r="BN162" s="113"/>
      <c r="BO162" s="113"/>
      <c r="BP162" s="113"/>
      <c r="BQ162" s="103"/>
      <c r="BR162" s="103"/>
      <c r="BS162" s="103"/>
      <c r="BT162" s="103"/>
      <c r="BU162" s="103">
        <v>4000</v>
      </c>
      <c r="BV162" s="103">
        <v>4.5</v>
      </c>
      <c r="BW162" s="103"/>
      <c r="BX162" s="103"/>
      <c r="BY162" s="106">
        <v>11598.39</v>
      </c>
      <c r="BZ162" s="106">
        <v>7125</v>
      </c>
      <c r="CA162" s="103">
        <v>125</v>
      </c>
      <c r="CB162" s="103">
        <v>7000</v>
      </c>
      <c r="CC162" s="103"/>
      <c r="CD162" s="103"/>
      <c r="CE162" s="103"/>
      <c r="CF162" s="103">
        <v>20</v>
      </c>
      <c r="CG162" s="103"/>
      <c r="CH162" s="103"/>
      <c r="CI162" s="103"/>
      <c r="CJ162" s="103">
        <v>1684.8</v>
      </c>
      <c r="CK162" s="110"/>
      <c r="CL162" s="103"/>
      <c r="CM162" s="103"/>
      <c r="CN162" s="103"/>
      <c r="CO162" s="103">
        <v>2768.59</v>
      </c>
      <c r="CP162" s="103"/>
      <c r="CQ162" s="103"/>
      <c r="CR162" s="103">
        <v>13563.56</v>
      </c>
      <c r="CS162" s="103"/>
      <c r="CT162" s="103">
        <v>35623.300000000003</v>
      </c>
      <c r="CU162" s="103"/>
      <c r="CV162" s="154">
        <v>70557.75</v>
      </c>
      <c r="CW162" s="103">
        <v>18988</v>
      </c>
      <c r="CX162" s="113"/>
      <c r="CY162" s="103"/>
      <c r="CZ162" s="53">
        <v>89545.75</v>
      </c>
    </row>
    <row r="163" spans="1:107">
      <c r="A163" s="53"/>
      <c r="B163" s="53"/>
      <c r="C163" s="53"/>
      <c r="D163" s="146" t="s">
        <v>411</v>
      </c>
      <c r="E163" s="147">
        <v>235434.02251099993</v>
      </c>
      <c r="F163" s="147">
        <v>167746.20071099998</v>
      </c>
      <c r="G163" s="147">
        <v>43221503.700000003</v>
      </c>
      <c r="H163" s="147">
        <v>8581946.8999999985</v>
      </c>
      <c r="I163" s="147">
        <v>34620102.799999997</v>
      </c>
      <c r="J163" s="147">
        <v>51682.569960000008</v>
      </c>
      <c r="K163" s="147">
        <v>17432.798799999997</v>
      </c>
      <c r="L163" s="147">
        <v>5343.75</v>
      </c>
      <c r="M163" s="147">
        <f t="shared" ref="M163:BG163" si="86">M159+M160+M161+M162</f>
        <v>0</v>
      </c>
      <c r="N163" s="147">
        <f t="shared" si="86"/>
        <v>0</v>
      </c>
      <c r="O163" s="147">
        <v>7516.2039999999997</v>
      </c>
      <c r="P163" s="147">
        <v>2325.8599999999997</v>
      </c>
      <c r="Q163" s="147">
        <v>1000</v>
      </c>
      <c r="R163" s="147">
        <v>1246.9847999999995</v>
      </c>
      <c r="S163" s="147">
        <v>19353.930099999998</v>
      </c>
      <c r="T163" s="147">
        <v>818.55949999999973</v>
      </c>
      <c r="U163" s="147">
        <v>561.55349999999999</v>
      </c>
      <c r="V163" s="147">
        <v>5823.5600000000013</v>
      </c>
      <c r="W163" s="147">
        <v>8057.5344000000014</v>
      </c>
      <c r="X163" s="147">
        <f t="shared" si="86"/>
        <v>15553.6844</v>
      </c>
      <c r="Y163" s="147">
        <f t="shared" si="86"/>
        <v>-7496.1499999999987</v>
      </c>
      <c r="Z163" s="147">
        <v>4092.722699999998</v>
      </c>
      <c r="AA163" s="147">
        <f t="shared" si="86"/>
        <v>0</v>
      </c>
      <c r="AB163" s="147">
        <f t="shared" si="86"/>
        <v>0</v>
      </c>
      <c r="AC163" s="147" t="e">
        <f t="shared" si="86"/>
        <v>#REF!</v>
      </c>
      <c r="AD163" s="147">
        <f t="shared" si="86"/>
        <v>0</v>
      </c>
      <c r="AE163" s="147">
        <f t="shared" si="86"/>
        <v>0</v>
      </c>
      <c r="AF163" s="147">
        <v>24443.902000000013</v>
      </c>
      <c r="AG163" s="147">
        <f t="shared" si="86"/>
        <v>0</v>
      </c>
      <c r="AH163" s="147">
        <f t="shared" si="86"/>
        <v>24443.902000000013</v>
      </c>
      <c r="AI163" s="147">
        <v>15305.793772000003</v>
      </c>
      <c r="AJ163" s="147">
        <f t="shared" si="86"/>
        <v>0</v>
      </c>
      <c r="AK163" s="147">
        <f t="shared" si="86"/>
        <v>0</v>
      </c>
      <c r="AL163" s="147">
        <f t="shared" si="86"/>
        <v>153260177.72</v>
      </c>
      <c r="AM163" s="147">
        <v>4068.9263959999998</v>
      </c>
      <c r="AN163" s="147">
        <v>6967.7089000000033</v>
      </c>
      <c r="AO163" s="147">
        <f t="shared" si="86"/>
        <v>0</v>
      </c>
      <c r="AP163" s="147">
        <f t="shared" si="86"/>
        <v>0</v>
      </c>
      <c r="AQ163" s="147">
        <f t="shared" si="86"/>
        <v>6517.6178</v>
      </c>
      <c r="AR163" s="147" t="e">
        <f t="shared" si="86"/>
        <v>#REF!</v>
      </c>
      <c r="AS163" s="147" t="e">
        <f t="shared" si="86"/>
        <v>#REF!</v>
      </c>
      <c r="AT163" s="147" t="e">
        <f t="shared" si="86"/>
        <v>#REF!</v>
      </c>
      <c r="AU163" s="147">
        <f t="shared" si="86"/>
        <v>0</v>
      </c>
      <c r="AV163" s="147">
        <v>1190.9267789999999</v>
      </c>
      <c r="AW163" s="147">
        <f t="shared" si="86"/>
        <v>0</v>
      </c>
      <c r="AX163" s="147">
        <f t="shared" si="86"/>
        <v>0</v>
      </c>
      <c r="AY163" s="147" t="e">
        <f t="shared" si="86"/>
        <v>#REF!</v>
      </c>
      <c r="AZ163" s="147" t="e">
        <f t="shared" si="86"/>
        <v>#REF!</v>
      </c>
      <c r="BA163" s="147">
        <f t="shared" si="86"/>
        <v>463.51319999999993</v>
      </c>
      <c r="BB163" s="147">
        <f t="shared" si="86"/>
        <v>4657054</v>
      </c>
      <c r="BC163" s="147" t="e">
        <f t="shared" si="86"/>
        <v>#REF!</v>
      </c>
      <c r="BD163" s="147">
        <v>12249.124003999998</v>
      </c>
      <c r="BE163" s="147">
        <f t="shared" si="86"/>
        <v>0</v>
      </c>
      <c r="BF163" s="147">
        <f t="shared" si="86"/>
        <v>0</v>
      </c>
      <c r="BG163" s="147">
        <f t="shared" si="86"/>
        <v>0</v>
      </c>
      <c r="BH163" s="147">
        <v>15050.52</v>
      </c>
      <c r="BI163" s="148"/>
      <c r="BJ163" s="148"/>
      <c r="BK163" s="149"/>
      <c r="BL163" s="146" t="s">
        <v>411</v>
      </c>
      <c r="BM163" s="147">
        <v>36625.75</v>
      </c>
      <c r="BN163" s="147">
        <v>6639.6400000000049</v>
      </c>
      <c r="BO163" s="147">
        <f t="shared" ref="BO163:DC163" si="87">BO159+BO160+BO161+BO162</f>
        <v>0</v>
      </c>
      <c r="BP163" s="147">
        <f t="shared" si="87"/>
        <v>0</v>
      </c>
      <c r="BQ163" s="147">
        <v>1806.5640000000003</v>
      </c>
      <c r="BR163" s="147">
        <f t="shared" si="87"/>
        <v>0</v>
      </c>
      <c r="BS163" s="147">
        <f t="shared" si="87"/>
        <v>1806.5640000000003</v>
      </c>
      <c r="BT163" s="147">
        <f t="shared" si="87"/>
        <v>1611900</v>
      </c>
      <c r="BU163" s="147">
        <v>22821.946</v>
      </c>
      <c r="BV163" s="147">
        <v>5357.5999999999995</v>
      </c>
      <c r="BW163" s="147">
        <f t="shared" si="87"/>
        <v>0</v>
      </c>
      <c r="BX163" s="147">
        <f t="shared" si="87"/>
        <v>5353.0999999999995</v>
      </c>
      <c r="BY163" s="147">
        <v>31062.071799999998</v>
      </c>
      <c r="BZ163" s="147">
        <v>11269.4444</v>
      </c>
      <c r="CA163" s="147">
        <v>309.43600000000004</v>
      </c>
      <c r="CB163" s="147">
        <v>8190.4084000000003</v>
      </c>
      <c r="CC163" s="147">
        <v>2769.6000000000008</v>
      </c>
      <c r="CD163" s="147">
        <f t="shared" si="87"/>
        <v>0</v>
      </c>
      <c r="CE163" s="147">
        <f t="shared" si="87"/>
        <v>0</v>
      </c>
      <c r="CF163" s="147">
        <v>20</v>
      </c>
      <c r="CG163" s="147">
        <f t="shared" si="87"/>
        <v>0</v>
      </c>
      <c r="CH163" s="147">
        <v>836.20719999999983</v>
      </c>
      <c r="CI163" s="147">
        <v>0</v>
      </c>
      <c r="CJ163" s="147">
        <v>2304.8000000000002</v>
      </c>
      <c r="CK163" s="147">
        <v>2184.33</v>
      </c>
      <c r="CL163" s="147">
        <v>176</v>
      </c>
      <c r="CM163" s="147">
        <v>0</v>
      </c>
      <c r="CN163" s="147">
        <v>0</v>
      </c>
      <c r="CO163" s="147">
        <v>14271.290200000001</v>
      </c>
      <c r="CP163" s="147">
        <v>0</v>
      </c>
      <c r="CQ163" s="147">
        <v>0</v>
      </c>
      <c r="CR163" s="147">
        <v>39565.121299999999</v>
      </c>
      <c r="CS163" s="147">
        <v>946.2</v>
      </c>
      <c r="CT163" s="147">
        <v>151952.52000000002</v>
      </c>
      <c r="CU163" s="147">
        <v>0</v>
      </c>
      <c r="CV163" s="147">
        <v>427897.86381099996</v>
      </c>
      <c r="CW163" s="147">
        <v>33033.729999999996</v>
      </c>
      <c r="CX163" s="147">
        <v>2951</v>
      </c>
      <c r="CY163" s="147">
        <v>3299</v>
      </c>
      <c r="CZ163" s="147">
        <v>467181.59381099994</v>
      </c>
      <c r="DA163" s="151">
        <f t="shared" si="87"/>
        <v>0</v>
      </c>
      <c r="DB163" s="151">
        <f t="shared" si="87"/>
        <v>0</v>
      </c>
      <c r="DC163" s="151">
        <f t="shared" si="87"/>
        <v>0</v>
      </c>
    </row>
    <row r="164" spans="1:107" s="156" customFormat="1">
      <c r="A164" s="53">
        <v>156</v>
      </c>
      <c r="B164" s="53" t="s">
        <v>393</v>
      </c>
      <c r="C164" s="53"/>
      <c r="D164" s="150" t="s">
        <v>394</v>
      </c>
      <c r="E164" s="152">
        <v>18721</v>
      </c>
      <c r="F164" s="152">
        <v>10226</v>
      </c>
      <c r="G164" s="53">
        <v>3500000</v>
      </c>
      <c r="H164" s="152">
        <v>1000000</v>
      </c>
      <c r="I164" s="152">
        <v>2500000</v>
      </c>
      <c r="J164" s="53">
        <v>3170</v>
      </c>
      <c r="K164" s="152">
        <v>1050</v>
      </c>
      <c r="L164" s="53">
        <v>850</v>
      </c>
      <c r="M164" s="53"/>
      <c r="N164" s="53"/>
      <c r="O164" s="53">
        <v>200</v>
      </c>
      <c r="P164" s="53"/>
      <c r="Q164" s="53"/>
      <c r="R164" s="53"/>
      <c r="S164" s="152">
        <v>697</v>
      </c>
      <c r="T164" s="53">
        <v>100</v>
      </c>
      <c r="U164" s="53"/>
      <c r="V164" s="53"/>
      <c r="W164" s="53">
        <v>597</v>
      </c>
      <c r="X164" s="53"/>
      <c r="Y164" s="53"/>
      <c r="Z164" s="53"/>
      <c r="AA164" s="53"/>
      <c r="AB164" s="53"/>
      <c r="AC164" s="53" t="e">
        <f>17667*#REF!/12</f>
        <v>#REF!</v>
      </c>
      <c r="AD164" s="53"/>
      <c r="AE164" s="53"/>
      <c r="AF164" s="53">
        <v>2800</v>
      </c>
      <c r="AG164" s="53"/>
      <c r="AH164" s="53"/>
      <c r="AI164" s="153">
        <v>979</v>
      </c>
      <c r="AJ164" s="153"/>
      <c r="AK164" s="153"/>
      <c r="AL164" s="153"/>
      <c r="AM164" s="53"/>
      <c r="AN164" s="53">
        <v>489</v>
      </c>
      <c r="AO164" s="53"/>
      <c r="AP164" s="53"/>
      <c r="AQ164" s="53"/>
      <c r="AR164" s="53"/>
      <c r="AS164" s="53"/>
      <c r="AT164" s="53"/>
      <c r="AU164" s="53"/>
      <c r="AV164" s="53">
        <v>108</v>
      </c>
      <c r="AW164" s="53"/>
      <c r="AX164" s="53"/>
      <c r="AY164" s="53">
        <v>60</v>
      </c>
      <c r="AZ164" s="53"/>
      <c r="BA164" s="53">
        <v>50</v>
      </c>
      <c r="BB164" s="53"/>
      <c r="BC164" s="53"/>
      <c r="BD164" s="53">
        <v>933</v>
      </c>
      <c r="BE164" s="53"/>
      <c r="BF164" s="53"/>
      <c r="BG164" s="53"/>
      <c r="BH164" s="53"/>
      <c r="BI164" s="53"/>
      <c r="BJ164" s="53"/>
      <c r="BK164" s="53"/>
      <c r="BL164" s="150" t="s">
        <v>394</v>
      </c>
      <c r="BM164" s="152">
        <v>5250</v>
      </c>
      <c r="BN164" s="53">
        <v>200</v>
      </c>
      <c r="BO164" s="53"/>
      <c r="BP164" s="53"/>
      <c r="BQ164" s="53">
        <v>150</v>
      </c>
      <c r="BR164" s="53"/>
      <c r="BS164" s="53"/>
      <c r="BT164" s="53"/>
      <c r="BU164" s="53"/>
      <c r="BV164" s="53">
        <v>4900</v>
      </c>
      <c r="BW164" s="53"/>
      <c r="BX164" s="53"/>
      <c r="BY164" s="152">
        <v>3245</v>
      </c>
      <c r="BZ164" s="152">
        <v>100</v>
      </c>
      <c r="CA164" s="53"/>
      <c r="CB164" s="53"/>
      <c r="CC164" s="53">
        <v>100</v>
      </c>
      <c r="CD164" s="53"/>
      <c r="CE164" s="53"/>
      <c r="CF164" s="53"/>
      <c r="CG164" s="53">
        <v>2450</v>
      </c>
      <c r="CH164" s="53">
        <v>170</v>
      </c>
      <c r="CI164" s="53"/>
      <c r="CJ164" s="53"/>
      <c r="CK164" s="153"/>
      <c r="CL164" s="53">
        <v>500</v>
      </c>
      <c r="CM164" s="53"/>
      <c r="CN164" s="53"/>
      <c r="CO164" s="53">
        <v>25</v>
      </c>
      <c r="CP164" s="53"/>
      <c r="CQ164" s="53"/>
      <c r="CR164" s="53">
        <v>72189</v>
      </c>
      <c r="CS164" s="53"/>
      <c r="CT164" s="103"/>
      <c r="CU164" s="53"/>
      <c r="CV164" s="154">
        <v>90910</v>
      </c>
      <c r="CW164" s="53">
        <v>41097</v>
      </c>
      <c r="CX164" s="155"/>
      <c r="CY164" s="53"/>
      <c r="CZ164" s="53">
        <v>132007</v>
      </c>
    </row>
    <row r="165" spans="1:107">
      <c r="A165" s="157"/>
      <c r="B165" s="158"/>
      <c r="C165" s="158"/>
      <c r="D165" s="159" t="s">
        <v>412</v>
      </c>
      <c r="E165" s="148">
        <v>254155.02251099993</v>
      </c>
      <c r="F165" s="148">
        <v>177972.20071099998</v>
      </c>
      <c r="G165" s="148">
        <v>46721503.700000003</v>
      </c>
      <c r="H165" s="148">
        <v>9581946.8999999985</v>
      </c>
      <c r="I165" s="148">
        <v>37120102.799999997</v>
      </c>
      <c r="J165" s="148">
        <v>54852.569960000008</v>
      </c>
      <c r="K165" s="148">
        <v>18482.798799999997</v>
      </c>
      <c r="L165" s="148">
        <v>6193.75</v>
      </c>
      <c r="M165" s="148">
        <f t="shared" ref="M165:BG165" si="88">M163+M164</f>
        <v>0</v>
      </c>
      <c r="N165" s="148">
        <f t="shared" si="88"/>
        <v>0</v>
      </c>
      <c r="O165" s="148">
        <v>7716.2039999999997</v>
      </c>
      <c r="P165" s="148">
        <v>2325.8599999999997</v>
      </c>
      <c r="Q165" s="148">
        <v>1000</v>
      </c>
      <c r="R165" s="148">
        <v>1246.9847999999995</v>
      </c>
      <c r="S165" s="148">
        <v>20050.930099999998</v>
      </c>
      <c r="T165" s="148">
        <v>918.55949999999973</v>
      </c>
      <c r="U165" s="148">
        <v>561.55349999999999</v>
      </c>
      <c r="V165" s="148">
        <v>5823.5600000000013</v>
      </c>
      <c r="W165" s="148">
        <v>8654.5344000000005</v>
      </c>
      <c r="X165" s="148">
        <f t="shared" si="88"/>
        <v>15553.6844</v>
      </c>
      <c r="Y165" s="148">
        <f t="shared" si="88"/>
        <v>-7496.1499999999987</v>
      </c>
      <c r="Z165" s="148">
        <v>4092.722699999998</v>
      </c>
      <c r="AA165" s="148">
        <f t="shared" si="88"/>
        <v>0</v>
      </c>
      <c r="AB165" s="148">
        <f t="shared" si="88"/>
        <v>0</v>
      </c>
      <c r="AC165" s="148" t="e">
        <f t="shared" si="88"/>
        <v>#REF!</v>
      </c>
      <c r="AD165" s="148">
        <f t="shared" si="88"/>
        <v>0</v>
      </c>
      <c r="AE165" s="148">
        <f t="shared" si="88"/>
        <v>0</v>
      </c>
      <c r="AF165" s="148">
        <v>27243.902000000013</v>
      </c>
      <c r="AG165" s="148">
        <f t="shared" si="88"/>
        <v>0</v>
      </c>
      <c r="AH165" s="148">
        <f t="shared" si="88"/>
        <v>24443.902000000013</v>
      </c>
      <c r="AI165" s="148">
        <v>16284.793772000003</v>
      </c>
      <c r="AJ165" s="148">
        <f t="shared" si="88"/>
        <v>0</v>
      </c>
      <c r="AK165" s="148">
        <f t="shared" si="88"/>
        <v>0</v>
      </c>
      <c r="AL165" s="148">
        <f t="shared" si="88"/>
        <v>153260177.72</v>
      </c>
      <c r="AM165" s="148">
        <v>4068.9263959999998</v>
      </c>
      <c r="AN165" s="148">
        <v>7456.7089000000033</v>
      </c>
      <c r="AO165" s="148">
        <f t="shared" si="88"/>
        <v>0</v>
      </c>
      <c r="AP165" s="148">
        <f t="shared" si="88"/>
        <v>0</v>
      </c>
      <c r="AQ165" s="148">
        <f t="shared" si="88"/>
        <v>6517.6178</v>
      </c>
      <c r="AR165" s="148" t="e">
        <f t="shared" si="88"/>
        <v>#REF!</v>
      </c>
      <c r="AS165" s="148" t="e">
        <f t="shared" si="88"/>
        <v>#REF!</v>
      </c>
      <c r="AT165" s="148" t="e">
        <f t="shared" si="88"/>
        <v>#REF!</v>
      </c>
      <c r="AU165" s="148">
        <f t="shared" si="88"/>
        <v>0</v>
      </c>
      <c r="AV165" s="148">
        <v>1298.9267789999999</v>
      </c>
      <c r="AW165" s="148">
        <f t="shared" si="88"/>
        <v>0</v>
      </c>
      <c r="AX165" s="148">
        <f t="shared" si="88"/>
        <v>0</v>
      </c>
      <c r="AY165" s="148" t="e">
        <f t="shared" si="88"/>
        <v>#REF!</v>
      </c>
      <c r="AZ165" s="148" t="e">
        <f t="shared" si="88"/>
        <v>#REF!</v>
      </c>
      <c r="BA165" s="148">
        <f t="shared" si="88"/>
        <v>513.51319999999987</v>
      </c>
      <c r="BB165" s="148">
        <f t="shared" si="88"/>
        <v>4657054</v>
      </c>
      <c r="BC165" s="148" t="e">
        <f t="shared" si="88"/>
        <v>#REF!</v>
      </c>
      <c r="BD165" s="148">
        <v>13182.124003999998</v>
      </c>
      <c r="BE165" s="148">
        <f t="shared" si="88"/>
        <v>0</v>
      </c>
      <c r="BF165" s="148">
        <f t="shared" si="88"/>
        <v>0</v>
      </c>
      <c r="BG165" s="148">
        <f t="shared" si="88"/>
        <v>0</v>
      </c>
      <c r="BH165" s="148">
        <v>15050.52</v>
      </c>
      <c r="BI165" s="148"/>
      <c r="BJ165" s="148"/>
      <c r="BK165" s="148">
        <f t="shared" ref="BK165" si="89">BK159+BK160+BK161+BK164</f>
        <v>1.5099999999999964E-2</v>
      </c>
      <c r="BL165" s="148" t="s">
        <v>413</v>
      </c>
      <c r="BM165" s="148">
        <v>41875.75</v>
      </c>
      <c r="BN165" s="148">
        <v>6839.6400000000049</v>
      </c>
      <c r="BO165" s="148">
        <f t="shared" ref="BO165:CE165" si="90">BO163+BO164</f>
        <v>0</v>
      </c>
      <c r="BP165" s="148">
        <f t="shared" si="90"/>
        <v>0</v>
      </c>
      <c r="BQ165" s="148">
        <v>1956.5640000000003</v>
      </c>
      <c r="BR165" s="148">
        <f t="shared" si="90"/>
        <v>0</v>
      </c>
      <c r="BS165" s="148">
        <f t="shared" si="90"/>
        <v>1806.5640000000003</v>
      </c>
      <c r="BT165" s="148">
        <f t="shared" si="90"/>
        <v>1611900</v>
      </c>
      <c r="BU165" s="148">
        <v>22821.946</v>
      </c>
      <c r="BV165" s="148">
        <v>10257.599999999999</v>
      </c>
      <c r="BW165" s="148">
        <f t="shared" si="90"/>
        <v>0</v>
      </c>
      <c r="BX165" s="148">
        <f t="shared" si="90"/>
        <v>5353.0999999999995</v>
      </c>
      <c r="BY165" s="148">
        <v>34307.071799999998</v>
      </c>
      <c r="BZ165" s="148">
        <v>11369.4444</v>
      </c>
      <c r="CA165" s="148">
        <v>309.43600000000004</v>
      </c>
      <c r="CB165" s="148">
        <v>8190.4084000000003</v>
      </c>
      <c r="CC165" s="148">
        <v>2869.6000000000008</v>
      </c>
      <c r="CD165" s="148">
        <f t="shared" si="90"/>
        <v>0</v>
      </c>
      <c r="CE165" s="148">
        <f t="shared" si="90"/>
        <v>0</v>
      </c>
      <c r="CF165" s="148">
        <v>20</v>
      </c>
      <c r="CG165" s="148">
        <v>2450</v>
      </c>
      <c r="CH165" s="148">
        <v>1006.2071999999998</v>
      </c>
      <c r="CI165" s="148">
        <v>0</v>
      </c>
      <c r="CJ165" s="148">
        <v>2304.8000000000002</v>
      </c>
      <c r="CK165" s="148">
        <v>2184.33</v>
      </c>
      <c r="CL165" s="148">
        <v>676</v>
      </c>
      <c r="CM165" s="148">
        <v>0</v>
      </c>
      <c r="CN165" s="148">
        <v>0</v>
      </c>
      <c r="CO165" s="148">
        <v>14296.290200000001</v>
      </c>
      <c r="CP165" s="148">
        <v>0</v>
      </c>
      <c r="CQ165" s="148">
        <v>0</v>
      </c>
      <c r="CR165" s="148">
        <v>111754.1213</v>
      </c>
      <c r="CS165" s="148">
        <v>946.2</v>
      </c>
      <c r="CT165" s="148">
        <v>151952.52000000002</v>
      </c>
      <c r="CU165" s="148">
        <v>0</v>
      </c>
      <c r="CV165" s="148">
        <v>518807.86381099996</v>
      </c>
      <c r="CW165" s="148">
        <v>74130.73</v>
      </c>
      <c r="CX165" s="148">
        <v>2951</v>
      </c>
      <c r="CY165" s="148">
        <v>3299</v>
      </c>
      <c r="CZ165" s="148">
        <v>599188.593811</v>
      </c>
    </row>
  </sheetData>
  <autoFilter ref="A6:CZ165"/>
  <mergeCells count="60">
    <mergeCell ref="AM5:AM6"/>
    <mergeCell ref="AN5:AN6"/>
    <mergeCell ref="AU5:AU6"/>
    <mergeCell ref="CF5:CF6"/>
    <mergeCell ref="BD5:BD6"/>
    <mergeCell ref="BG5:BG6"/>
    <mergeCell ref="BH5:BH6"/>
    <mergeCell ref="BM5:BM6"/>
    <mergeCell ref="BN5:BN6"/>
    <mergeCell ref="BQ5:BQ6"/>
    <mergeCell ref="BT5:BT6"/>
    <mergeCell ref="BU5:BU6"/>
    <mergeCell ref="BV5:BV6"/>
    <mergeCell ref="BY5:BY6"/>
    <mergeCell ref="BZ5:CC5"/>
    <mergeCell ref="BL4:BL6"/>
    <mergeCell ref="CO5:CO6"/>
    <mergeCell ref="CX3:CX6"/>
    <mergeCell ref="CY3:CY6"/>
    <mergeCell ref="AV5:AV6"/>
    <mergeCell ref="BY4:CO4"/>
    <mergeCell ref="BM4:BU4"/>
    <mergeCell ref="F4:BH4"/>
    <mergeCell ref="CL5:CL6"/>
    <mergeCell ref="H5:H6"/>
    <mergeCell ref="I5:I6"/>
    <mergeCell ref="J5:J6"/>
    <mergeCell ref="K5:R5"/>
    <mergeCell ref="S5:S6"/>
    <mergeCell ref="AC5:AC6"/>
    <mergeCell ref="AD5:AD6"/>
    <mergeCell ref="AF5:AF6"/>
    <mergeCell ref="CZ3:CZ6"/>
    <mergeCell ref="E3:CO3"/>
    <mergeCell ref="CR3:CR6"/>
    <mergeCell ref="CS3:CS6"/>
    <mergeCell ref="CT3:CT6"/>
    <mergeCell ref="E4:E6"/>
    <mergeCell ref="CG5:CG6"/>
    <mergeCell ref="CH5:CH6"/>
    <mergeCell ref="CI5:CI6"/>
    <mergeCell ref="CJ5:CJ6"/>
    <mergeCell ref="CK5:CK6"/>
    <mergeCell ref="CU3:CU6"/>
    <mergeCell ref="CV3:CV6"/>
    <mergeCell ref="CW3:CW6"/>
    <mergeCell ref="CM5:CM6"/>
    <mergeCell ref="CN5:CN6"/>
    <mergeCell ref="A1:BH1"/>
    <mergeCell ref="BL1:CZ1"/>
    <mergeCell ref="A2:D2"/>
    <mergeCell ref="AV2:BH2"/>
    <mergeCell ref="CR2:CV2"/>
    <mergeCell ref="CW2:CZ2"/>
    <mergeCell ref="AI5:AI6"/>
    <mergeCell ref="A3:A6"/>
    <mergeCell ref="B3:B6"/>
    <mergeCell ref="D3:D6"/>
    <mergeCell ref="F5:F6"/>
    <mergeCell ref="G5:G6"/>
  </mergeCells>
  <phoneticPr fontId="3" type="noConversion"/>
  <printOptions horizontalCentered="1"/>
  <pageMargins left="0.11811023622047245" right="0.11811023622047245" top="0.70866141732283472" bottom="0.27559055118110237" header="0.31496062992125984" footer="0.11811023622047245"/>
  <pageSetup paperSize="9" pageOrder="overThenDown" orientation="landscape"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M387"/>
  <sheetViews>
    <sheetView workbookViewId="0">
      <selection activeCell="H10" sqref="H10"/>
    </sheetView>
  </sheetViews>
  <sheetFormatPr defaultColWidth="10" defaultRowHeight="14.25"/>
  <cols>
    <col min="1" max="1" width="11.375" customWidth="1"/>
    <col min="2" max="2" width="39.625" customWidth="1"/>
    <col min="3" max="3" width="15.125" customWidth="1"/>
    <col min="4" max="4" width="11.375" customWidth="1"/>
  </cols>
  <sheetData>
    <row r="1" spans="1:13" ht="31.15" customHeight="1">
      <c r="A1" s="393" t="s">
        <v>414</v>
      </c>
      <c r="B1" s="393"/>
      <c r="C1" s="393"/>
      <c r="D1" s="393"/>
      <c r="E1" s="163"/>
      <c r="F1" s="163"/>
      <c r="G1" s="163"/>
      <c r="H1" s="163"/>
      <c r="I1" s="163"/>
      <c r="J1" s="163"/>
      <c r="K1" s="163"/>
      <c r="L1" s="163"/>
      <c r="M1" s="163"/>
    </row>
    <row r="2" spans="1:13" ht="18.75" customHeight="1">
      <c r="A2" s="164" t="s">
        <v>415</v>
      </c>
      <c r="C2" s="165"/>
      <c r="D2" s="166" t="s">
        <v>416</v>
      </c>
    </row>
    <row r="3" spans="1:13" ht="18.75" customHeight="1">
      <c r="A3" s="167" t="s">
        <v>417</v>
      </c>
      <c r="B3" s="167" t="s">
        <v>418</v>
      </c>
      <c r="C3" s="168" t="s">
        <v>51</v>
      </c>
      <c r="D3" s="169" t="s">
        <v>419</v>
      </c>
    </row>
    <row r="4" spans="1:13" ht="18.75" customHeight="1">
      <c r="A4" s="170" t="s">
        <v>420</v>
      </c>
      <c r="B4" s="170" t="s">
        <v>421</v>
      </c>
      <c r="C4" s="171">
        <v>71258.433373000007</v>
      </c>
      <c r="D4" s="5"/>
    </row>
    <row r="5" spans="1:13" ht="18.75" customHeight="1">
      <c r="A5" s="170" t="s">
        <v>422</v>
      </c>
      <c r="B5" s="170" t="s">
        <v>423</v>
      </c>
      <c r="C5" s="171">
        <v>872.31619999999998</v>
      </c>
      <c r="D5" s="5"/>
    </row>
    <row r="6" spans="1:13" ht="18.75" customHeight="1">
      <c r="A6" s="172" t="s">
        <v>424</v>
      </c>
      <c r="B6" s="172" t="s">
        <v>425</v>
      </c>
      <c r="C6" s="173">
        <v>872.31619999999998</v>
      </c>
      <c r="D6" s="5"/>
    </row>
    <row r="7" spans="1:13" ht="18.75" customHeight="1">
      <c r="A7" s="170" t="s">
        <v>426</v>
      </c>
      <c r="B7" s="170" t="s">
        <v>427</v>
      </c>
      <c r="C7" s="171">
        <v>636.66189999999995</v>
      </c>
      <c r="D7" s="5"/>
    </row>
    <row r="8" spans="1:13" ht="18.75" customHeight="1">
      <c r="A8" s="172" t="s">
        <v>428</v>
      </c>
      <c r="B8" s="172" t="s">
        <v>425</v>
      </c>
      <c r="C8" s="173">
        <v>636.66189999999995</v>
      </c>
      <c r="D8" s="5"/>
    </row>
    <row r="9" spans="1:13" ht="18.75" customHeight="1">
      <c r="A9" s="170" t="s">
        <v>429</v>
      </c>
      <c r="B9" s="170" t="s">
        <v>430</v>
      </c>
      <c r="C9" s="171">
        <v>47493.240693</v>
      </c>
      <c r="D9" s="5"/>
    </row>
    <row r="10" spans="1:13" ht="18.75" customHeight="1">
      <c r="A10" s="172" t="s">
        <v>431</v>
      </c>
      <c r="B10" s="172" t="s">
        <v>425</v>
      </c>
      <c r="C10" s="173">
        <v>36482.835919999998</v>
      </c>
      <c r="D10" s="5"/>
    </row>
    <row r="11" spans="1:13" ht="18.75" customHeight="1">
      <c r="A11" s="172" t="s">
        <v>432</v>
      </c>
      <c r="B11" s="172" t="s">
        <v>433</v>
      </c>
      <c r="C11" s="173">
        <v>2704.604773</v>
      </c>
      <c r="D11" s="5"/>
    </row>
    <row r="12" spans="1:13" ht="18.75" customHeight="1">
      <c r="A12" s="172" t="s">
        <v>434</v>
      </c>
      <c r="B12" s="172" t="s">
        <v>435</v>
      </c>
      <c r="C12" s="173">
        <v>8305.7999999999993</v>
      </c>
      <c r="D12" s="5"/>
    </row>
    <row r="13" spans="1:13" ht="18.75" customHeight="1">
      <c r="A13" s="170" t="s">
        <v>436</v>
      </c>
      <c r="B13" s="170" t="s">
        <v>437</v>
      </c>
      <c r="C13" s="171">
        <v>1413.8987999999999</v>
      </c>
      <c r="D13" s="5"/>
    </row>
    <row r="14" spans="1:13" ht="18.75" customHeight="1">
      <c r="A14" s="172" t="s">
        <v>438</v>
      </c>
      <c r="B14" s="172" t="s">
        <v>425</v>
      </c>
      <c r="C14" s="173">
        <v>1413.8987999999999</v>
      </c>
      <c r="D14" s="5"/>
    </row>
    <row r="15" spans="1:13" ht="18.75" customHeight="1">
      <c r="A15" s="170" t="s">
        <v>439</v>
      </c>
      <c r="B15" s="170" t="s">
        <v>440</v>
      </c>
      <c r="C15" s="171">
        <v>472.44600000000003</v>
      </c>
      <c r="D15" s="5"/>
    </row>
    <row r="16" spans="1:13" ht="18.75" customHeight="1">
      <c r="A16" s="172" t="s">
        <v>441</v>
      </c>
      <c r="B16" s="172" t="s">
        <v>425</v>
      </c>
      <c r="C16" s="173">
        <v>158.446</v>
      </c>
      <c r="D16" s="5"/>
    </row>
    <row r="17" spans="1:4" ht="18.75" customHeight="1">
      <c r="A17" s="172" t="s">
        <v>442</v>
      </c>
      <c r="B17" s="172" t="s">
        <v>443</v>
      </c>
      <c r="C17" s="173">
        <v>19</v>
      </c>
      <c r="D17" s="5"/>
    </row>
    <row r="18" spans="1:4" ht="18.75" customHeight="1">
      <c r="A18" s="172" t="s">
        <v>444</v>
      </c>
      <c r="B18" s="172" t="s">
        <v>445</v>
      </c>
      <c r="C18" s="173">
        <v>163</v>
      </c>
      <c r="D18" s="5"/>
    </row>
    <row r="19" spans="1:4" ht="18.75" customHeight="1">
      <c r="A19" s="172" t="s">
        <v>446</v>
      </c>
      <c r="B19" s="172" t="s">
        <v>447</v>
      </c>
      <c r="C19" s="173">
        <v>118</v>
      </c>
      <c r="D19" s="5"/>
    </row>
    <row r="20" spans="1:4" ht="18.75" customHeight="1">
      <c r="A20" s="172" t="s">
        <v>448</v>
      </c>
      <c r="B20" s="172" t="s">
        <v>449</v>
      </c>
      <c r="C20" s="173">
        <v>14</v>
      </c>
      <c r="D20" s="5"/>
    </row>
    <row r="21" spans="1:4" ht="18.75" customHeight="1">
      <c r="A21" s="170" t="s">
        <v>450</v>
      </c>
      <c r="B21" s="170" t="s">
        <v>451</v>
      </c>
      <c r="C21" s="171">
        <v>2501.6730600000001</v>
      </c>
      <c r="D21" s="5"/>
    </row>
    <row r="22" spans="1:4" ht="18.75" customHeight="1">
      <c r="A22" s="172" t="s">
        <v>452</v>
      </c>
      <c r="B22" s="172" t="s">
        <v>425</v>
      </c>
      <c r="C22" s="173">
        <v>2380.6730600000001</v>
      </c>
      <c r="D22" s="5"/>
    </row>
    <row r="23" spans="1:4" ht="18.75" customHeight="1">
      <c r="A23" s="172" t="s">
        <v>453</v>
      </c>
      <c r="B23" s="172" t="s">
        <v>454</v>
      </c>
      <c r="C23" s="173">
        <v>121</v>
      </c>
      <c r="D23" s="5"/>
    </row>
    <row r="24" spans="1:4" ht="18.75" customHeight="1">
      <c r="A24" s="170" t="s">
        <v>455</v>
      </c>
      <c r="B24" s="170" t="s">
        <v>456</v>
      </c>
      <c r="C24" s="171">
        <v>5060</v>
      </c>
      <c r="D24" s="5"/>
    </row>
    <row r="25" spans="1:4" ht="18.75" customHeight="1">
      <c r="A25" s="172" t="s">
        <v>457</v>
      </c>
      <c r="B25" s="172" t="s">
        <v>425</v>
      </c>
      <c r="C25" s="173">
        <v>260</v>
      </c>
      <c r="D25" s="5"/>
    </row>
    <row r="26" spans="1:4" ht="18.75" customHeight="1">
      <c r="A26" s="172" t="s">
        <v>458</v>
      </c>
      <c r="B26" s="172" t="s">
        <v>459</v>
      </c>
      <c r="C26" s="173">
        <v>4000</v>
      </c>
      <c r="D26" s="5"/>
    </row>
    <row r="27" spans="1:4" ht="18.75" customHeight="1">
      <c r="A27" s="172" t="s">
        <v>460</v>
      </c>
      <c r="B27" s="172" t="s">
        <v>461</v>
      </c>
      <c r="C27" s="173">
        <v>800</v>
      </c>
      <c r="D27" s="5"/>
    </row>
    <row r="28" spans="1:4" ht="18.75" customHeight="1">
      <c r="A28" s="170" t="s">
        <v>462</v>
      </c>
      <c r="B28" s="170" t="s">
        <v>463</v>
      </c>
      <c r="C28" s="171">
        <v>367.94492000000002</v>
      </c>
      <c r="D28" s="5"/>
    </row>
    <row r="29" spans="1:4" ht="18.75" customHeight="1">
      <c r="A29" s="172" t="s">
        <v>464</v>
      </c>
      <c r="B29" s="172" t="s">
        <v>425</v>
      </c>
      <c r="C29" s="173">
        <v>367.94492000000002</v>
      </c>
      <c r="D29" s="5"/>
    </row>
    <row r="30" spans="1:4" ht="18.75" customHeight="1">
      <c r="A30" s="170" t="s">
        <v>465</v>
      </c>
      <c r="B30" s="170" t="s">
        <v>466</v>
      </c>
      <c r="C30" s="171">
        <v>2152.0792000000001</v>
      </c>
      <c r="D30" s="5"/>
    </row>
    <row r="31" spans="1:4" ht="18.75" customHeight="1">
      <c r="A31" s="172" t="s">
        <v>467</v>
      </c>
      <c r="B31" s="172" t="s">
        <v>425</v>
      </c>
      <c r="C31" s="173">
        <v>2152.0792000000001</v>
      </c>
      <c r="D31" s="5"/>
    </row>
    <row r="32" spans="1:4" ht="18.75" customHeight="1">
      <c r="A32" s="170" t="s">
        <v>468</v>
      </c>
      <c r="B32" s="170" t="s">
        <v>469</v>
      </c>
      <c r="C32" s="171">
        <v>959.40409999999997</v>
      </c>
      <c r="D32" s="5"/>
    </row>
    <row r="33" spans="1:4" ht="18.75" customHeight="1">
      <c r="A33" s="172" t="s">
        <v>470</v>
      </c>
      <c r="B33" s="172" t="s">
        <v>425</v>
      </c>
      <c r="C33" s="173">
        <v>959.40409999999997</v>
      </c>
      <c r="D33" s="5"/>
    </row>
    <row r="34" spans="1:4" ht="18.75" customHeight="1">
      <c r="A34" s="170" t="s">
        <v>471</v>
      </c>
      <c r="B34" s="170" t="s">
        <v>472</v>
      </c>
      <c r="C34" s="171">
        <v>50</v>
      </c>
      <c r="D34" s="5"/>
    </row>
    <row r="35" spans="1:4" ht="18.75" customHeight="1">
      <c r="A35" s="172" t="s">
        <v>473</v>
      </c>
      <c r="B35" s="172" t="s">
        <v>474</v>
      </c>
      <c r="C35" s="173">
        <v>50</v>
      </c>
      <c r="D35" s="5"/>
    </row>
    <row r="36" spans="1:4" ht="18.75" customHeight="1">
      <c r="A36" s="170" t="s">
        <v>475</v>
      </c>
      <c r="B36" s="170" t="s">
        <v>476</v>
      </c>
      <c r="C36" s="171">
        <v>2.75</v>
      </c>
      <c r="D36" s="5"/>
    </row>
    <row r="37" spans="1:4" ht="18.75" customHeight="1">
      <c r="A37" s="172" t="s">
        <v>477</v>
      </c>
      <c r="B37" s="172" t="s">
        <v>433</v>
      </c>
      <c r="C37" s="173">
        <v>2.75</v>
      </c>
      <c r="D37" s="5"/>
    </row>
    <row r="38" spans="1:4" ht="18.75" customHeight="1">
      <c r="A38" s="170" t="s">
        <v>478</v>
      </c>
      <c r="B38" s="170" t="s">
        <v>479</v>
      </c>
      <c r="C38" s="171">
        <v>76.520799999999994</v>
      </c>
      <c r="D38" s="5"/>
    </row>
    <row r="39" spans="1:4" ht="18.75" customHeight="1">
      <c r="A39" s="172" t="s">
        <v>480</v>
      </c>
      <c r="B39" s="172" t="s">
        <v>425</v>
      </c>
      <c r="C39" s="173">
        <v>76.520799999999994</v>
      </c>
      <c r="D39" s="5"/>
    </row>
    <row r="40" spans="1:4" ht="18.75" customHeight="1">
      <c r="A40" s="170" t="s">
        <v>481</v>
      </c>
      <c r="B40" s="170" t="s">
        <v>482</v>
      </c>
      <c r="C40" s="171">
        <v>219.40100000000001</v>
      </c>
      <c r="D40" s="5"/>
    </row>
    <row r="41" spans="1:4" ht="18.75" customHeight="1">
      <c r="A41" s="172" t="s">
        <v>483</v>
      </c>
      <c r="B41" s="172" t="s">
        <v>425</v>
      </c>
      <c r="C41" s="173">
        <v>219.40100000000001</v>
      </c>
      <c r="D41" s="5"/>
    </row>
    <row r="42" spans="1:4" ht="18.75" customHeight="1">
      <c r="A42" s="170" t="s">
        <v>484</v>
      </c>
      <c r="B42" s="170" t="s">
        <v>485</v>
      </c>
      <c r="C42" s="171">
        <v>201.82830000000001</v>
      </c>
      <c r="D42" s="5"/>
    </row>
    <row r="43" spans="1:4" ht="18.75" customHeight="1">
      <c r="A43" s="172" t="s">
        <v>486</v>
      </c>
      <c r="B43" s="172" t="s">
        <v>425</v>
      </c>
      <c r="C43" s="173">
        <v>189.82830000000001</v>
      </c>
      <c r="D43" s="5"/>
    </row>
    <row r="44" spans="1:4" ht="18.75" customHeight="1">
      <c r="A44" s="172" t="s">
        <v>487</v>
      </c>
      <c r="B44" s="172" t="s">
        <v>488</v>
      </c>
      <c r="C44" s="173">
        <v>12</v>
      </c>
      <c r="D44" s="5"/>
    </row>
    <row r="45" spans="1:4" ht="18.75" customHeight="1">
      <c r="A45" s="170" t="s">
        <v>489</v>
      </c>
      <c r="B45" s="170" t="s">
        <v>490</v>
      </c>
      <c r="C45" s="171">
        <v>698.61519999999996</v>
      </c>
      <c r="D45" s="5"/>
    </row>
    <row r="46" spans="1:4" ht="18.75" customHeight="1">
      <c r="A46" s="172" t="s">
        <v>491</v>
      </c>
      <c r="B46" s="172" t="s">
        <v>425</v>
      </c>
      <c r="C46" s="173">
        <v>162.37440000000001</v>
      </c>
      <c r="D46" s="5"/>
    </row>
    <row r="47" spans="1:4" ht="18.75" customHeight="1">
      <c r="A47" s="172" t="s">
        <v>492</v>
      </c>
      <c r="B47" s="172" t="s">
        <v>493</v>
      </c>
      <c r="C47" s="173">
        <v>342</v>
      </c>
      <c r="D47" s="5"/>
    </row>
    <row r="48" spans="1:4" ht="18.75" customHeight="1">
      <c r="A48" s="172" t="s">
        <v>494</v>
      </c>
      <c r="B48" s="172" t="s">
        <v>433</v>
      </c>
      <c r="C48" s="173">
        <v>194.24080000000001</v>
      </c>
      <c r="D48" s="5"/>
    </row>
    <row r="49" spans="1:4" ht="18.75" customHeight="1">
      <c r="A49" s="170" t="s">
        <v>495</v>
      </c>
      <c r="B49" s="170" t="s">
        <v>496</v>
      </c>
      <c r="C49" s="171">
        <v>2169.6898000000001</v>
      </c>
      <c r="D49" s="5"/>
    </row>
    <row r="50" spans="1:4" ht="18.75" customHeight="1">
      <c r="A50" s="172" t="s">
        <v>497</v>
      </c>
      <c r="B50" s="172" t="s">
        <v>425</v>
      </c>
      <c r="C50" s="173">
        <v>1511.9449999999999</v>
      </c>
      <c r="D50" s="5"/>
    </row>
    <row r="51" spans="1:4" ht="18.75" customHeight="1">
      <c r="A51" s="172" t="s">
        <v>498</v>
      </c>
      <c r="B51" s="172" t="s">
        <v>499</v>
      </c>
      <c r="C51" s="173">
        <v>412</v>
      </c>
      <c r="D51" s="5"/>
    </row>
    <row r="52" spans="1:4" ht="18.75" customHeight="1">
      <c r="A52" s="172" t="s">
        <v>500</v>
      </c>
      <c r="B52" s="172" t="s">
        <v>433</v>
      </c>
      <c r="C52" s="173">
        <v>245.7448</v>
      </c>
      <c r="D52" s="5"/>
    </row>
    <row r="53" spans="1:4" ht="18.75" customHeight="1">
      <c r="A53" s="170" t="s">
        <v>501</v>
      </c>
      <c r="B53" s="170" t="s">
        <v>502</v>
      </c>
      <c r="C53" s="171">
        <v>1471.0477000000001</v>
      </c>
      <c r="D53" s="5"/>
    </row>
    <row r="54" spans="1:4" ht="18.75" customHeight="1">
      <c r="A54" s="172" t="s">
        <v>503</v>
      </c>
      <c r="B54" s="172" t="s">
        <v>425</v>
      </c>
      <c r="C54" s="173">
        <v>1471.0477000000001</v>
      </c>
      <c r="D54" s="5"/>
    </row>
    <row r="55" spans="1:4" ht="18.75" customHeight="1">
      <c r="A55" s="170" t="s">
        <v>504</v>
      </c>
      <c r="B55" s="170" t="s">
        <v>505</v>
      </c>
      <c r="C55" s="171">
        <v>718.49149999999997</v>
      </c>
      <c r="D55" s="5"/>
    </row>
    <row r="56" spans="1:4" ht="18.75" customHeight="1">
      <c r="A56" s="172" t="s">
        <v>506</v>
      </c>
      <c r="B56" s="172" t="s">
        <v>425</v>
      </c>
      <c r="C56" s="173">
        <v>718.49149999999997</v>
      </c>
      <c r="D56" s="5"/>
    </row>
    <row r="57" spans="1:4" ht="18.75" customHeight="1">
      <c r="A57" s="170" t="s">
        <v>507</v>
      </c>
      <c r="B57" s="170" t="s">
        <v>508</v>
      </c>
      <c r="C57" s="171">
        <v>228.63380000000001</v>
      </c>
      <c r="D57" s="5"/>
    </row>
    <row r="58" spans="1:4" ht="18.75" customHeight="1">
      <c r="A58" s="172" t="s">
        <v>509</v>
      </c>
      <c r="B58" s="172" t="s">
        <v>425</v>
      </c>
      <c r="C58" s="173">
        <v>228.63380000000001</v>
      </c>
      <c r="D58" s="5"/>
    </row>
    <row r="59" spans="1:4" ht="18.75" customHeight="1">
      <c r="A59" s="170" t="s">
        <v>510</v>
      </c>
      <c r="B59" s="170" t="s">
        <v>511</v>
      </c>
      <c r="C59" s="171">
        <v>163.398</v>
      </c>
      <c r="D59" s="5"/>
    </row>
    <row r="60" spans="1:4" ht="18.75" customHeight="1">
      <c r="A60" s="172" t="s">
        <v>512</v>
      </c>
      <c r="B60" s="172" t="s">
        <v>425</v>
      </c>
      <c r="C60" s="173">
        <v>163.398</v>
      </c>
      <c r="D60" s="5"/>
    </row>
    <row r="61" spans="1:4" ht="18.75" customHeight="1">
      <c r="A61" s="170" t="s">
        <v>513</v>
      </c>
      <c r="B61" s="170" t="s">
        <v>514</v>
      </c>
      <c r="C61" s="171">
        <v>194.3526</v>
      </c>
      <c r="D61" s="5"/>
    </row>
    <row r="62" spans="1:4" ht="18.75" customHeight="1">
      <c r="A62" s="172" t="s">
        <v>515</v>
      </c>
      <c r="B62" s="172" t="s">
        <v>425</v>
      </c>
      <c r="C62" s="173">
        <v>139.77260000000001</v>
      </c>
      <c r="D62" s="5"/>
    </row>
    <row r="63" spans="1:4" ht="18.75" customHeight="1">
      <c r="A63" s="172" t="s">
        <v>516</v>
      </c>
      <c r="B63" s="172" t="s">
        <v>433</v>
      </c>
      <c r="C63" s="173">
        <v>54.58</v>
      </c>
      <c r="D63" s="5"/>
    </row>
    <row r="64" spans="1:4" ht="18.75" customHeight="1">
      <c r="A64" s="170" t="s">
        <v>517</v>
      </c>
      <c r="B64" s="170" t="s">
        <v>518</v>
      </c>
      <c r="C64" s="171">
        <v>2281.7604999999999</v>
      </c>
      <c r="D64" s="5"/>
    </row>
    <row r="65" spans="1:4" ht="18.75" customHeight="1">
      <c r="A65" s="172" t="s">
        <v>519</v>
      </c>
      <c r="B65" s="172" t="s">
        <v>425</v>
      </c>
      <c r="C65" s="173">
        <v>1784.0905</v>
      </c>
      <c r="D65" s="5"/>
    </row>
    <row r="66" spans="1:4" ht="18.75" customHeight="1">
      <c r="A66" s="172" t="s">
        <v>520</v>
      </c>
      <c r="B66" s="172" t="s">
        <v>521</v>
      </c>
      <c r="C66" s="173">
        <v>70.67</v>
      </c>
      <c r="D66" s="5"/>
    </row>
    <row r="67" spans="1:4" ht="18.75" customHeight="1">
      <c r="A67" s="172" t="s">
        <v>522</v>
      </c>
      <c r="B67" s="172" t="s">
        <v>523</v>
      </c>
      <c r="C67" s="173">
        <v>50</v>
      </c>
      <c r="D67" s="5"/>
    </row>
    <row r="68" spans="1:4" ht="18.75" customHeight="1">
      <c r="A68" s="172" t="s">
        <v>524</v>
      </c>
      <c r="B68" s="172" t="s">
        <v>525</v>
      </c>
      <c r="C68" s="173">
        <v>234</v>
      </c>
      <c r="D68" s="5"/>
    </row>
    <row r="69" spans="1:4" ht="18.75" customHeight="1">
      <c r="A69" s="172" t="s">
        <v>526</v>
      </c>
      <c r="B69" s="172" t="s">
        <v>527</v>
      </c>
      <c r="C69" s="173">
        <v>143</v>
      </c>
      <c r="D69" s="5"/>
    </row>
    <row r="70" spans="1:4" ht="18.75" customHeight="1">
      <c r="A70" s="170" t="s">
        <v>528</v>
      </c>
      <c r="B70" s="170" t="s">
        <v>529</v>
      </c>
      <c r="C70" s="171">
        <v>852.27930000000003</v>
      </c>
      <c r="D70" s="5"/>
    </row>
    <row r="71" spans="1:4" ht="18.75" customHeight="1">
      <c r="A71" s="172" t="s">
        <v>530</v>
      </c>
      <c r="B71" s="172" t="s">
        <v>425</v>
      </c>
      <c r="C71" s="173">
        <v>318.27929999999998</v>
      </c>
      <c r="D71" s="5"/>
    </row>
    <row r="72" spans="1:4" ht="18.75" customHeight="1">
      <c r="A72" s="172" t="s">
        <v>531</v>
      </c>
      <c r="B72" s="172" t="s">
        <v>532</v>
      </c>
      <c r="C72" s="173">
        <v>95</v>
      </c>
      <c r="D72" s="5"/>
    </row>
    <row r="73" spans="1:4" ht="18.75" customHeight="1">
      <c r="A73" s="172" t="s">
        <v>533</v>
      </c>
      <c r="B73" s="172" t="s">
        <v>534</v>
      </c>
      <c r="C73" s="173">
        <v>439</v>
      </c>
      <c r="D73" s="5"/>
    </row>
    <row r="74" spans="1:4" ht="18.75" customHeight="1">
      <c r="A74" s="170" t="s">
        <v>535</v>
      </c>
      <c r="B74" s="170" t="s">
        <v>536</v>
      </c>
      <c r="C74" s="171">
        <v>416</v>
      </c>
      <c r="D74" s="5"/>
    </row>
    <row r="75" spans="1:4" ht="18.75" customHeight="1">
      <c r="A75" s="170" t="s">
        <v>537</v>
      </c>
      <c r="B75" s="170" t="s">
        <v>538</v>
      </c>
      <c r="C75" s="171">
        <v>416</v>
      </c>
      <c r="D75" s="5"/>
    </row>
    <row r="76" spans="1:4" ht="18.75" customHeight="1">
      <c r="A76" s="172" t="s">
        <v>539</v>
      </c>
      <c r="B76" s="172" t="s">
        <v>540</v>
      </c>
      <c r="C76" s="173">
        <v>416</v>
      </c>
      <c r="D76" s="5"/>
    </row>
    <row r="77" spans="1:4" ht="18.75" customHeight="1">
      <c r="A77" s="170" t="s">
        <v>541</v>
      </c>
      <c r="B77" s="170" t="s">
        <v>542</v>
      </c>
      <c r="C77" s="171">
        <v>17628.971296</v>
      </c>
      <c r="D77" s="5"/>
    </row>
    <row r="78" spans="1:4" ht="18.75" customHeight="1">
      <c r="A78" s="170" t="s">
        <v>543</v>
      </c>
      <c r="B78" s="170" t="s">
        <v>544</v>
      </c>
      <c r="C78" s="171">
        <v>15604.508496</v>
      </c>
      <c r="D78" s="5"/>
    </row>
    <row r="79" spans="1:4" ht="18.75" customHeight="1">
      <c r="A79" s="172" t="s">
        <v>545</v>
      </c>
      <c r="B79" s="172" t="s">
        <v>425</v>
      </c>
      <c r="C79" s="173">
        <v>10989.788495999999</v>
      </c>
      <c r="D79" s="5"/>
    </row>
    <row r="80" spans="1:4" ht="18.75" customHeight="1">
      <c r="A80" s="172" t="s">
        <v>546</v>
      </c>
      <c r="B80" s="172" t="s">
        <v>443</v>
      </c>
      <c r="C80" s="173">
        <v>3541.06</v>
      </c>
      <c r="D80" s="5"/>
    </row>
    <row r="81" spans="1:4" ht="18.75" customHeight="1">
      <c r="A81" s="172" t="s">
        <v>547</v>
      </c>
      <c r="B81" s="172" t="s">
        <v>548</v>
      </c>
      <c r="C81" s="173">
        <v>847</v>
      </c>
      <c r="D81" s="5"/>
    </row>
    <row r="82" spans="1:4" ht="18.75" customHeight="1">
      <c r="A82" s="172" t="s">
        <v>549</v>
      </c>
      <c r="B82" s="172" t="s">
        <v>550</v>
      </c>
      <c r="C82" s="173">
        <v>226.66</v>
      </c>
      <c r="D82" s="5"/>
    </row>
    <row r="83" spans="1:4" ht="18.75" customHeight="1">
      <c r="A83" s="170" t="s">
        <v>551</v>
      </c>
      <c r="B83" s="170" t="s">
        <v>552</v>
      </c>
      <c r="C83" s="171">
        <v>1136.2228</v>
      </c>
      <c r="D83" s="5"/>
    </row>
    <row r="84" spans="1:4" ht="18.75" customHeight="1">
      <c r="A84" s="172" t="s">
        <v>553</v>
      </c>
      <c r="B84" s="172" t="s">
        <v>425</v>
      </c>
      <c r="C84" s="173">
        <v>1136.2228</v>
      </c>
      <c r="D84" s="5"/>
    </row>
    <row r="85" spans="1:4" ht="18.75" customHeight="1">
      <c r="A85" s="170" t="s">
        <v>554</v>
      </c>
      <c r="B85" s="170" t="s">
        <v>555</v>
      </c>
      <c r="C85" s="171">
        <v>810.24</v>
      </c>
      <c r="D85" s="5"/>
    </row>
    <row r="86" spans="1:4" ht="18.75" customHeight="1">
      <c r="A86" s="172" t="s">
        <v>556</v>
      </c>
      <c r="B86" s="172" t="s">
        <v>557</v>
      </c>
      <c r="C86" s="173">
        <v>810.24</v>
      </c>
      <c r="D86" s="5"/>
    </row>
    <row r="87" spans="1:4" ht="18.75" customHeight="1">
      <c r="A87" s="170" t="s">
        <v>558</v>
      </c>
      <c r="B87" s="170" t="s">
        <v>559</v>
      </c>
      <c r="C87" s="171">
        <v>78</v>
      </c>
      <c r="D87" s="5"/>
    </row>
    <row r="88" spans="1:4" ht="18.75" customHeight="1">
      <c r="A88" s="172" t="s">
        <v>560</v>
      </c>
      <c r="B88" s="172" t="s">
        <v>561</v>
      </c>
      <c r="C88" s="173">
        <v>78</v>
      </c>
      <c r="D88" s="5"/>
    </row>
    <row r="89" spans="1:4" ht="18.75" customHeight="1">
      <c r="A89" s="170" t="s">
        <v>562</v>
      </c>
      <c r="B89" s="170" t="s">
        <v>563</v>
      </c>
      <c r="C89" s="171">
        <v>100175.732236</v>
      </c>
      <c r="D89" s="5"/>
    </row>
    <row r="90" spans="1:4" ht="18.75" customHeight="1">
      <c r="A90" s="170" t="s">
        <v>564</v>
      </c>
      <c r="B90" s="170" t="s">
        <v>565</v>
      </c>
      <c r="C90" s="171">
        <v>1566.7874999999999</v>
      </c>
      <c r="D90" s="5"/>
    </row>
    <row r="91" spans="1:4" ht="18.75" customHeight="1">
      <c r="A91" s="172" t="s">
        <v>566</v>
      </c>
      <c r="B91" s="172" t="s">
        <v>425</v>
      </c>
      <c r="C91" s="173">
        <v>1157.1451</v>
      </c>
      <c r="D91" s="5"/>
    </row>
    <row r="92" spans="1:4" ht="18.75" customHeight="1">
      <c r="A92" s="172" t="s">
        <v>567</v>
      </c>
      <c r="B92" s="172" t="s">
        <v>568</v>
      </c>
      <c r="C92" s="173">
        <v>409.64240000000001</v>
      </c>
      <c r="D92" s="5"/>
    </row>
    <row r="93" spans="1:4" ht="18.75" customHeight="1">
      <c r="A93" s="170" t="s">
        <v>569</v>
      </c>
      <c r="B93" s="170" t="s">
        <v>570</v>
      </c>
      <c r="C93" s="171">
        <v>90678.534436000002</v>
      </c>
      <c r="D93" s="5"/>
    </row>
    <row r="94" spans="1:4" ht="18.75" customHeight="1">
      <c r="A94" s="172" t="s">
        <v>571</v>
      </c>
      <c r="B94" s="172" t="s">
        <v>572</v>
      </c>
      <c r="C94" s="173">
        <v>2376.8371999999999</v>
      </c>
      <c r="D94" s="5"/>
    </row>
    <row r="95" spans="1:4" ht="18.75" customHeight="1">
      <c r="A95" s="172" t="s">
        <v>573</v>
      </c>
      <c r="B95" s="172" t="s">
        <v>574</v>
      </c>
      <c r="C95" s="173">
        <v>24547.580335999999</v>
      </c>
      <c r="D95" s="5"/>
    </row>
    <row r="96" spans="1:4" ht="18.75" customHeight="1">
      <c r="A96" s="172" t="s">
        <v>575</v>
      </c>
      <c r="B96" s="172" t="s">
        <v>576</v>
      </c>
      <c r="C96" s="173">
        <v>43860.286899999999</v>
      </c>
      <c r="D96" s="5"/>
    </row>
    <row r="97" spans="1:4" ht="18.75" customHeight="1">
      <c r="A97" s="172" t="s">
        <v>577</v>
      </c>
      <c r="B97" s="172" t="s">
        <v>578</v>
      </c>
      <c r="C97" s="173">
        <v>14541.93</v>
      </c>
      <c r="D97" s="5"/>
    </row>
    <row r="98" spans="1:4" ht="18.75" customHeight="1">
      <c r="A98" s="172" t="s">
        <v>579</v>
      </c>
      <c r="B98" s="172" t="s">
        <v>580</v>
      </c>
      <c r="C98" s="173">
        <v>66.900000000000006</v>
      </c>
      <c r="D98" s="5"/>
    </row>
    <row r="99" spans="1:4" ht="18.75" customHeight="1">
      <c r="A99" s="172" t="s">
        <v>581</v>
      </c>
      <c r="B99" s="172" t="s">
        <v>582</v>
      </c>
      <c r="C99" s="173">
        <v>5285</v>
      </c>
      <c r="D99" s="5"/>
    </row>
    <row r="100" spans="1:4" ht="18.75" customHeight="1">
      <c r="A100" s="170" t="s">
        <v>583</v>
      </c>
      <c r="B100" s="170" t="s">
        <v>584</v>
      </c>
      <c r="C100" s="171">
        <v>4467.4943999999996</v>
      </c>
      <c r="D100" s="5"/>
    </row>
    <row r="101" spans="1:4" ht="18.75" customHeight="1">
      <c r="A101" s="172" t="s">
        <v>585</v>
      </c>
      <c r="B101" s="172" t="s">
        <v>586</v>
      </c>
      <c r="C101" s="173">
        <v>4467.4943999999996</v>
      </c>
      <c r="D101" s="5"/>
    </row>
    <row r="102" spans="1:4" ht="18.75" customHeight="1">
      <c r="A102" s="170" t="s">
        <v>587</v>
      </c>
      <c r="B102" s="170" t="s">
        <v>588</v>
      </c>
      <c r="C102" s="171">
        <v>174.5848</v>
      </c>
      <c r="D102" s="5"/>
    </row>
    <row r="103" spans="1:4" ht="18.75" customHeight="1">
      <c r="A103" s="172" t="s">
        <v>589</v>
      </c>
      <c r="B103" s="172" t="s">
        <v>590</v>
      </c>
      <c r="C103" s="173">
        <v>174.5848</v>
      </c>
      <c r="D103" s="5"/>
    </row>
    <row r="104" spans="1:4" ht="18.75" customHeight="1">
      <c r="A104" s="170" t="s">
        <v>591</v>
      </c>
      <c r="B104" s="170" t="s">
        <v>592</v>
      </c>
      <c r="C104" s="171">
        <v>1284.3311000000001</v>
      </c>
      <c r="D104" s="5"/>
    </row>
    <row r="105" spans="1:4" ht="18.75" customHeight="1">
      <c r="A105" s="172" t="s">
        <v>593</v>
      </c>
      <c r="B105" s="172" t="s">
        <v>594</v>
      </c>
      <c r="C105" s="173">
        <v>918.48940000000005</v>
      </c>
      <c r="D105" s="5"/>
    </row>
    <row r="106" spans="1:4" ht="18.75" customHeight="1">
      <c r="A106" s="172" t="s">
        <v>595</v>
      </c>
      <c r="B106" s="172" t="s">
        <v>596</v>
      </c>
      <c r="C106" s="173">
        <v>365.8417</v>
      </c>
      <c r="D106" s="5"/>
    </row>
    <row r="107" spans="1:4" ht="18.75" customHeight="1">
      <c r="A107" s="170" t="s">
        <v>597</v>
      </c>
      <c r="B107" s="170" t="s">
        <v>598</v>
      </c>
      <c r="C107" s="171">
        <v>880</v>
      </c>
      <c r="D107" s="5"/>
    </row>
    <row r="108" spans="1:4" ht="18.75" customHeight="1">
      <c r="A108" s="172" t="s">
        <v>599</v>
      </c>
      <c r="B108" s="172" t="s">
        <v>600</v>
      </c>
      <c r="C108" s="173">
        <v>880</v>
      </c>
      <c r="D108" s="5"/>
    </row>
    <row r="109" spans="1:4" ht="18.75" customHeight="1">
      <c r="A109" s="170" t="s">
        <v>601</v>
      </c>
      <c r="B109" s="170" t="s">
        <v>602</v>
      </c>
      <c r="C109" s="171">
        <v>1124</v>
      </c>
      <c r="D109" s="5"/>
    </row>
    <row r="110" spans="1:4" ht="18.75" customHeight="1">
      <c r="A110" s="172" t="s">
        <v>603</v>
      </c>
      <c r="B110" s="172" t="s">
        <v>604</v>
      </c>
      <c r="C110" s="173">
        <v>1124</v>
      </c>
      <c r="D110" s="5"/>
    </row>
    <row r="111" spans="1:4" ht="18.75" customHeight="1">
      <c r="A111" s="170" t="s">
        <v>605</v>
      </c>
      <c r="B111" s="170" t="s">
        <v>606</v>
      </c>
      <c r="C111" s="171">
        <v>11161.441500000001</v>
      </c>
      <c r="D111" s="5"/>
    </row>
    <row r="112" spans="1:4" ht="18.75" customHeight="1">
      <c r="A112" s="170" t="s">
        <v>607</v>
      </c>
      <c r="B112" s="170" t="s">
        <v>608</v>
      </c>
      <c r="C112" s="171">
        <v>192.45150000000001</v>
      </c>
      <c r="D112" s="5"/>
    </row>
    <row r="113" spans="1:4" ht="18.75" customHeight="1">
      <c r="A113" s="172" t="s">
        <v>609</v>
      </c>
      <c r="B113" s="172" t="s">
        <v>610</v>
      </c>
      <c r="C113" s="173">
        <v>192.45150000000001</v>
      </c>
      <c r="D113" s="5"/>
    </row>
    <row r="114" spans="1:4" ht="18.75" customHeight="1">
      <c r="A114" s="170" t="s">
        <v>611</v>
      </c>
      <c r="B114" s="170" t="s">
        <v>612</v>
      </c>
      <c r="C114" s="171">
        <v>271.39</v>
      </c>
      <c r="D114" s="5"/>
    </row>
    <row r="115" spans="1:4" ht="18.75" customHeight="1">
      <c r="A115" s="172" t="s">
        <v>613</v>
      </c>
      <c r="B115" s="172" t="s">
        <v>614</v>
      </c>
      <c r="C115" s="173">
        <v>241.39</v>
      </c>
      <c r="D115" s="5"/>
    </row>
    <row r="116" spans="1:4" ht="18.75" customHeight="1">
      <c r="A116" s="172" t="s">
        <v>615</v>
      </c>
      <c r="B116" s="172" t="s">
        <v>616</v>
      </c>
      <c r="C116" s="173">
        <v>30</v>
      </c>
      <c r="D116" s="5"/>
    </row>
    <row r="117" spans="1:4" ht="18.75" customHeight="1">
      <c r="A117" s="170" t="s">
        <v>617</v>
      </c>
      <c r="B117" s="170" t="s">
        <v>618</v>
      </c>
      <c r="C117" s="171">
        <v>317</v>
      </c>
      <c r="D117" s="5"/>
    </row>
    <row r="118" spans="1:4" ht="18.75" customHeight="1">
      <c r="A118" s="172" t="s">
        <v>619</v>
      </c>
      <c r="B118" s="172" t="s">
        <v>620</v>
      </c>
      <c r="C118" s="173">
        <v>267</v>
      </c>
      <c r="D118" s="5"/>
    </row>
    <row r="119" spans="1:4" ht="18.75" customHeight="1">
      <c r="A119" s="172" t="s">
        <v>621</v>
      </c>
      <c r="B119" s="172" t="s">
        <v>622</v>
      </c>
      <c r="C119" s="173">
        <v>50</v>
      </c>
      <c r="D119" s="5"/>
    </row>
    <row r="120" spans="1:4" ht="18.75" customHeight="1">
      <c r="A120" s="170" t="s">
        <v>623</v>
      </c>
      <c r="B120" s="170" t="s">
        <v>624</v>
      </c>
      <c r="C120" s="171">
        <v>10380.6</v>
      </c>
      <c r="D120" s="5"/>
    </row>
    <row r="121" spans="1:4" ht="18.75" customHeight="1">
      <c r="A121" s="172" t="s">
        <v>625</v>
      </c>
      <c r="B121" s="172" t="s">
        <v>626</v>
      </c>
      <c r="C121" s="173">
        <v>10380.6</v>
      </c>
      <c r="D121" s="5"/>
    </row>
    <row r="122" spans="1:4" ht="18.75" customHeight="1">
      <c r="A122" s="170" t="s">
        <v>627</v>
      </c>
      <c r="B122" s="170" t="s">
        <v>628</v>
      </c>
      <c r="C122" s="171">
        <v>3813.4974130000001</v>
      </c>
      <c r="D122" s="5"/>
    </row>
    <row r="123" spans="1:4" ht="18.75" customHeight="1">
      <c r="A123" s="170" t="s">
        <v>629</v>
      </c>
      <c r="B123" s="170" t="s">
        <v>630</v>
      </c>
      <c r="C123" s="171">
        <v>2344.7914129999999</v>
      </c>
      <c r="D123" s="5"/>
    </row>
    <row r="124" spans="1:4" ht="18.75" customHeight="1">
      <c r="A124" s="172" t="s">
        <v>631</v>
      </c>
      <c r="B124" s="172" t="s">
        <v>425</v>
      </c>
      <c r="C124" s="173">
        <v>510.16329999999999</v>
      </c>
      <c r="D124" s="5"/>
    </row>
    <row r="125" spans="1:4" ht="18.75" customHeight="1">
      <c r="A125" s="172" t="s">
        <v>632</v>
      </c>
      <c r="B125" s="172" t="s">
        <v>633</v>
      </c>
      <c r="C125" s="173">
        <v>142.647413</v>
      </c>
      <c r="D125" s="5"/>
    </row>
    <row r="126" spans="1:4" ht="18.75" customHeight="1">
      <c r="A126" s="172" t="s">
        <v>634</v>
      </c>
      <c r="B126" s="172" t="s">
        <v>635</v>
      </c>
      <c r="C126" s="173">
        <v>80.386399999999995</v>
      </c>
      <c r="D126" s="5"/>
    </row>
    <row r="127" spans="1:4" ht="18.75" customHeight="1">
      <c r="A127" s="172" t="s">
        <v>636</v>
      </c>
      <c r="B127" s="172" t="s">
        <v>637</v>
      </c>
      <c r="C127" s="173">
        <v>130.7236</v>
      </c>
      <c r="D127" s="5"/>
    </row>
    <row r="128" spans="1:4" ht="18.75" customHeight="1">
      <c r="A128" s="172" t="s">
        <v>638</v>
      </c>
      <c r="B128" s="172" t="s">
        <v>639</v>
      </c>
      <c r="C128" s="173">
        <v>308.67070000000001</v>
      </c>
      <c r="D128" s="5"/>
    </row>
    <row r="129" spans="1:4" ht="18.75" customHeight="1">
      <c r="A129" s="172" t="s">
        <v>640</v>
      </c>
      <c r="B129" s="172" t="s">
        <v>641</v>
      </c>
      <c r="C129" s="173">
        <v>1172.2</v>
      </c>
      <c r="D129" s="5"/>
    </row>
    <row r="130" spans="1:4" ht="18.75" customHeight="1">
      <c r="A130" s="170" t="s">
        <v>642</v>
      </c>
      <c r="B130" s="170" t="s">
        <v>643</v>
      </c>
      <c r="C130" s="171">
        <v>70</v>
      </c>
      <c r="D130" s="5"/>
    </row>
    <row r="131" spans="1:4" ht="18.75" customHeight="1">
      <c r="A131" s="172" t="s">
        <v>644</v>
      </c>
      <c r="B131" s="172" t="s">
        <v>645</v>
      </c>
      <c r="C131" s="173">
        <v>70</v>
      </c>
      <c r="D131" s="5"/>
    </row>
    <row r="132" spans="1:4" ht="18.75" customHeight="1">
      <c r="A132" s="170" t="s">
        <v>646</v>
      </c>
      <c r="B132" s="170" t="s">
        <v>647</v>
      </c>
      <c r="C132" s="171">
        <v>138.51599999999999</v>
      </c>
      <c r="D132" s="5"/>
    </row>
    <row r="133" spans="1:4" ht="18.75" customHeight="1">
      <c r="A133" s="172" t="s">
        <v>648</v>
      </c>
      <c r="B133" s="172" t="s">
        <v>425</v>
      </c>
      <c r="C133" s="173">
        <v>138.51599999999999</v>
      </c>
      <c r="D133" s="5"/>
    </row>
    <row r="134" spans="1:4" ht="18.75" customHeight="1">
      <c r="A134" s="170" t="s">
        <v>649</v>
      </c>
      <c r="B134" s="170" t="s">
        <v>650</v>
      </c>
      <c r="C134" s="171">
        <v>1155.7</v>
      </c>
      <c r="D134" s="5"/>
    </row>
    <row r="135" spans="1:4" ht="18.75" customHeight="1">
      <c r="A135" s="172" t="s">
        <v>651</v>
      </c>
      <c r="B135" s="172" t="s">
        <v>652</v>
      </c>
      <c r="C135" s="173">
        <v>923.3</v>
      </c>
      <c r="D135" s="5"/>
    </row>
    <row r="136" spans="1:4" ht="18.75" customHeight="1">
      <c r="A136" s="172" t="s">
        <v>653</v>
      </c>
      <c r="B136" s="172" t="s">
        <v>654</v>
      </c>
      <c r="C136" s="173">
        <v>232.4</v>
      </c>
      <c r="D136" s="5"/>
    </row>
    <row r="137" spans="1:4" ht="18.75" customHeight="1">
      <c r="A137" s="170" t="s">
        <v>655</v>
      </c>
      <c r="B137" s="170" t="s">
        <v>656</v>
      </c>
      <c r="C137" s="171">
        <v>104.49</v>
      </c>
      <c r="D137" s="5"/>
    </row>
    <row r="138" spans="1:4" ht="18.75" customHeight="1">
      <c r="A138" s="172" t="s">
        <v>657</v>
      </c>
      <c r="B138" s="172" t="s">
        <v>658</v>
      </c>
      <c r="C138" s="173">
        <v>104.49</v>
      </c>
      <c r="D138" s="5"/>
    </row>
    <row r="139" spans="1:4" ht="18.75" customHeight="1">
      <c r="A139" s="170" t="s">
        <v>659</v>
      </c>
      <c r="B139" s="170" t="s">
        <v>660</v>
      </c>
      <c r="C139" s="171">
        <v>97149.594660000002</v>
      </c>
      <c r="D139" s="5"/>
    </row>
    <row r="140" spans="1:4" ht="18.75" customHeight="1">
      <c r="A140" s="170" t="s">
        <v>661</v>
      </c>
      <c r="B140" s="170" t="s">
        <v>662</v>
      </c>
      <c r="C140" s="171">
        <v>2284.8453</v>
      </c>
      <c r="D140" s="5"/>
    </row>
    <row r="141" spans="1:4" ht="18.75" customHeight="1">
      <c r="A141" s="172" t="s">
        <v>663</v>
      </c>
      <c r="B141" s="172" t="s">
        <v>425</v>
      </c>
      <c r="C141" s="173">
        <v>1747.1298999999999</v>
      </c>
      <c r="D141" s="5"/>
    </row>
    <row r="142" spans="1:4" ht="18.75" customHeight="1">
      <c r="A142" s="172" t="s">
        <v>664</v>
      </c>
      <c r="B142" s="172" t="s">
        <v>665</v>
      </c>
      <c r="C142" s="173">
        <v>178.5324</v>
      </c>
      <c r="D142" s="5"/>
    </row>
    <row r="143" spans="1:4" ht="18.75" customHeight="1">
      <c r="A143" s="172" t="s">
        <v>666</v>
      </c>
      <c r="B143" s="172" t="s">
        <v>667</v>
      </c>
      <c r="C143" s="173">
        <v>87.800799999999995</v>
      </c>
      <c r="D143" s="5"/>
    </row>
    <row r="144" spans="1:4" ht="18.75" customHeight="1">
      <c r="A144" s="172" t="s">
        <v>668</v>
      </c>
      <c r="B144" s="172" t="s">
        <v>669</v>
      </c>
      <c r="C144" s="173">
        <v>271.38220000000001</v>
      </c>
      <c r="D144" s="5"/>
    </row>
    <row r="145" spans="1:4" ht="18.75" customHeight="1">
      <c r="A145" s="170" t="s">
        <v>670</v>
      </c>
      <c r="B145" s="170" t="s">
        <v>671</v>
      </c>
      <c r="C145" s="171">
        <v>1608.04855</v>
      </c>
      <c r="D145" s="5"/>
    </row>
    <row r="146" spans="1:4" ht="18.75" customHeight="1">
      <c r="A146" s="172" t="s">
        <v>672</v>
      </c>
      <c r="B146" s="172" t="s">
        <v>425</v>
      </c>
      <c r="C146" s="173">
        <v>1608.04855</v>
      </c>
      <c r="D146" s="5"/>
    </row>
    <row r="147" spans="1:4" ht="18.75" customHeight="1">
      <c r="A147" s="170" t="s">
        <v>673</v>
      </c>
      <c r="B147" s="170" t="s">
        <v>674</v>
      </c>
      <c r="C147" s="171">
        <v>35773.559195000002</v>
      </c>
      <c r="D147" s="5"/>
    </row>
    <row r="148" spans="1:4" ht="18.75" customHeight="1">
      <c r="A148" s="172" t="s">
        <v>675</v>
      </c>
      <c r="B148" s="172" t="s">
        <v>676</v>
      </c>
      <c r="C148" s="173">
        <v>102.84439999999999</v>
      </c>
      <c r="D148" s="5"/>
    </row>
    <row r="149" spans="1:4" ht="18.75" customHeight="1">
      <c r="A149" s="172" t="s">
        <v>677</v>
      </c>
      <c r="B149" s="172" t="s">
        <v>678</v>
      </c>
      <c r="C149" s="173">
        <v>45</v>
      </c>
      <c r="D149" s="5"/>
    </row>
    <row r="150" spans="1:4" ht="18.75" customHeight="1">
      <c r="A150" s="172" t="s">
        <v>679</v>
      </c>
      <c r="B150" s="172" t="s">
        <v>680</v>
      </c>
      <c r="C150" s="173">
        <v>16260.823723</v>
      </c>
      <c r="D150" s="5"/>
    </row>
    <row r="151" spans="1:4" ht="18.75" customHeight="1">
      <c r="A151" s="172" t="s">
        <v>681</v>
      </c>
      <c r="B151" s="172" t="s">
        <v>682</v>
      </c>
      <c r="C151" s="173">
        <v>4259.291072</v>
      </c>
      <c r="D151" s="5"/>
    </row>
    <row r="152" spans="1:4" ht="18.75" customHeight="1">
      <c r="A152" s="172" t="s">
        <v>683</v>
      </c>
      <c r="B152" s="172" t="s">
        <v>684</v>
      </c>
      <c r="C152" s="173">
        <v>15048</v>
      </c>
      <c r="D152" s="5"/>
    </row>
    <row r="153" spans="1:4" ht="18.75" customHeight="1">
      <c r="A153" s="172" t="s">
        <v>685</v>
      </c>
      <c r="B153" s="172" t="s">
        <v>686</v>
      </c>
      <c r="C153" s="173">
        <v>57.6</v>
      </c>
      <c r="D153" s="5"/>
    </row>
    <row r="154" spans="1:4" ht="18.75" customHeight="1">
      <c r="A154" s="170" t="s">
        <v>687</v>
      </c>
      <c r="B154" s="170" t="s">
        <v>688</v>
      </c>
      <c r="C154" s="171">
        <v>2369</v>
      </c>
      <c r="D154" s="5"/>
    </row>
    <row r="155" spans="1:4" ht="18.75" customHeight="1">
      <c r="A155" s="172" t="s">
        <v>689</v>
      </c>
      <c r="B155" s="172" t="s">
        <v>690</v>
      </c>
      <c r="C155" s="173">
        <v>2369</v>
      </c>
      <c r="D155" s="5"/>
    </row>
    <row r="156" spans="1:4" ht="18.75" customHeight="1">
      <c r="A156" s="170" t="s">
        <v>691</v>
      </c>
      <c r="B156" s="170" t="s">
        <v>692</v>
      </c>
      <c r="C156" s="171">
        <v>12785.846</v>
      </c>
      <c r="D156" s="5"/>
    </row>
    <row r="157" spans="1:4" ht="18.75" customHeight="1">
      <c r="A157" s="172" t="s">
        <v>693</v>
      </c>
      <c r="B157" s="172" t="s">
        <v>694</v>
      </c>
      <c r="C157" s="173">
        <v>2450.5160000000001</v>
      </c>
      <c r="D157" s="5"/>
    </row>
    <row r="158" spans="1:4" ht="18.75" customHeight="1">
      <c r="A158" s="172" t="s">
        <v>695</v>
      </c>
      <c r="B158" s="172" t="s">
        <v>696</v>
      </c>
      <c r="C158" s="173">
        <v>2588.88</v>
      </c>
      <c r="D158" s="5"/>
    </row>
    <row r="159" spans="1:4" ht="18.75" customHeight="1">
      <c r="A159" s="172" t="s">
        <v>697</v>
      </c>
      <c r="B159" s="172" t="s">
        <v>698</v>
      </c>
      <c r="C159" s="173">
        <v>967.8</v>
      </c>
      <c r="D159" s="5"/>
    </row>
    <row r="160" spans="1:4" ht="18.75" customHeight="1">
      <c r="A160" s="172" t="s">
        <v>699</v>
      </c>
      <c r="B160" s="172" t="s">
        <v>700</v>
      </c>
      <c r="C160" s="173">
        <v>6778.65</v>
      </c>
      <c r="D160" s="5"/>
    </row>
    <row r="161" spans="1:4" ht="18.75" customHeight="1">
      <c r="A161" s="170" t="s">
        <v>701</v>
      </c>
      <c r="B161" s="170" t="s">
        <v>702</v>
      </c>
      <c r="C161" s="171">
        <v>1330.5</v>
      </c>
      <c r="D161" s="5"/>
    </row>
    <row r="162" spans="1:4" ht="18.75" customHeight="1">
      <c r="A162" s="172" t="s">
        <v>703</v>
      </c>
      <c r="B162" s="172" t="s">
        <v>704</v>
      </c>
      <c r="C162" s="173">
        <v>292.39999999999998</v>
      </c>
      <c r="D162" s="5"/>
    </row>
    <row r="163" spans="1:4" ht="18.75" customHeight="1">
      <c r="A163" s="172" t="s">
        <v>705</v>
      </c>
      <c r="B163" s="172" t="s">
        <v>706</v>
      </c>
      <c r="C163" s="173">
        <v>16</v>
      </c>
      <c r="D163" s="5"/>
    </row>
    <row r="164" spans="1:4" ht="18.75" customHeight="1">
      <c r="A164" s="172" t="s">
        <v>707</v>
      </c>
      <c r="B164" s="172" t="s">
        <v>708</v>
      </c>
      <c r="C164" s="173">
        <v>36.75</v>
      </c>
      <c r="D164" s="5"/>
    </row>
    <row r="165" spans="1:4" ht="18.75" customHeight="1">
      <c r="A165" s="172" t="s">
        <v>709</v>
      </c>
      <c r="B165" s="172" t="s">
        <v>710</v>
      </c>
      <c r="C165" s="173">
        <v>111</v>
      </c>
      <c r="D165" s="5"/>
    </row>
    <row r="166" spans="1:4" ht="18.75" customHeight="1">
      <c r="A166" s="172" t="s">
        <v>711</v>
      </c>
      <c r="B166" s="172" t="s">
        <v>712</v>
      </c>
      <c r="C166" s="173">
        <v>874.35</v>
      </c>
      <c r="D166" s="5"/>
    </row>
    <row r="167" spans="1:4" ht="18.75" customHeight="1">
      <c r="A167" s="170" t="s">
        <v>713</v>
      </c>
      <c r="B167" s="170" t="s">
        <v>714</v>
      </c>
      <c r="C167" s="171">
        <v>1544.92</v>
      </c>
      <c r="D167" s="5"/>
    </row>
    <row r="168" spans="1:4" ht="18.75" customHeight="1">
      <c r="A168" s="172" t="s">
        <v>715</v>
      </c>
      <c r="B168" s="172" t="s">
        <v>716</v>
      </c>
      <c r="C168" s="173">
        <v>931.6</v>
      </c>
      <c r="D168" s="5"/>
    </row>
    <row r="169" spans="1:4" ht="18.75" customHeight="1">
      <c r="A169" s="172" t="s">
        <v>717</v>
      </c>
      <c r="B169" s="172" t="s">
        <v>718</v>
      </c>
      <c r="C169" s="173">
        <v>483.32</v>
      </c>
      <c r="D169" s="5"/>
    </row>
    <row r="170" spans="1:4" ht="18.75" customHeight="1">
      <c r="A170" s="172" t="s">
        <v>719</v>
      </c>
      <c r="B170" s="172" t="s">
        <v>720</v>
      </c>
      <c r="C170" s="173">
        <v>130</v>
      </c>
      <c r="D170" s="5"/>
    </row>
    <row r="171" spans="1:4" ht="18.75" customHeight="1">
      <c r="A171" s="170" t="s">
        <v>721</v>
      </c>
      <c r="B171" s="170" t="s">
        <v>722</v>
      </c>
      <c r="C171" s="171">
        <v>2356.9576999999999</v>
      </c>
      <c r="D171" s="5"/>
    </row>
    <row r="172" spans="1:4" ht="18.75" customHeight="1">
      <c r="A172" s="172" t="s">
        <v>723</v>
      </c>
      <c r="B172" s="172" t="s">
        <v>425</v>
      </c>
      <c r="C172" s="173">
        <v>123.54770000000001</v>
      </c>
      <c r="D172" s="5"/>
    </row>
    <row r="173" spans="1:4" ht="18.75" customHeight="1">
      <c r="A173" s="172" t="s">
        <v>724</v>
      </c>
      <c r="B173" s="172" t="s">
        <v>725</v>
      </c>
      <c r="C173" s="173">
        <v>1616.9</v>
      </c>
      <c r="D173" s="5"/>
    </row>
    <row r="174" spans="1:4" ht="18.75" customHeight="1">
      <c r="A174" s="172" t="s">
        <v>726</v>
      </c>
      <c r="B174" s="172" t="s">
        <v>727</v>
      </c>
      <c r="C174" s="173">
        <v>616.51</v>
      </c>
      <c r="D174" s="5"/>
    </row>
    <row r="175" spans="1:4" ht="18.75" customHeight="1">
      <c r="A175" s="170" t="s">
        <v>728</v>
      </c>
      <c r="B175" s="170" t="s">
        <v>729</v>
      </c>
      <c r="C175" s="171">
        <v>239.09894600000001</v>
      </c>
      <c r="D175" s="5"/>
    </row>
    <row r="176" spans="1:4" ht="18.75" customHeight="1">
      <c r="A176" s="172" t="s">
        <v>730</v>
      </c>
      <c r="B176" s="172" t="s">
        <v>425</v>
      </c>
      <c r="C176" s="173">
        <v>179.09894600000001</v>
      </c>
      <c r="D176" s="5"/>
    </row>
    <row r="177" spans="1:4" ht="18.75" customHeight="1">
      <c r="A177" s="172" t="s">
        <v>731</v>
      </c>
      <c r="B177" s="172" t="s">
        <v>732</v>
      </c>
      <c r="C177" s="173">
        <v>60</v>
      </c>
      <c r="D177" s="5"/>
    </row>
    <row r="178" spans="1:4" ht="18.75" customHeight="1">
      <c r="A178" s="170" t="s">
        <v>733</v>
      </c>
      <c r="B178" s="170" t="s">
        <v>734</v>
      </c>
      <c r="C178" s="171">
        <v>9049.4</v>
      </c>
      <c r="D178" s="5"/>
    </row>
    <row r="179" spans="1:4" ht="18.75" customHeight="1">
      <c r="A179" s="172" t="s">
        <v>735</v>
      </c>
      <c r="B179" s="172" t="s">
        <v>736</v>
      </c>
      <c r="C179" s="173">
        <v>9049.4</v>
      </c>
      <c r="D179" s="5"/>
    </row>
    <row r="180" spans="1:4" ht="18.75" customHeight="1">
      <c r="A180" s="170" t="s">
        <v>737</v>
      </c>
      <c r="B180" s="170" t="s">
        <v>738</v>
      </c>
      <c r="C180" s="171">
        <v>1468.7</v>
      </c>
      <c r="D180" s="5"/>
    </row>
    <row r="181" spans="1:4" ht="18.75" customHeight="1">
      <c r="A181" s="172" t="s">
        <v>739</v>
      </c>
      <c r="B181" s="172" t="s">
        <v>740</v>
      </c>
      <c r="C181" s="173">
        <v>1438.7</v>
      </c>
      <c r="D181" s="5"/>
    </row>
    <row r="182" spans="1:4" ht="18.75" customHeight="1">
      <c r="A182" s="172" t="s">
        <v>741</v>
      </c>
      <c r="B182" s="172" t="s">
        <v>742</v>
      </c>
      <c r="C182" s="173">
        <v>30</v>
      </c>
      <c r="D182" s="5"/>
    </row>
    <row r="183" spans="1:4" ht="18.75" customHeight="1">
      <c r="A183" s="170" t="s">
        <v>743</v>
      </c>
      <c r="B183" s="170" t="s">
        <v>744</v>
      </c>
      <c r="C183" s="171">
        <v>3790.7</v>
      </c>
      <c r="D183" s="5"/>
    </row>
    <row r="184" spans="1:4" ht="18.75" customHeight="1">
      <c r="A184" s="172" t="s">
        <v>745</v>
      </c>
      <c r="B184" s="172" t="s">
        <v>746</v>
      </c>
      <c r="C184" s="173">
        <v>3790.7</v>
      </c>
      <c r="D184" s="5"/>
    </row>
    <row r="185" spans="1:4" ht="18.75" customHeight="1">
      <c r="A185" s="170" t="s">
        <v>747</v>
      </c>
      <c r="B185" s="170" t="s">
        <v>748</v>
      </c>
      <c r="C185" s="171">
        <v>10</v>
      </c>
      <c r="D185" s="5"/>
    </row>
    <row r="186" spans="1:4" ht="18.75" customHeight="1">
      <c r="A186" s="172" t="s">
        <v>749</v>
      </c>
      <c r="B186" s="172" t="s">
        <v>750</v>
      </c>
      <c r="C186" s="173">
        <v>10</v>
      </c>
      <c r="D186" s="5"/>
    </row>
    <row r="187" spans="1:4" ht="18.75" customHeight="1">
      <c r="A187" s="170" t="s">
        <v>751</v>
      </c>
      <c r="B187" s="170" t="s">
        <v>752</v>
      </c>
      <c r="C187" s="171">
        <v>1640.08</v>
      </c>
      <c r="D187" s="5"/>
    </row>
    <row r="188" spans="1:4" ht="18.75" customHeight="1">
      <c r="A188" s="172" t="s">
        <v>753</v>
      </c>
      <c r="B188" s="172" t="s">
        <v>754</v>
      </c>
      <c r="C188" s="173">
        <v>1640.08</v>
      </c>
      <c r="D188" s="5"/>
    </row>
    <row r="189" spans="1:4" ht="18.75" customHeight="1">
      <c r="A189" s="170" t="s">
        <v>755</v>
      </c>
      <c r="B189" s="170" t="s">
        <v>756</v>
      </c>
      <c r="C189" s="171">
        <v>15991.2</v>
      </c>
      <c r="D189" s="5"/>
    </row>
    <row r="190" spans="1:4" ht="18.75" customHeight="1">
      <c r="A190" s="172" t="s">
        <v>757</v>
      </c>
      <c r="B190" s="172" t="s">
        <v>758</v>
      </c>
      <c r="C190" s="173">
        <v>15991.2</v>
      </c>
      <c r="D190" s="5"/>
    </row>
    <row r="191" spans="1:4" ht="18.75" customHeight="1">
      <c r="A191" s="170" t="s">
        <v>759</v>
      </c>
      <c r="B191" s="170" t="s">
        <v>760</v>
      </c>
      <c r="C191" s="171">
        <v>1197.024169</v>
      </c>
      <c r="D191" s="5"/>
    </row>
    <row r="192" spans="1:4" ht="18.75" customHeight="1">
      <c r="A192" s="172" t="s">
        <v>761</v>
      </c>
      <c r="B192" s="172" t="s">
        <v>762</v>
      </c>
      <c r="C192" s="173">
        <v>510.60032799999999</v>
      </c>
      <c r="D192" s="5"/>
    </row>
    <row r="193" spans="1:4" ht="18.75" customHeight="1">
      <c r="A193" s="172" t="s">
        <v>763</v>
      </c>
      <c r="B193" s="172" t="s">
        <v>764</v>
      </c>
      <c r="C193" s="173">
        <v>686.42384100000004</v>
      </c>
      <c r="D193" s="5"/>
    </row>
    <row r="194" spans="1:4" ht="18.75" customHeight="1">
      <c r="A194" s="170" t="s">
        <v>765</v>
      </c>
      <c r="B194" s="170" t="s">
        <v>766</v>
      </c>
      <c r="C194" s="171">
        <v>567.02480000000003</v>
      </c>
      <c r="D194" s="5"/>
    </row>
    <row r="195" spans="1:4" ht="18.75" customHeight="1">
      <c r="A195" s="172" t="s">
        <v>767</v>
      </c>
      <c r="B195" s="172" t="s">
        <v>425</v>
      </c>
      <c r="C195" s="173">
        <v>399.02480000000003</v>
      </c>
      <c r="D195" s="5"/>
    </row>
    <row r="196" spans="1:4" ht="18.75" customHeight="1">
      <c r="A196" s="172" t="s">
        <v>768</v>
      </c>
      <c r="B196" s="172" t="s">
        <v>769</v>
      </c>
      <c r="C196" s="173">
        <v>168</v>
      </c>
      <c r="D196" s="5"/>
    </row>
    <row r="197" spans="1:4" ht="18.75" customHeight="1">
      <c r="A197" s="170" t="s">
        <v>770</v>
      </c>
      <c r="B197" s="170" t="s">
        <v>771</v>
      </c>
      <c r="C197" s="171">
        <v>2500</v>
      </c>
      <c r="D197" s="5"/>
    </row>
    <row r="198" spans="1:4" ht="18.75" customHeight="1">
      <c r="A198" s="172" t="s">
        <v>772</v>
      </c>
      <c r="B198" s="172" t="s">
        <v>773</v>
      </c>
      <c r="C198" s="173">
        <v>2500</v>
      </c>
      <c r="D198" s="5"/>
    </row>
    <row r="199" spans="1:4" ht="18.75" customHeight="1">
      <c r="A199" s="170" t="s">
        <v>774</v>
      </c>
      <c r="B199" s="170" t="s">
        <v>775</v>
      </c>
      <c r="C199" s="171">
        <v>642.69000000000005</v>
      </c>
      <c r="D199" s="5"/>
    </row>
    <row r="200" spans="1:4" ht="18.75" customHeight="1">
      <c r="A200" s="172" t="s">
        <v>776</v>
      </c>
      <c r="B200" s="172" t="s">
        <v>777</v>
      </c>
      <c r="C200" s="173">
        <v>642.69000000000005</v>
      </c>
      <c r="D200" s="5"/>
    </row>
    <row r="201" spans="1:4" ht="18.75" customHeight="1">
      <c r="A201" s="170" t="s">
        <v>778</v>
      </c>
      <c r="B201" s="170" t="s">
        <v>779</v>
      </c>
      <c r="C201" s="171">
        <v>31317.161209999998</v>
      </c>
      <c r="D201" s="5"/>
    </row>
    <row r="202" spans="1:4" ht="18.75" customHeight="1">
      <c r="A202" s="170" t="s">
        <v>780</v>
      </c>
      <c r="B202" s="170" t="s">
        <v>781</v>
      </c>
      <c r="C202" s="171">
        <v>4115.5275780000002</v>
      </c>
      <c r="D202" s="5"/>
    </row>
    <row r="203" spans="1:4" ht="18.75" customHeight="1">
      <c r="A203" s="172" t="s">
        <v>782</v>
      </c>
      <c r="B203" s="172" t="s">
        <v>425</v>
      </c>
      <c r="C203" s="173">
        <v>3318.5612780000001</v>
      </c>
      <c r="D203" s="5"/>
    </row>
    <row r="204" spans="1:4" ht="18.75" customHeight="1">
      <c r="A204" s="172" t="s">
        <v>783</v>
      </c>
      <c r="B204" s="172" t="s">
        <v>784</v>
      </c>
      <c r="C204" s="173">
        <v>796.96630000000005</v>
      </c>
      <c r="D204" s="5"/>
    </row>
    <row r="205" spans="1:4" ht="18.75" customHeight="1">
      <c r="A205" s="170" t="s">
        <v>785</v>
      </c>
      <c r="B205" s="170" t="s">
        <v>786</v>
      </c>
      <c r="C205" s="171">
        <v>810</v>
      </c>
      <c r="D205" s="5"/>
    </row>
    <row r="206" spans="1:4" ht="18.75" customHeight="1">
      <c r="A206" s="172" t="s">
        <v>787</v>
      </c>
      <c r="B206" s="172" t="s">
        <v>788</v>
      </c>
      <c r="C206" s="173">
        <v>810</v>
      </c>
      <c r="D206" s="5"/>
    </row>
    <row r="207" spans="1:4" ht="18.75" customHeight="1">
      <c r="A207" s="170" t="s">
        <v>789</v>
      </c>
      <c r="B207" s="170" t="s">
        <v>790</v>
      </c>
      <c r="C207" s="171">
        <v>2296.1999999999998</v>
      </c>
      <c r="D207" s="5"/>
    </row>
    <row r="208" spans="1:4" ht="18.75" customHeight="1">
      <c r="A208" s="172" t="s">
        <v>791</v>
      </c>
      <c r="B208" s="172" t="s">
        <v>792</v>
      </c>
      <c r="C208" s="173">
        <v>468</v>
      </c>
      <c r="D208" s="5"/>
    </row>
    <row r="209" spans="1:4" ht="18.75" customHeight="1">
      <c r="A209" s="172" t="s">
        <v>793</v>
      </c>
      <c r="B209" s="172" t="s">
        <v>794</v>
      </c>
      <c r="C209" s="173">
        <v>1828.2</v>
      </c>
      <c r="D209" s="5"/>
    </row>
    <row r="210" spans="1:4" ht="18.75" customHeight="1">
      <c r="A210" s="170" t="s">
        <v>795</v>
      </c>
      <c r="B210" s="170" t="s">
        <v>796</v>
      </c>
      <c r="C210" s="171">
        <v>9014.4904999999999</v>
      </c>
      <c r="D210" s="5"/>
    </row>
    <row r="211" spans="1:4" ht="18.75" customHeight="1">
      <c r="A211" s="172" t="s">
        <v>797</v>
      </c>
      <c r="B211" s="172" t="s">
        <v>798</v>
      </c>
      <c r="C211" s="173">
        <v>1586.0572</v>
      </c>
      <c r="D211" s="5"/>
    </row>
    <row r="212" spans="1:4" ht="18.75" customHeight="1">
      <c r="A212" s="172" t="s">
        <v>799</v>
      </c>
      <c r="B212" s="172" t="s">
        <v>800</v>
      </c>
      <c r="C212" s="173">
        <v>432.37290000000002</v>
      </c>
      <c r="D212" s="5"/>
    </row>
    <row r="213" spans="1:4" ht="18.75" customHeight="1">
      <c r="A213" s="172" t="s">
        <v>801</v>
      </c>
      <c r="B213" s="172" t="s">
        <v>802</v>
      </c>
      <c r="C213" s="173">
        <v>1126.0003999999999</v>
      </c>
      <c r="D213" s="5"/>
    </row>
    <row r="214" spans="1:4" ht="18.75" customHeight="1">
      <c r="A214" s="172" t="s">
        <v>803</v>
      </c>
      <c r="B214" s="172" t="s">
        <v>804</v>
      </c>
      <c r="C214" s="173">
        <v>280</v>
      </c>
      <c r="D214" s="5"/>
    </row>
    <row r="215" spans="1:4" ht="18.75" customHeight="1">
      <c r="A215" s="172" t="s">
        <v>805</v>
      </c>
      <c r="B215" s="172" t="s">
        <v>806</v>
      </c>
      <c r="C215" s="173">
        <v>5590.06</v>
      </c>
      <c r="D215" s="5"/>
    </row>
    <row r="216" spans="1:4" ht="18.75" customHeight="1">
      <c r="A216" s="170" t="s">
        <v>807</v>
      </c>
      <c r="B216" s="170" t="s">
        <v>808</v>
      </c>
      <c r="C216" s="171">
        <v>1609.62</v>
      </c>
      <c r="D216" s="5"/>
    </row>
    <row r="217" spans="1:4" ht="18.75" customHeight="1">
      <c r="A217" s="172" t="s">
        <v>809</v>
      </c>
      <c r="B217" s="172" t="s">
        <v>810</v>
      </c>
      <c r="C217" s="173">
        <v>1609.62</v>
      </c>
      <c r="D217" s="5"/>
    </row>
    <row r="218" spans="1:4" ht="18.75" customHeight="1">
      <c r="A218" s="170" t="s">
        <v>811</v>
      </c>
      <c r="B218" s="170" t="s">
        <v>812</v>
      </c>
      <c r="C218" s="171">
        <v>7293.988832</v>
      </c>
      <c r="D218" s="5"/>
    </row>
    <row r="219" spans="1:4" ht="18.75" customHeight="1">
      <c r="A219" s="172" t="s">
        <v>813</v>
      </c>
      <c r="B219" s="172" t="s">
        <v>814</v>
      </c>
      <c r="C219" s="173">
        <v>2237.693957</v>
      </c>
      <c r="D219" s="5"/>
    </row>
    <row r="220" spans="1:4" ht="18.75" customHeight="1">
      <c r="A220" s="172" t="s">
        <v>815</v>
      </c>
      <c r="B220" s="172" t="s">
        <v>816</v>
      </c>
      <c r="C220" s="173">
        <v>5054.6737670000002</v>
      </c>
      <c r="D220" s="5"/>
    </row>
    <row r="221" spans="1:4" ht="18.75" customHeight="1">
      <c r="A221" s="172" t="s">
        <v>817</v>
      </c>
      <c r="B221" s="172" t="s">
        <v>818</v>
      </c>
      <c r="C221" s="173">
        <v>1.621108</v>
      </c>
      <c r="D221" s="5"/>
    </row>
    <row r="222" spans="1:4" ht="18.75" customHeight="1">
      <c r="A222" s="170" t="s">
        <v>819</v>
      </c>
      <c r="B222" s="170" t="s">
        <v>820</v>
      </c>
      <c r="C222" s="171">
        <v>1656.06</v>
      </c>
      <c r="D222" s="5"/>
    </row>
    <row r="223" spans="1:4" ht="18.75" customHeight="1">
      <c r="A223" s="172" t="s">
        <v>821</v>
      </c>
      <c r="B223" s="172" t="s">
        <v>822</v>
      </c>
      <c r="C223" s="173">
        <v>1634.8</v>
      </c>
      <c r="D223" s="5"/>
    </row>
    <row r="224" spans="1:4" ht="18.75" customHeight="1">
      <c r="A224" s="172" t="s">
        <v>823</v>
      </c>
      <c r="B224" s="172" t="s">
        <v>824</v>
      </c>
      <c r="C224" s="173">
        <v>21.26</v>
      </c>
      <c r="D224" s="5"/>
    </row>
    <row r="225" spans="1:4" ht="18.75" customHeight="1">
      <c r="A225" s="170" t="s">
        <v>825</v>
      </c>
      <c r="B225" s="170" t="s">
        <v>826</v>
      </c>
      <c r="C225" s="171">
        <v>2007.65</v>
      </c>
      <c r="D225" s="5"/>
    </row>
    <row r="226" spans="1:4" ht="18.75" customHeight="1">
      <c r="A226" s="172" t="s">
        <v>827</v>
      </c>
      <c r="B226" s="172" t="s">
        <v>828</v>
      </c>
      <c r="C226" s="173">
        <v>2007.65</v>
      </c>
      <c r="D226" s="5"/>
    </row>
    <row r="227" spans="1:4" ht="18.75" customHeight="1">
      <c r="A227" s="170" t="s">
        <v>829</v>
      </c>
      <c r="B227" s="170" t="s">
        <v>830</v>
      </c>
      <c r="C227" s="171">
        <v>902.08</v>
      </c>
      <c r="D227" s="5"/>
    </row>
    <row r="228" spans="1:4" ht="18.75" customHeight="1">
      <c r="A228" s="172" t="s">
        <v>831</v>
      </c>
      <c r="B228" s="172" t="s">
        <v>832</v>
      </c>
      <c r="C228" s="173">
        <v>902.08</v>
      </c>
      <c r="D228" s="5"/>
    </row>
    <row r="229" spans="1:4" ht="18.75" customHeight="1">
      <c r="A229" s="170" t="s">
        <v>833</v>
      </c>
      <c r="B229" s="170" t="s">
        <v>834</v>
      </c>
      <c r="C229" s="171">
        <v>1040.7543000000001</v>
      </c>
      <c r="D229" s="5"/>
    </row>
    <row r="230" spans="1:4" ht="18.75" customHeight="1">
      <c r="A230" s="172" t="s">
        <v>835</v>
      </c>
      <c r="B230" s="172" t="s">
        <v>425</v>
      </c>
      <c r="C230" s="173">
        <v>927.95429999999999</v>
      </c>
      <c r="D230" s="5"/>
    </row>
    <row r="231" spans="1:4" ht="18.75" customHeight="1">
      <c r="A231" s="172" t="s">
        <v>836</v>
      </c>
      <c r="B231" s="172" t="s">
        <v>837</v>
      </c>
      <c r="C231" s="173">
        <v>61</v>
      </c>
      <c r="D231" s="5"/>
    </row>
    <row r="232" spans="1:4" ht="18.75" customHeight="1">
      <c r="A232" s="172" t="s">
        <v>838</v>
      </c>
      <c r="B232" s="172" t="s">
        <v>839</v>
      </c>
      <c r="C232" s="173">
        <v>51.8</v>
      </c>
      <c r="D232" s="5"/>
    </row>
    <row r="233" spans="1:4" ht="18.75" customHeight="1">
      <c r="A233" s="170" t="s">
        <v>840</v>
      </c>
      <c r="B233" s="170" t="s">
        <v>841</v>
      </c>
      <c r="C233" s="171">
        <v>110</v>
      </c>
      <c r="D233" s="5"/>
    </row>
    <row r="234" spans="1:4" ht="18.75" customHeight="1">
      <c r="A234" s="172" t="s">
        <v>842</v>
      </c>
      <c r="B234" s="172" t="s">
        <v>843</v>
      </c>
      <c r="C234" s="173">
        <v>110</v>
      </c>
      <c r="D234" s="5"/>
    </row>
    <row r="235" spans="1:4" ht="18.75" customHeight="1">
      <c r="A235" s="170" t="s">
        <v>844</v>
      </c>
      <c r="B235" s="170" t="s">
        <v>845</v>
      </c>
      <c r="C235" s="171">
        <v>166.19</v>
      </c>
      <c r="D235" s="5"/>
    </row>
    <row r="236" spans="1:4" ht="18.75" customHeight="1">
      <c r="A236" s="172" t="s">
        <v>846</v>
      </c>
      <c r="B236" s="172" t="s">
        <v>847</v>
      </c>
      <c r="C236" s="173">
        <v>166.19</v>
      </c>
      <c r="D236" s="5"/>
    </row>
    <row r="237" spans="1:4" ht="18.75" customHeight="1">
      <c r="A237" s="170" t="s">
        <v>848</v>
      </c>
      <c r="B237" s="170" t="s">
        <v>849</v>
      </c>
      <c r="C237" s="171">
        <v>294.60000000000002</v>
      </c>
      <c r="D237" s="5"/>
    </row>
    <row r="238" spans="1:4" ht="18.75" customHeight="1">
      <c r="A238" s="172" t="s">
        <v>850</v>
      </c>
      <c r="B238" s="172" t="s">
        <v>851</v>
      </c>
      <c r="C238" s="173">
        <v>294.60000000000002</v>
      </c>
      <c r="D238" s="5"/>
    </row>
    <row r="239" spans="1:4" ht="18.75" customHeight="1">
      <c r="A239" s="170" t="s">
        <v>852</v>
      </c>
      <c r="B239" s="170" t="s">
        <v>853</v>
      </c>
      <c r="C239" s="171">
        <v>10207.06</v>
      </c>
      <c r="D239" s="5"/>
    </row>
    <row r="240" spans="1:4" ht="18.75" customHeight="1">
      <c r="A240" s="170" t="s">
        <v>854</v>
      </c>
      <c r="B240" s="170" t="s">
        <v>855</v>
      </c>
      <c r="C240" s="171">
        <v>290</v>
      </c>
      <c r="D240" s="5"/>
    </row>
    <row r="241" spans="1:4" ht="18.75" customHeight="1">
      <c r="A241" s="172" t="s">
        <v>856</v>
      </c>
      <c r="B241" s="172" t="s">
        <v>857</v>
      </c>
      <c r="C241" s="173">
        <v>290</v>
      </c>
      <c r="D241" s="5"/>
    </row>
    <row r="242" spans="1:4" ht="18.75" customHeight="1">
      <c r="A242" s="170" t="s">
        <v>858</v>
      </c>
      <c r="B242" s="170" t="s">
        <v>859</v>
      </c>
      <c r="C242" s="171">
        <v>5626</v>
      </c>
      <c r="D242" s="5"/>
    </row>
    <row r="243" spans="1:4" ht="18.75" customHeight="1">
      <c r="A243" s="172" t="s">
        <v>860</v>
      </c>
      <c r="B243" s="172" t="s">
        <v>861</v>
      </c>
      <c r="C243" s="173">
        <v>4046</v>
      </c>
      <c r="D243" s="5"/>
    </row>
    <row r="244" spans="1:4" ht="18.75" customHeight="1">
      <c r="A244" s="172" t="s">
        <v>862</v>
      </c>
      <c r="B244" s="172" t="s">
        <v>863</v>
      </c>
      <c r="C244" s="173">
        <v>1495</v>
      </c>
      <c r="D244" s="5"/>
    </row>
    <row r="245" spans="1:4" ht="18.75" customHeight="1">
      <c r="A245" s="172" t="s">
        <v>864</v>
      </c>
      <c r="B245" s="172" t="s">
        <v>865</v>
      </c>
      <c r="C245" s="173">
        <v>85</v>
      </c>
      <c r="D245" s="5"/>
    </row>
    <row r="246" spans="1:4" ht="18.75" customHeight="1">
      <c r="A246" s="170" t="s">
        <v>866</v>
      </c>
      <c r="B246" s="170" t="s">
        <v>867</v>
      </c>
      <c r="C246" s="171">
        <v>2306</v>
      </c>
      <c r="D246" s="5"/>
    </row>
    <row r="247" spans="1:4" ht="18.75" customHeight="1">
      <c r="A247" s="172" t="s">
        <v>868</v>
      </c>
      <c r="B247" s="172" t="s">
        <v>869</v>
      </c>
      <c r="C247" s="173">
        <v>601</v>
      </c>
      <c r="D247" s="5"/>
    </row>
    <row r="248" spans="1:4" ht="18.75" customHeight="1">
      <c r="A248" s="172" t="s">
        <v>870</v>
      </c>
      <c r="B248" s="172" t="s">
        <v>871</v>
      </c>
      <c r="C248" s="173">
        <v>1705</v>
      </c>
      <c r="D248" s="5"/>
    </row>
    <row r="249" spans="1:4" ht="18.75" customHeight="1">
      <c r="A249" s="170" t="s">
        <v>872</v>
      </c>
      <c r="B249" s="170" t="s">
        <v>873</v>
      </c>
      <c r="C249" s="171">
        <v>1985.06</v>
      </c>
      <c r="D249" s="5"/>
    </row>
    <row r="250" spans="1:4" ht="18.75" customHeight="1">
      <c r="A250" s="172" t="s">
        <v>874</v>
      </c>
      <c r="B250" s="172" t="s">
        <v>875</v>
      </c>
      <c r="C250" s="173">
        <v>1885.06</v>
      </c>
      <c r="D250" s="5"/>
    </row>
    <row r="251" spans="1:4" ht="18.75" customHeight="1">
      <c r="A251" s="172" t="s">
        <v>876</v>
      </c>
      <c r="B251" s="172" t="s">
        <v>877</v>
      </c>
      <c r="C251" s="173">
        <v>100</v>
      </c>
      <c r="D251" s="5"/>
    </row>
    <row r="252" spans="1:4" ht="18.75" customHeight="1">
      <c r="A252" s="170" t="s">
        <v>878</v>
      </c>
      <c r="B252" s="170" t="s">
        <v>879</v>
      </c>
      <c r="C252" s="171">
        <v>15572.92942</v>
      </c>
      <c r="D252" s="5"/>
    </row>
    <row r="253" spans="1:4" ht="18.75" customHeight="1">
      <c r="A253" s="170" t="s">
        <v>880</v>
      </c>
      <c r="B253" s="170" t="s">
        <v>881</v>
      </c>
      <c r="C253" s="171">
        <v>5277.61942</v>
      </c>
      <c r="D253" s="5"/>
    </row>
    <row r="254" spans="1:4" ht="18.75" customHeight="1">
      <c r="A254" s="172" t="s">
        <v>882</v>
      </c>
      <c r="B254" s="172" t="s">
        <v>425</v>
      </c>
      <c r="C254" s="173">
        <v>2292.4652000000001</v>
      </c>
      <c r="D254" s="5"/>
    </row>
    <row r="255" spans="1:4" ht="18.75" customHeight="1">
      <c r="A255" s="172" t="s">
        <v>883</v>
      </c>
      <c r="B255" s="172" t="s">
        <v>884</v>
      </c>
      <c r="C255" s="173">
        <v>1523.0595000000001</v>
      </c>
      <c r="D255" s="5"/>
    </row>
    <row r="256" spans="1:4" ht="18.75" customHeight="1">
      <c r="A256" s="172" t="s">
        <v>885</v>
      </c>
      <c r="B256" s="172" t="s">
        <v>886</v>
      </c>
      <c r="C256" s="173">
        <v>79.075599999999994</v>
      </c>
      <c r="D256" s="5"/>
    </row>
    <row r="257" spans="1:4" ht="18.75" customHeight="1">
      <c r="A257" s="172" t="s">
        <v>887</v>
      </c>
      <c r="B257" s="172" t="s">
        <v>888</v>
      </c>
      <c r="C257" s="173">
        <v>1383.0191199999999</v>
      </c>
      <c r="D257" s="5"/>
    </row>
    <row r="258" spans="1:4" ht="18.75" customHeight="1">
      <c r="A258" s="170" t="s">
        <v>889</v>
      </c>
      <c r="B258" s="170" t="s">
        <v>890</v>
      </c>
      <c r="C258" s="171">
        <v>164.46039999999999</v>
      </c>
      <c r="D258" s="5"/>
    </row>
    <row r="259" spans="1:4" ht="18.75" customHeight="1">
      <c r="A259" s="172" t="s">
        <v>891</v>
      </c>
      <c r="B259" s="172" t="s">
        <v>892</v>
      </c>
      <c r="C259" s="173">
        <v>164.46039999999999</v>
      </c>
      <c r="D259" s="5"/>
    </row>
    <row r="260" spans="1:4" ht="18.75" customHeight="1">
      <c r="A260" s="170" t="s">
        <v>893</v>
      </c>
      <c r="B260" s="170" t="s">
        <v>894</v>
      </c>
      <c r="C260" s="171">
        <v>6551.7619999999997</v>
      </c>
      <c r="D260" s="5"/>
    </row>
    <row r="261" spans="1:4" ht="18.75" customHeight="1">
      <c r="A261" s="172" t="s">
        <v>895</v>
      </c>
      <c r="B261" s="172" t="s">
        <v>896</v>
      </c>
      <c r="C261" s="173">
        <v>6551.7619999999997</v>
      </c>
      <c r="D261" s="5"/>
    </row>
    <row r="262" spans="1:4" ht="18.75" customHeight="1">
      <c r="A262" s="170" t="s">
        <v>897</v>
      </c>
      <c r="B262" s="170" t="s">
        <v>898</v>
      </c>
      <c r="C262" s="171">
        <v>392.10759999999999</v>
      </c>
      <c r="D262" s="5"/>
    </row>
    <row r="263" spans="1:4" ht="18.75" customHeight="1">
      <c r="A263" s="172" t="s">
        <v>899</v>
      </c>
      <c r="B263" s="172" t="s">
        <v>900</v>
      </c>
      <c r="C263" s="173">
        <v>392.10759999999999</v>
      </c>
      <c r="D263" s="5"/>
    </row>
    <row r="264" spans="1:4" ht="18.75" customHeight="1">
      <c r="A264" s="170" t="s">
        <v>901</v>
      </c>
      <c r="B264" s="170" t="s">
        <v>902</v>
      </c>
      <c r="C264" s="171">
        <v>3186.98</v>
      </c>
      <c r="D264" s="5"/>
    </row>
    <row r="265" spans="1:4" ht="18.75" customHeight="1">
      <c r="A265" s="172" t="s">
        <v>903</v>
      </c>
      <c r="B265" s="172" t="s">
        <v>904</v>
      </c>
      <c r="C265" s="173">
        <v>3186.98</v>
      </c>
      <c r="D265" s="5"/>
    </row>
    <row r="266" spans="1:4" ht="18.75" customHeight="1">
      <c r="A266" s="170" t="s">
        <v>905</v>
      </c>
      <c r="B266" s="170" t="s">
        <v>906</v>
      </c>
      <c r="C266" s="171">
        <v>57876.531040000002</v>
      </c>
      <c r="D266" s="5"/>
    </row>
    <row r="267" spans="1:4" ht="18.75" customHeight="1">
      <c r="A267" s="170" t="s">
        <v>907</v>
      </c>
      <c r="B267" s="170" t="s">
        <v>908</v>
      </c>
      <c r="C267" s="171">
        <v>18365.94184</v>
      </c>
      <c r="D267" s="5"/>
    </row>
    <row r="268" spans="1:4" ht="18.75" customHeight="1">
      <c r="A268" s="172" t="s">
        <v>909</v>
      </c>
      <c r="B268" s="172" t="s">
        <v>425</v>
      </c>
      <c r="C268" s="173">
        <v>2044.6391000000001</v>
      </c>
      <c r="D268" s="5"/>
    </row>
    <row r="269" spans="1:4" ht="18.75" customHeight="1">
      <c r="A269" s="172" t="s">
        <v>910</v>
      </c>
      <c r="B269" s="172" t="s">
        <v>433</v>
      </c>
      <c r="C269" s="173">
        <v>2726.2575400000001</v>
      </c>
      <c r="D269" s="5"/>
    </row>
    <row r="270" spans="1:4" ht="18.75" customHeight="1">
      <c r="A270" s="172" t="s">
        <v>911</v>
      </c>
      <c r="B270" s="172" t="s">
        <v>912</v>
      </c>
      <c r="C270" s="173">
        <v>216</v>
      </c>
      <c r="D270" s="5"/>
    </row>
    <row r="271" spans="1:4" ht="18.75" customHeight="1">
      <c r="A271" s="172" t="s">
        <v>913</v>
      </c>
      <c r="B271" s="172" t="s">
        <v>914</v>
      </c>
      <c r="C271" s="173">
        <v>127</v>
      </c>
      <c r="D271" s="5"/>
    </row>
    <row r="272" spans="1:4" ht="18.75" customHeight="1">
      <c r="A272" s="172" t="s">
        <v>915</v>
      </c>
      <c r="B272" s="172" t="s">
        <v>916</v>
      </c>
      <c r="C272" s="173">
        <v>329.04520000000002</v>
      </c>
      <c r="D272" s="5"/>
    </row>
    <row r="273" spans="1:4" ht="18.75" customHeight="1">
      <c r="A273" s="172" t="s">
        <v>917</v>
      </c>
      <c r="B273" s="172" t="s">
        <v>918</v>
      </c>
      <c r="C273" s="173">
        <v>741</v>
      </c>
      <c r="D273" s="5"/>
    </row>
    <row r="274" spans="1:4" ht="18.75" customHeight="1">
      <c r="A274" s="172" t="s">
        <v>919</v>
      </c>
      <c r="B274" s="172" t="s">
        <v>920</v>
      </c>
      <c r="C274" s="173">
        <v>7373</v>
      </c>
      <c r="D274" s="5"/>
    </row>
    <row r="275" spans="1:4" ht="18.75" customHeight="1">
      <c r="A275" s="172" t="s">
        <v>921</v>
      </c>
      <c r="B275" s="172" t="s">
        <v>922</v>
      </c>
      <c r="C275" s="173">
        <v>374</v>
      </c>
      <c r="D275" s="5"/>
    </row>
    <row r="276" spans="1:4" ht="18.75" customHeight="1">
      <c r="A276" s="172" t="s">
        <v>923</v>
      </c>
      <c r="B276" s="172" t="s">
        <v>924</v>
      </c>
      <c r="C276" s="173">
        <v>258</v>
      </c>
      <c r="D276" s="5"/>
    </row>
    <row r="277" spans="1:4" ht="18.75" customHeight="1">
      <c r="A277" s="172" t="s">
        <v>925</v>
      </c>
      <c r="B277" s="172" t="s">
        <v>926</v>
      </c>
      <c r="C277" s="173">
        <v>16.5</v>
      </c>
      <c r="D277" s="5"/>
    </row>
    <row r="278" spans="1:4" ht="18.75" customHeight="1">
      <c r="A278" s="172" t="s">
        <v>927</v>
      </c>
      <c r="B278" s="172" t="s">
        <v>928</v>
      </c>
      <c r="C278" s="173">
        <v>3505.5</v>
      </c>
      <c r="D278" s="5"/>
    </row>
    <row r="279" spans="1:4" ht="18.75" customHeight="1">
      <c r="A279" s="172" t="s">
        <v>929</v>
      </c>
      <c r="B279" s="172" t="s">
        <v>930</v>
      </c>
      <c r="C279" s="173">
        <v>655</v>
      </c>
      <c r="D279" s="5"/>
    </row>
    <row r="280" spans="1:4" ht="18.75" customHeight="1">
      <c r="A280" s="170" t="s">
        <v>931</v>
      </c>
      <c r="B280" s="170" t="s">
        <v>932</v>
      </c>
      <c r="C280" s="171">
        <v>7291.8747999999996</v>
      </c>
      <c r="D280" s="5"/>
    </row>
    <row r="281" spans="1:4" ht="18.75" customHeight="1">
      <c r="A281" s="172" t="s">
        <v>933</v>
      </c>
      <c r="B281" s="172" t="s">
        <v>425</v>
      </c>
      <c r="C281" s="173">
        <v>831.20680000000004</v>
      </c>
      <c r="D281" s="5"/>
    </row>
    <row r="282" spans="1:4" ht="18.75" customHeight="1">
      <c r="A282" s="172" t="s">
        <v>934</v>
      </c>
      <c r="B282" s="172" t="s">
        <v>935</v>
      </c>
      <c r="C282" s="173">
        <v>2912.098</v>
      </c>
      <c r="D282" s="5"/>
    </row>
    <row r="283" spans="1:4" ht="18.75" customHeight="1">
      <c r="A283" s="172" t="s">
        <v>936</v>
      </c>
      <c r="B283" s="172" t="s">
        <v>937</v>
      </c>
      <c r="C283" s="173">
        <v>968.62</v>
      </c>
      <c r="D283" s="5"/>
    </row>
    <row r="284" spans="1:4" ht="18.75" customHeight="1">
      <c r="A284" s="172" t="s">
        <v>938</v>
      </c>
      <c r="B284" s="172" t="s">
        <v>939</v>
      </c>
      <c r="C284" s="173">
        <v>39</v>
      </c>
      <c r="D284" s="5"/>
    </row>
    <row r="285" spans="1:4" ht="18.75" customHeight="1">
      <c r="A285" s="172" t="s">
        <v>940</v>
      </c>
      <c r="B285" s="172" t="s">
        <v>941</v>
      </c>
      <c r="C285" s="173">
        <v>1955.95</v>
      </c>
      <c r="D285" s="5"/>
    </row>
    <row r="286" spans="1:4" ht="18.75" customHeight="1">
      <c r="A286" s="172" t="s">
        <v>942</v>
      </c>
      <c r="B286" s="172" t="s">
        <v>943</v>
      </c>
      <c r="C286" s="173">
        <v>40</v>
      </c>
      <c r="D286" s="5"/>
    </row>
    <row r="287" spans="1:4" ht="18.75" customHeight="1">
      <c r="A287" s="172" t="s">
        <v>944</v>
      </c>
      <c r="B287" s="172" t="s">
        <v>945</v>
      </c>
      <c r="C287" s="173">
        <v>100</v>
      </c>
      <c r="D287" s="5"/>
    </row>
    <row r="288" spans="1:4" ht="18.75" customHeight="1">
      <c r="A288" s="172" t="s">
        <v>946</v>
      </c>
      <c r="B288" s="172" t="s">
        <v>947</v>
      </c>
      <c r="C288" s="173">
        <v>180</v>
      </c>
      <c r="D288" s="5"/>
    </row>
    <row r="289" spans="1:4" ht="18.75" customHeight="1">
      <c r="A289" s="172" t="s">
        <v>948</v>
      </c>
      <c r="B289" s="172" t="s">
        <v>949</v>
      </c>
      <c r="C289" s="173">
        <v>265</v>
      </c>
      <c r="D289" s="5"/>
    </row>
    <row r="290" spans="1:4" ht="18.75" customHeight="1">
      <c r="A290" s="170" t="s">
        <v>950</v>
      </c>
      <c r="B290" s="170" t="s">
        <v>951</v>
      </c>
      <c r="C290" s="171">
        <v>7418.3815999999997</v>
      </c>
      <c r="D290" s="5"/>
    </row>
    <row r="291" spans="1:4" ht="18.75" customHeight="1">
      <c r="A291" s="172" t="s">
        <v>952</v>
      </c>
      <c r="B291" s="172" t="s">
        <v>425</v>
      </c>
      <c r="C291" s="173">
        <v>1252.0197000000001</v>
      </c>
      <c r="D291" s="5"/>
    </row>
    <row r="292" spans="1:4" ht="18.75" customHeight="1">
      <c r="A292" s="172" t="s">
        <v>953</v>
      </c>
      <c r="B292" s="172" t="s">
        <v>954</v>
      </c>
      <c r="C292" s="173">
        <v>835</v>
      </c>
      <c r="D292" s="5"/>
    </row>
    <row r="293" spans="1:4" ht="18.75" customHeight="1">
      <c r="A293" s="172" t="s">
        <v>955</v>
      </c>
      <c r="B293" s="172" t="s">
        <v>956</v>
      </c>
      <c r="C293" s="173">
        <v>1991.4612</v>
      </c>
      <c r="D293" s="5"/>
    </row>
    <row r="294" spans="1:4" ht="18.75" customHeight="1">
      <c r="A294" s="172" t="s">
        <v>957</v>
      </c>
      <c r="B294" s="172" t="s">
        <v>958</v>
      </c>
      <c r="C294" s="173">
        <v>151.9007</v>
      </c>
      <c r="D294" s="5"/>
    </row>
    <row r="295" spans="1:4" ht="18.75" customHeight="1">
      <c r="A295" s="172" t="s">
        <v>959</v>
      </c>
      <c r="B295" s="172" t="s">
        <v>960</v>
      </c>
      <c r="C295" s="173">
        <v>86</v>
      </c>
      <c r="D295" s="5"/>
    </row>
    <row r="296" spans="1:4" ht="18.75" customHeight="1">
      <c r="A296" s="172" t="s">
        <v>961</v>
      </c>
      <c r="B296" s="172" t="s">
        <v>962</v>
      </c>
      <c r="C296" s="173">
        <v>51</v>
      </c>
      <c r="D296" s="5"/>
    </row>
    <row r="297" spans="1:4" ht="18.75" customHeight="1">
      <c r="A297" s="172" t="s">
        <v>963</v>
      </c>
      <c r="B297" s="172" t="s">
        <v>964</v>
      </c>
      <c r="C297" s="173">
        <v>400</v>
      </c>
      <c r="D297" s="5"/>
    </row>
    <row r="298" spans="1:4" ht="18.75" customHeight="1">
      <c r="A298" s="172" t="s">
        <v>965</v>
      </c>
      <c r="B298" s="172" t="s">
        <v>966</v>
      </c>
      <c r="C298" s="173">
        <v>220</v>
      </c>
      <c r="D298" s="5"/>
    </row>
    <row r="299" spans="1:4" ht="18.75" customHeight="1">
      <c r="A299" s="172" t="s">
        <v>967</v>
      </c>
      <c r="B299" s="172" t="s">
        <v>968</v>
      </c>
      <c r="C299" s="173">
        <v>1612</v>
      </c>
      <c r="D299" s="5"/>
    </row>
    <row r="300" spans="1:4" ht="18.75" customHeight="1">
      <c r="A300" s="172" t="s">
        <v>969</v>
      </c>
      <c r="B300" s="172" t="s">
        <v>970</v>
      </c>
      <c r="C300" s="173">
        <v>631</v>
      </c>
      <c r="D300" s="5"/>
    </row>
    <row r="301" spans="1:4" ht="18.75" customHeight="1">
      <c r="A301" s="172" t="s">
        <v>971</v>
      </c>
      <c r="B301" s="172" t="s">
        <v>972</v>
      </c>
      <c r="C301" s="173">
        <v>188</v>
      </c>
      <c r="D301" s="5"/>
    </row>
    <row r="302" spans="1:4" ht="18.75" customHeight="1">
      <c r="A302" s="170" t="s">
        <v>973</v>
      </c>
      <c r="B302" s="170" t="s">
        <v>974</v>
      </c>
      <c r="C302" s="171">
        <v>13553.7328</v>
      </c>
      <c r="D302" s="5"/>
    </row>
    <row r="303" spans="1:4" ht="18.75" customHeight="1">
      <c r="A303" s="172" t="s">
        <v>975</v>
      </c>
      <c r="B303" s="172" t="s">
        <v>425</v>
      </c>
      <c r="C303" s="173">
        <v>13553.7328</v>
      </c>
      <c r="D303" s="5"/>
    </row>
    <row r="304" spans="1:4" ht="18.75" customHeight="1">
      <c r="A304" s="170" t="s">
        <v>976</v>
      </c>
      <c r="B304" s="170" t="s">
        <v>977</v>
      </c>
      <c r="C304" s="171">
        <v>5337</v>
      </c>
      <c r="D304" s="5"/>
    </row>
    <row r="305" spans="1:4" ht="18.75" customHeight="1">
      <c r="A305" s="172" t="s">
        <v>978</v>
      </c>
      <c r="B305" s="172" t="s">
        <v>979</v>
      </c>
      <c r="C305" s="173">
        <v>2077</v>
      </c>
      <c r="D305" s="5"/>
    </row>
    <row r="306" spans="1:4" ht="18.75" customHeight="1">
      <c r="A306" s="172" t="s">
        <v>980</v>
      </c>
      <c r="B306" s="172" t="s">
        <v>981</v>
      </c>
      <c r="C306" s="173">
        <v>2260</v>
      </c>
      <c r="D306" s="5"/>
    </row>
    <row r="307" spans="1:4" ht="18.75" customHeight="1">
      <c r="A307" s="172" t="s">
        <v>982</v>
      </c>
      <c r="B307" s="172" t="s">
        <v>983</v>
      </c>
      <c r="C307" s="173">
        <v>1000</v>
      </c>
      <c r="D307" s="5"/>
    </row>
    <row r="308" spans="1:4" ht="18.75" customHeight="1">
      <c r="A308" s="170" t="s">
        <v>984</v>
      </c>
      <c r="B308" s="170" t="s">
        <v>985</v>
      </c>
      <c r="C308" s="171">
        <v>3618</v>
      </c>
      <c r="D308" s="5"/>
    </row>
    <row r="309" spans="1:4" ht="18.75" customHeight="1">
      <c r="A309" s="172" t="s">
        <v>986</v>
      </c>
      <c r="B309" s="172" t="s">
        <v>987</v>
      </c>
      <c r="C309" s="173">
        <v>3089</v>
      </c>
      <c r="D309" s="5"/>
    </row>
    <row r="310" spans="1:4" ht="18.75" customHeight="1">
      <c r="A310" s="172" t="s">
        <v>988</v>
      </c>
      <c r="B310" s="172" t="s">
        <v>989</v>
      </c>
      <c r="C310" s="173">
        <v>529</v>
      </c>
      <c r="D310" s="5"/>
    </row>
    <row r="311" spans="1:4" ht="18.75" customHeight="1">
      <c r="A311" s="170" t="s">
        <v>990</v>
      </c>
      <c r="B311" s="170" t="s">
        <v>991</v>
      </c>
      <c r="C311" s="171">
        <v>1791.6</v>
      </c>
      <c r="D311" s="5"/>
    </row>
    <row r="312" spans="1:4" ht="18.75" customHeight="1">
      <c r="A312" s="172" t="s">
        <v>992</v>
      </c>
      <c r="B312" s="172" t="s">
        <v>993</v>
      </c>
      <c r="C312" s="173">
        <v>1791.6</v>
      </c>
      <c r="D312" s="5"/>
    </row>
    <row r="313" spans="1:4" ht="18.75" customHeight="1">
      <c r="A313" s="170" t="s">
        <v>994</v>
      </c>
      <c r="B313" s="170" t="s">
        <v>995</v>
      </c>
      <c r="C313" s="171">
        <v>500</v>
      </c>
      <c r="D313" s="5"/>
    </row>
    <row r="314" spans="1:4" ht="18.75" customHeight="1">
      <c r="A314" s="172" t="s">
        <v>996</v>
      </c>
      <c r="B314" s="172" t="s">
        <v>997</v>
      </c>
      <c r="C314" s="173">
        <v>500</v>
      </c>
      <c r="D314" s="5"/>
    </row>
    <row r="315" spans="1:4" ht="18.75" customHeight="1">
      <c r="A315" s="170" t="s">
        <v>998</v>
      </c>
      <c r="B315" s="170" t="s">
        <v>999</v>
      </c>
      <c r="C315" s="171">
        <v>14444.011839999999</v>
      </c>
      <c r="D315" s="5"/>
    </row>
    <row r="316" spans="1:4" ht="18.75" customHeight="1">
      <c r="A316" s="170" t="s">
        <v>1000</v>
      </c>
      <c r="B316" s="170" t="s">
        <v>1001</v>
      </c>
      <c r="C316" s="171">
        <v>14378.511839999999</v>
      </c>
      <c r="D316" s="5"/>
    </row>
    <row r="317" spans="1:4" ht="18.75" customHeight="1">
      <c r="A317" s="172" t="s">
        <v>1002</v>
      </c>
      <c r="B317" s="172" t="s">
        <v>425</v>
      </c>
      <c r="C317" s="173">
        <v>2656.0254399999999</v>
      </c>
      <c r="D317" s="5"/>
    </row>
    <row r="318" spans="1:4" ht="18.75" customHeight="1">
      <c r="A318" s="172" t="s">
        <v>1003</v>
      </c>
      <c r="B318" s="172" t="s">
        <v>1004</v>
      </c>
      <c r="C318" s="173">
        <v>7526.07</v>
      </c>
      <c r="D318" s="5"/>
    </row>
    <row r="319" spans="1:4" ht="18.75" customHeight="1">
      <c r="A319" s="172" t="s">
        <v>1005</v>
      </c>
      <c r="B319" s="172" t="s">
        <v>1006</v>
      </c>
      <c r="C319" s="173">
        <v>89.050399999999996</v>
      </c>
      <c r="D319" s="5"/>
    </row>
    <row r="320" spans="1:4" ht="18.75" customHeight="1">
      <c r="A320" s="172" t="s">
        <v>1007</v>
      </c>
      <c r="B320" s="172" t="s">
        <v>1008</v>
      </c>
      <c r="C320" s="173">
        <v>1922.6027999999999</v>
      </c>
      <c r="D320" s="5"/>
    </row>
    <row r="321" spans="1:4" ht="18.75" customHeight="1">
      <c r="A321" s="172" t="s">
        <v>1009</v>
      </c>
      <c r="B321" s="172" t="s">
        <v>1010</v>
      </c>
      <c r="C321" s="173">
        <v>197.76320000000001</v>
      </c>
      <c r="D321" s="5"/>
    </row>
    <row r="322" spans="1:4" ht="18.75" customHeight="1">
      <c r="A322" s="172" t="s">
        <v>1011</v>
      </c>
      <c r="B322" s="172" t="s">
        <v>1012</v>
      </c>
      <c r="C322" s="173">
        <v>1987</v>
      </c>
      <c r="D322" s="5"/>
    </row>
    <row r="323" spans="1:4" ht="18.75" customHeight="1">
      <c r="A323" s="170" t="s">
        <v>1013</v>
      </c>
      <c r="B323" s="170" t="s">
        <v>1014</v>
      </c>
      <c r="C323" s="171">
        <v>65.5</v>
      </c>
      <c r="D323" s="5"/>
    </row>
    <row r="324" spans="1:4" ht="18.75" customHeight="1">
      <c r="A324" s="172" t="s">
        <v>1015</v>
      </c>
      <c r="B324" s="172" t="s">
        <v>1016</v>
      </c>
      <c r="C324" s="173">
        <v>45.5</v>
      </c>
      <c r="D324" s="5"/>
    </row>
    <row r="325" spans="1:4" ht="18.75" customHeight="1">
      <c r="A325" s="172" t="s">
        <v>1017</v>
      </c>
      <c r="B325" s="172" t="s">
        <v>1018</v>
      </c>
      <c r="C325" s="173">
        <v>20</v>
      </c>
      <c r="D325" s="5"/>
    </row>
    <row r="326" spans="1:4" ht="18.75" customHeight="1">
      <c r="A326" s="170" t="s">
        <v>1019</v>
      </c>
      <c r="B326" s="170" t="s">
        <v>1020</v>
      </c>
      <c r="C326" s="171">
        <v>20327.951099999998</v>
      </c>
      <c r="D326" s="5"/>
    </row>
    <row r="327" spans="1:4" ht="18.75" customHeight="1">
      <c r="A327" s="170" t="s">
        <v>1021</v>
      </c>
      <c r="B327" s="170" t="s">
        <v>1022</v>
      </c>
      <c r="C327" s="171">
        <v>650</v>
      </c>
      <c r="D327" s="5"/>
    </row>
    <row r="328" spans="1:4" ht="18.75" customHeight="1">
      <c r="A328" s="172" t="s">
        <v>1023</v>
      </c>
      <c r="B328" s="172" t="s">
        <v>1024</v>
      </c>
      <c r="C328" s="173">
        <v>650</v>
      </c>
      <c r="D328" s="5"/>
    </row>
    <row r="329" spans="1:4" ht="18.75" customHeight="1">
      <c r="A329" s="170" t="s">
        <v>1025</v>
      </c>
      <c r="B329" s="170" t="s">
        <v>1026</v>
      </c>
      <c r="C329" s="171">
        <v>472.9511</v>
      </c>
      <c r="D329" s="5"/>
    </row>
    <row r="330" spans="1:4" ht="18.75" customHeight="1">
      <c r="A330" s="172" t="s">
        <v>1027</v>
      </c>
      <c r="B330" s="172" t="s">
        <v>425</v>
      </c>
      <c r="C330" s="173">
        <v>472.9511</v>
      </c>
      <c r="D330" s="5"/>
    </row>
    <row r="331" spans="1:4" ht="18.75" customHeight="1">
      <c r="A331" s="170" t="s">
        <v>1028</v>
      </c>
      <c r="B331" s="170" t="s">
        <v>1029</v>
      </c>
      <c r="C331" s="171">
        <v>19205</v>
      </c>
      <c r="D331" s="5"/>
    </row>
    <row r="332" spans="1:4" ht="18.75" customHeight="1">
      <c r="A332" s="172" t="s">
        <v>1030</v>
      </c>
      <c r="B332" s="172" t="s">
        <v>1031</v>
      </c>
      <c r="C332" s="173">
        <v>19205</v>
      </c>
      <c r="D332" s="5"/>
    </row>
    <row r="333" spans="1:4" ht="18.75" customHeight="1">
      <c r="A333" s="170" t="s">
        <v>1032</v>
      </c>
      <c r="B333" s="170" t="s">
        <v>1033</v>
      </c>
      <c r="C333" s="171">
        <v>1305.1658</v>
      </c>
      <c r="D333" s="5"/>
    </row>
    <row r="334" spans="1:4" ht="18.75" customHeight="1">
      <c r="A334" s="170" t="s">
        <v>1034</v>
      </c>
      <c r="B334" s="170" t="s">
        <v>1035</v>
      </c>
      <c r="C334" s="171">
        <v>1275.1658</v>
      </c>
      <c r="D334" s="5"/>
    </row>
    <row r="335" spans="1:4" ht="18.75" customHeight="1">
      <c r="A335" s="172" t="s">
        <v>1036</v>
      </c>
      <c r="B335" s="172" t="s">
        <v>425</v>
      </c>
      <c r="C335" s="173">
        <v>303.16579999999999</v>
      </c>
      <c r="D335" s="5"/>
    </row>
    <row r="336" spans="1:4" ht="18.75" customHeight="1">
      <c r="A336" s="172" t="s">
        <v>1037</v>
      </c>
      <c r="B336" s="172" t="s">
        <v>1038</v>
      </c>
      <c r="C336" s="173">
        <v>972</v>
      </c>
      <c r="D336" s="5"/>
    </row>
    <row r="337" spans="1:4" ht="18.75" customHeight="1">
      <c r="A337" s="170" t="s">
        <v>1039</v>
      </c>
      <c r="B337" s="170" t="s">
        <v>1040</v>
      </c>
      <c r="C337" s="171">
        <v>30</v>
      </c>
      <c r="D337" s="5"/>
    </row>
    <row r="338" spans="1:4" ht="18.75" customHeight="1">
      <c r="A338" s="172" t="s">
        <v>1041</v>
      </c>
      <c r="B338" s="172" t="s">
        <v>1042</v>
      </c>
      <c r="C338" s="173">
        <v>30</v>
      </c>
      <c r="D338" s="5"/>
    </row>
    <row r="339" spans="1:4" ht="18.75" customHeight="1">
      <c r="A339" s="170" t="s">
        <v>1043</v>
      </c>
      <c r="B339" s="170" t="s">
        <v>1044</v>
      </c>
      <c r="C339" s="171">
        <v>60</v>
      </c>
      <c r="D339" s="5"/>
    </row>
    <row r="340" spans="1:4" ht="18.75" customHeight="1">
      <c r="A340" s="170" t="s">
        <v>1045</v>
      </c>
      <c r="B340" s="170" t="s">
        <v>1046</v>
      </c>
      <c r="C340" s="171">
        <v>60</v>
      </c>
      <c r="D340" s="5"/>
    </row>
    <row r="341" spans="1:4" ht="18.75" customHeight="1">
      <c r="A341" s="172" t="s">
        <v>1047</v>
      </c>
      <c r="B341" s="172" t="s">
        <v>1048</v>
      </c>
      <c r="C341" s="173">
        <v>60</v>
      </c>
      <c r="D341" s="5"/>
    </row>
    <row r="342" spans="1:4" ht="18.75" customHeight="1">
      <c r="A342" s="170" t="s">
        <v>1049</v>
      </c>
      <c r="B342" s="170" t="s">
        <v>1050</v>
      </c>
      <c r="C342" s="171">
        <v>3964.5599000000002</v>
      </c>
      <c r="D342" s="5"/>
    </row>
    <row r="343" spans="1:4" ht="18.75" customHeight="1">
      <c r="A343" s="170" t="s">
        <v>1051</v>
      </c>
      <c r="B343" s="170" t="s">
        <v>1052</v>
      </c>
      <c r="C343" s="171">
        <v>3786.0599000000002</v>
      </c>
      <c r="D343" s="5"/>
    </row>
    <row r="344" spans="1:4" ht="18.75" customHeight="1">
      <c r="A344" s="172" t="s">
        <v>1053</v>
      </c>
      <c r="B344" s="172" t="s">
        <v>425</v>
      </c>
      <c r="C344" s="173">
        <v>2576.8487</v>
      </c>
      <c r="D344" s="5"/>
    </row>
    <row r="345" spans="1:4" ht="18.75" customHeight="1">
      <c r="A345" s="172" t="s">
        <v>1054</v>
      </c>
      <c r="B345" s="172" t="s">
        <v>1055</v>
      </c>
      <c r="C345" s="173">
        <v>0.48</v>
      </c>
      <c r="D345" s="5"/>
    </row>
    <row r="346" spans="1:4" ht="18.75" customHeight="1">
      <c r="A346" s="172" t="s">
        <v>1056</v>
      </c>
      <c r="B346" s="172" t="s">
        <v>433</v>
      </c>
      <c r="C346" s="173">
        <v>1208.7311999999999</v>
      </c>
      <c r="D346" s="5"/>
    </row>
    <row r="347" spans="1:4" ht="18.75" customHeight="1">
      <c r="A347" s="170" t="s">
        <v>1057</v>
      </c>
      <c r="B347" s="170" t="s">
        <v>1058</v>
      </c>
      <c r="C347" s="171">
        <v>178.5</v>
      </c>
      <c r="D347" s="5"/>
    </row>
    <row r="348" spans="1:4" ht="18.75" customHeight="1">
      <c r="A348" s="172" t="s">
        <v>1059</v>
      </c>
      <c r="B348" s="172" t="s">
        <v>1060</v>
      </c>
      <c r="C348" s="173">
        <v>178.5</v>
      </c>
      <c r="D348" s="5"/>
    </row>
    <row r="349" spans="1:4" ht="18.75" customHeight="1">
      <c r="A349" s="170" t="s">
        <v>1061</v>
      </c>
      <c r="B349" s="170" t="s">
        <v>1062</v>
      </c>
      <c r="C349" s="171">
        <v>18334.961555000002</v>
      </c>
      <c r="D349" s="5"/>
    </row>
    <row r="350" spans="1:4" ht="18.75" customHeight="1">
      <c r="A350" s="170" t="s">
        <v>1063</v>
      </c>
      <c r="B350" s="170" t="s">
        <v>1064</v>
      </c>
      <c r="C350" s="171">
        <v>4787</v>
      </c>
      <c r="D350" s="5"/>
    </row>
    <row r="351" spans="1:4" ht="18.75" customHeight="1">
      <c r="A351" s="172" t="s">
        <v>1065</v>
      </c>
      <c r="B351" s="172" t="s">
        <v>1066</v>
      </c>
      <c r="C351" s="173">
        <v>962</v>
      </c>
      <c r="D351" s="5"/>
    </row>
    <row r="352" spans="1:4" ht="18.75" customHeight="1">
      <c r="A352" s="172" t="s">
        <v>1067</v>
      </c>
      <c r="B352" s="172" t="s">
        <v>1068</v>
      </c>
      <c r="C352" s="173">
        <v>264</v>
      </c>
      <c r="D352" s="5"/>
    </row>
    <row r="353" spans="1:4" ht="18.75" customHeight="1">
      <c r="A353" s="172" t="s">
        <v>1069</v>
      </c>
      <c r="B353" s="172" t="s">
        <v>1070</v>
      </c>
      <c r="C353" s="173">
        <v>620</v>
      </c>
      <c r="D353" s="5"/>
    </row>
    <row r="354" spans="1:4" ht="18.75" customHeight="1">
      <c r="A354" s="172" t="s">
        <v>1071</v>
      </c>
      <c r="B354" s="172" t="s">
        <v>1072</v>
      </c>
      <c r="C354" s="173">
        <v>1694</v>
      </c>
      <c r="D354" s="5"/>
    </row>
    <row r="355" spans="1:4" ht="18.75" customHeight="1">
      <c r="A355" s="172" t="s">
        <v>1073</v>
      </c>
      <c r="B355" s="172" t="s">
        <v>1074</v>
      </c>
      <c r="C355" s="173">
        <v>1247</v>
      </c>
      <c r="D355" s="5"/>
    </row>
    <row r="356" spans="1:4" ht="18.75" customHeight="1">
      <c r="A356" s="170" t="s">
        <v>1075</v>
      </c>
      <c r="B356" s="170" t="s">
        <v>1076</v>
      </c>
      <c r="C356" s="171">
        <v>13151.003155</v>
      </c>
      <c r="D356" s="5"/>
    </row>
    <row r="357" spans="1:4" ht="18.75" customHeight="1">
      <c r="A357" s="172" t="s">
        <v>1077</v>
      </c>
      <c r="B357" s="172" t="s">
        <v>1078</v>
      </c>
      <c r="C357" s="173">
        <v>13151.003155</v>
      </c>
      <c r="D357" s="5"/>
    </row>
    <row r="358" spans="1:4" ht="18.75" customHeight="1">
      <c r="A358" s="170" t="s">
        <v>1079</v>
      </c>
      <c r="B358" s="170" t="s">
        <v>1080</v>
      </c>
      <c r="C358" s="171">
        <v>396.95839999999998</v>
      </c>
      <c r="D358" s="5"/>
    </row>
    <row r="359" spans="1:4" ht="18.75" customHeight="1">
      <c r="A359" s="172" t="s">
        <v>1081</v>
      </c>
      <c r="B359" s="172" t="s">
        <v>1082</v>
      </c>
      <c r="C359" s="173">
        <v>396.95839999999998</v>
      </c>
      <c r="D359" s="5"/>
    </row>
    <row r="360" spans="1:4" ht="18.75" customHeight="1">
      <c r="A360" s="170" t="s">
        <v>1083</v>
      </c>
      <c r="B360" s="170" t="s">
        <v>1084</v>
      </c>
      <c r="C360" s="171">
        <v>3188</v>
      </c>
      <c r="D360" s="5"/>
    </row>
    <row r="361" spans="1:4" ht="18.75" customHeight="1">
      <c r="A361" s="170" t="s">
        <v>1085</v>
      </c>
      <c r="B361" s="170" t="s">
        <v>1086</v>
      </c>
      <c r="C361" s="171">
        <v>3188</v>
      </c>
      <c r="D361" s="5"/>
    </row>
    <row r="362" spans="1:4" ht="18.75" customHeight="1">
      <c r="A362" s="172" t="s">
        <v>1087</v>
      </c>
      <c r="B362" s="172" t="s">
        <v>1088</v>
      </c>
      <c r="C362" s="173">
        <v>174</v>
      </c>
      <c r="D362" s="5"/>
    </row>
    <row r="363" spans="1:4" ht="18.75" customHeight="1">
      <c r="A363" s="172" t="s">
        <v>1089</v>
      </c>
      <c r="B363" s="172" t="s">
        <v>1090</v>
      </c>
      <c r="C363" s="173">
        <v>3014</v>
      </c>
      <c r="D363" s="5"/>
    </row>
    <row r="364" spans="1:4" ht="18.75" customHeight="1">
      <c r="A364" s="170" t="s">
        <v>1091</v>
      </c>
      <c r="B364" s="170" t="s">
        <v>1092</v>
      </c>
      <c r="C364" s="171">
        <v>2750.8834000000002</v>
      </c>
      <c r="D364" s="5"/>
    </row>
    <row r="365" spans="1:4" ht="18.75" customHeight="1">
      <c r="A365" s="170" t="s">
        <v>1093</v>
      </c>
      <c r="B365" s="170" t="s">
        <v>1094</v>
      </c>
      <c r="C365" s="171">
        <v>743.88340000000005</v>
      </c>
      <c r="D365" s="5"/>
    </row>
    <row r="366" spans="1:4" ht="18.75" customHeight="1">
      <c r="A366" s="172" t="s">
        <v>1095</v>
      </c>
      <c r="B366" s="172" t="s">
        <v>425</v>
      </c>
      <c r="C366" s="173">
        <v>743.88340000000005</v>
      </c>
      <c r="D366" s="5"/>
    </row>
    <row r="367" spans="1:4" ht="18.75" customHeight="1">
      <c r="A367" s="170" t="s">
        <v>1096</v>
      </c>
      <c r="B367" s="170" t="s">
        <v>1097</v>
      </c>
      <c r="C367" s="171">
        <v>841</v>
      </c>
      <c r="D367" s="5"/>
    </row>
    <row r="368" spans="1:4" ht="18.75" customHeight="1">
      <c r="A368" s="172" t="s">
        <v>1098</v>
      </c>
      <c r="B368" s="172" t="s">
        <v>425</v>
      </c>
      <c r="C368" s="173">
        <v>3</v>
      </c>
      <c r="D368" s="5"/>
    </row>
    <row r="369" spans="1:4" ht="18.75" customHeight="1">
      <c r="A369" s="172" t="s">
        <v>1099</v>
      </c>
      <c r="B369" s="172" t="s">
        <v>1100</v>
      </c>
      <c r="C369" s="173">
        <v>838</v>
      </c>
      <c r="D369" s="5"/>
    </row>
    <row r="370" spans="1:4" ht="18.75" customHeight="1">
      <c r="A370" s="170" t="s">
        <v>1101</v>
      </c>
      <c r="B370" s="170" t="s">
        <v>1102</v>
      </c>
      <c r="C370" s="171">
        <v>780</v>
      </c>
      <c r="D370" s="5"/>
    </row>
    <row r="371" spans="1:4" ht="18.75" customHeight="1">
      <c r="A371" s="172" t="s">
        <v>1103</v>
      </c>
      <c r="B371" s="172" t="s">
        <v>1104</v>
      </c>
      <c r="C371" s="173">
        <v>780</v>
      </c>
      <c r="D371" s="5"/>
    </row>
    <row r="372" spans="1:4" ht="18.75" customHeight="1">
      <c r="A372" s="170" t="s">
        <v>1105</v>
      </c>
      <c r="B372" s="170" t="s">
        <v>1106</v>
      </c>
      <c r="C372" s="171">
        <v>386</v>
      </c>
      <c r="D372" s="5"/>
    </row>
    <row r="373" spans="1:4" ht="18.75" customHeight="1">
      <c r="A373" s="172" t="s">
        <v>1107</v>
      </c>
      <c r="B373" s="172" t="s">
        <v>1108</v>
      </c>
      <c r="C373" s="173">
        <v>356</v>
      </c>
      <c r="D373" s="5"/>
    </row>
    <row r="374" spans="1:4" ht="18.75" customHeight="1">
      <c r="A374" s="172" t="s">
        <v>1109</v>
      </c>
      <c r="B374" s="172" t="s">
        <v>1110</v>
      </c>
      <c r="C374" s="173">
        <v>30</v>
      </c>
      <c r="D374" s="5"/>
    </row>
    <row r="375" spans="1:4" ht="18.75" customHeight="1">
      <c r="A375" s="170" t="s">
        <v>1111</v>
      </c>
      <c r="B375" s="170" t="s">
        <v>1112</v>
      </c>
      <c r="C375" s="171">
        <v>5200</v>
      </c>
      <c r="D375" s="5"/>
    </row>
    <row r="376" spans="1:4" ht="18.75" customHeight="1">
      <c r="A376" s="170" t="s">
        <v>1113</v>
      </c>
      <c r="B376" s="170" t="s">
        <v>1114</v>
      </c>
      <c r="C376" s="171">
        <v>5200</v>
      </c>
      <c r="D376" s="5"/>
    </row>
    <row r="377" spans="1:4" ht="18.75" customHeight="1">
      <c r="A377" s="172" t="s">
        <v>1115</v>
      </c>
      <c r="B377" s="172" t="s">
        <v>1116</v>
      </c>
      <c r="C377" s="173">
        <v>5200</v>
      </c>
      <c r="D377" s="5"/>
    </row>
    <row r="378" spans="1:4" ht="18.75" customHeight="1">
      <c r="A378" s="170" t="s">
        <v>1117</v>
      </c>
      <c r="B378" s="170" t="s">
        <v>1118</v>
      </c>
      <c r="C378" s="171">
        <v>15000</v>
      </c>
      <c r="D378" s="5"/>
    </row>
    <row r="379" spans="1:4" ht="18.75" customHeight="1">
      <c r="A379" s="170" t="s">
        <v>1119</v>
      </c>
      <c r="B379" s="170" t="s">
        <v>1120</v>
      </c>
      <c r="C379" s="171">
        <v>15000</v>
      </c>
      <c r="D379" s="5"/>
    </row>
    <row r="380" spans="1:4" ht="18.75" customHeight="1">
      <c r="A380" s="172" t="s">
        <v>1121</v>
      </c>
      <c r="B380" s="172" t="s">
        <v>1122</v>
      </c>
      <c r="C380" s="173">
        <v>15000</v>
      </c>
      <c r="D380" s="5"/>
    </row>
    <row r="381" spans="1:4" ht="18.75" customHeight="1">
      <c r="A381" s="170" t="s">
        <v>1123</v>
      </c>
      <c r="B381" s="170" t="s">
        <v>1124</v>
      </c>
      <c r="C381" s="171">
        <v>5450</v>
      </c>
      <c r="D381" s="5"/>
    </row>
    <row r="382" spans="1:4" ht="18.75" customHeight="1">
      <c r="A382" s="170" t="s">
        <v>1125</v>
      </c>
      <c r="B382" s="170" t="s">
        <v>1126</v>
      </c>
      <c r="C382" s="171">
        <v>5450</v>
      </c>
      <c r="D382" s="5"/>
    </row>
    <row r="383" spans="1:4" ht="18.75" customHeight="1">
      <c r="A383" s="172" t="s">
        <v>1127</v>
      </c>
      <c r="B383" s="172" t="s">
        <v>1128</v>
      </c>
      <c r="C383" s="173">
        <v>5450</v>
      </c>
      <c r="D383" s="5"/>
    </row>
    <row r="384" spans="1:4" ht="18.75" customHeight="1">
      <c r="A384" s="170" t="s">
        <v>1129</v>
      </c>
      <c r="B384" s="170" t="s">
        <v>1130</v>
      </c>
      <c r="C384" s="171">
        <v>12205</v>
      </c>
      <c r="D384" s="5"/>
    </row>
    <row r="385" spans="1:4" ht="18.75" customHeight="1">
      <c r="A385" s="170" t="s">
        <v>1131</v>
      </c>
      <c r="B385" s="170" t="s">
        <v>1132</v>
      </c>
      <c r="C385" s="171">
        <v>12205</v>
      </c>
      <c r="D385" s="5"/>
    </row>
    <row r="386" spans="1:4" ht="18.75" customHeight="1">
      <c r="A386" s="174" t="s">
        <v>1133</v>
      </c>
      <c r="B386" s="174" t="s">
        <v>1134</v>
      </c>
      <c r="C386" s="175">
        <v>12205</v>
      </c>
      <c r="D386" s="5"/>
    </row>
    <row r="387" spans="1:4" ht="18.75" customHeight="1">
      <c r="A387" s="394" t="s">
        <v>413</v>
      </c>
      <c r="B387" s="395"/>
      <c r="C387" s="176">
        <v>518807.86379999999</v>
      </c>
      <c r="D387" s="5"/>
    </row>
  </sheetData>
  <mergeCells count="2">
    <mergeCell ref="A1:D1"/>
    <mergeCell ref="A387:B387"/>
  </mergeCells>
  <phoneticPr fontId="3"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CX165"/>
  <sheetViews>
    <sheetView showZeros="0" workbookViewId="0">
      <pane xSplit="4" ySplit="6" topLeftCell="O7" activePane="bottomRight" state="frozen"/>
      <selection pane="topRight"/>
      <selection pane="bottomLeft"/>
      <selection pane="bottomRight" activeCell="BV31" sqref="BV31"/>
    </sheetView>
  </sheetViews>
  <sheetFormatPr defaultRowHeight="14.25"/>
  <cols>
    <col min="1" max="1" width="2.625" style="89" hidden="1" customWidth="1"/>
    <col min="2" max="2" width="3.25" style="89" hidden="1" customWidth="1"/>
    <col min="3" max="3" width="6.875" style="89" hidden="1" customWidth="1"/>
    <col min="4" max="4" width="12.125" style="160" customWidth="1"/>
    <col min="5" max="5" width="6.75" style="89" customWidth="1"/>
    <col min="6" max="6" width="6.375" style="89" customWidth="1"/>
    <col min="7" max="7" width="7.25" style="89" hidden="1" customWidth="1"/>
    <col min="8" max="8" width="8.5" style="89" hidden="1" customWidth="1"/>
    <col min="9" max="9" width="7.25" style="89" hidden="1" customWidth="1"/>
    <col min="10" max="10" width="6.375" style="156" customWidth="1"/>
    <col min="11" max="11" width="5.625" style="89" customWidth="1"/>
    <col min="12" max="12" width="5.25" style="89" customWidth="1"/>
    <col min="13" max="14" width="5.25" style="89" hidden="1" customWidth="1"/>
    <col min="15" max="17" width="4.5" style="89" customWidth="1"/>
    <col min="18" max="18" width="4.375" style="89" customWidth="1"/>
    <col min="19" max="19" width="4.625" style="89" customWidth="1"/>
    <col min="20" max="21" width="4.875" style="89" customWidth="1"/>
    <col min="22" max="22" width="4.75" style="89" customWidth="1"/>
    <col min="23" max="23" width="5" style="89" customWidth="1"/>
    <col min="24" max="25" width="5.625" style="89" hidden="1" customWidth="1"/>
    <col min="26" max="26" width="5" style="89" customWidth="1"/>
    <col min="27" max="28" width="5.625" style="89" hidden="1" customWidth="1"/>
    <col min="29" max="29" width="5.125" style="89" hidden="1" customWidth="1"/>
    <col min="30" max="31" width="6.75" style="89" hidden="1" customWidth="1"/>
    <col min="32" max="32" width="5.5" style="89" customWidth="1"/>
    <col min="33" max="34" width="8.875" style="89" hidden="1" customWidth="1"/>
    <col min="35" max="35" width="5.375" style="89" customWidth="1"/>
    <col min="36" max="36" width="8.375" style="89" hidden="1" customWidth="1"/>
    <col min="37" max="37" width="7.875" style="89" hidden="1" customWidth="1"/>
    <col min="38" max="38" width="9.625" style="89" hidden="1" customWidth="1"/>
    <col min="39" max="39" width="5.25" style="89" customWidth="1"/>
    <col min="40" max="40" width="5.375" style="89" customWidth="1"/>
    <col min="41" max="42" width="9.125" style="89" hidden="1" customWidth="1"/>
    <col min="43" max="43" width="6.625" style="89" hidden="1" customWidth="1"/>
    <col min="44" max="44" width="6" style="89" hidden="1" customWidth="1"/>
    <col min="45" max="45" width="6.375" style="89" hidden="1" customWidth="1"/>
    <col min="46" max="46" width="6" style="89" hidden="1" customWidth="1"/>
    <col min="47" max="47" width="4" style="89" customWidth="1"/>
    <col min="48" max="48" width="5.375" style="89" customWidth="1"/>
    <col min="49" max="50" width="5.5" style="89" hidden="1" customWidth="1"/>
    <col min="51" max="51" width="6.5" style="89" hidden="1" customWidth="1"/>
    <col min="52" max="52" width="6" style="89" hidden="1" customWidth="1"/>
    <col min="53" max="53" width="7.25" style="89" hidden="1" customWidth="1"/>
    <col min="54" max="55" width="6" style="89" hidden="1" customWidth="1"/>
    <col min="56" max="56" width="5.75" style="89" customWidth="1"/>
    <col min="57" max="58" width="5.75" style="89" hidden="1" customWidth="1"/>
    <col min="59" max="59" width="3.875" style="89" hidden="1" customWidth="1"/>
    <col min="60" max="60" width="4.625" style="156" customWidth="1"/>
    <col min="61" max="62" width="4.375" style="156" hidden="1" customWidth="1"/>
    <col min="63" max="63" width="0.125" style="156" customWidth="1"/>
    <col min="64" max="64" width="8.875" style="160" customWidth="1"/>
    <col min="65" max="65" width="5.625" style="89" customWidth="1"/>
    <col min="66" max="66" width="5.25" style="89" customWidth="1"/>
    <col min="67" max="68" width="5.25" style="89" hidden="1" customWidth="1"/>
    <col min="69" max="69" width="4.875" style="89" customWidth="1"/>
    <col min="70" max="70" width="4.25" style="89" hidden="1" customWidth="1"/>
    <col min="71" max="71" width="4.5" style="89" hidden="1" customWidth="1"/>
    <col min="72" max="72" width="5.75" style="89" hidden="1" customWidth="1"/>
    <col min="73" max="73" width="4.75" style="89" customWidth="1"/>
    <col min="74" max="74" width="5.125" style="89" customWidth="1"/>
    <col min="75" max="76" width="6.625" style="89" hidden="1" customWidth="1"/>
    <col min="77" max="77" width="5.25" style="89" customWidth="1"/>
    <col min="78" max="78" width="4.875" style="89" customWidth="1"/>
    <col min="79" max="79" width="4" style="89" customWidth="1"/>
    <col min="80" max="80" width="4.125" style="89" customWidth="1"/>
    <col min="81" max="81" width="4.625" style="89" customWidth="1"/>
    <col min="82" max="83" width="4.125" style="89" hidden="1" customWidth="1"/>
    <col min="84" max="84" width="4" style="89" customWidth="1"/>
    <col min="85" max="85" width="4.25" style="89" customWidth="1"/>
    <col min="86" max="86" width="4.625" style="89" customWidth="1"/>
    <col min="87" max="87" width="2.75" style="89" customWidth="1"/>
    <col min="88" max="88" width="3.625" style="89" customWidth="1"/>
    <col min="89" max="89" width="4" style="161" customWidth="1"/>
    <col min="90" max="90" width="3.625" style="89" customWidth="1"/>
    <col min="91" max="91" width="2.625" style="89" hidden="1" customWidth="1"/>
    <col min="92" max="92" width="3.5" style="89" customWidth="1"/>
    <col min="93" max="93" width="4.625" style="89" customWidth="1"/>
    <col min="94" max="94" width="8.125" style="89" hidden="1" customWidth="1"/>
    <col min="95" max="95" width="4.75" style="89" hidden="1" customWidth="1"/>
    <col min="96" max="96" width="5.125" style="89" customWidth="1"/>
    <col min="97" max="97" width="5" style="89" customWidth="1"/>
    <col min="98" max="98" width="5.25" style="99" customWidth="1"/>
    <col min="99" max="99" width="4.25" style="89" hidden="1" customWidth="1"/>
    <col min="100" max="100" width="6.625" style="89" customWidth="1"/>
    <col min="101" max="16384" width="9" style="89"/>
  </cols>
  <sheetData>
    <row r="1" spans="1:100" ht="29.1" customHeight="1">
      <c r="A1" s="384" t="s">
        <v>395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88"/>
      <c r="BJ1" s="88"/>
      <c r="BK1" s="88"/>
      <c r="BL1" s="384" t="s">
        <v>395</v>
      </c>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5"/>
      <c r="CL1" s="384"/>
      <c r="CM1" s="384"/>
      <c r="CN1" s="384"/>
      <c r="CO1" s="384"/>
      <c r="CP1" s="384"/>
      <c r="CQ1" s="384"/>
      <c r="CR1" s="384"/>
      <c r="CS1" s="384"/>
      <c r="CT1" s="384"/>
      <c r="CU1" s="384"/>
      <c r="CV1" s="384"/>
    </row>
    <row r="2" spans="1:100" ht="20.100000000000001" customHeight="1">
      <c r="A2" s="386" t="s">
        <v>1391</v>
      </c>
      <c r="B2" s="386"/>
      <c r="C2" s="386"/>
      <c r="D2" s="386"/>
      <c r="E2" s="90"/>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387" t="s">
        <v>4</v>
      </c>
      <c r="AW2" s="387"/>
      <c r="AX2" s="387"/>
      <c r="AY2" s="387"/>
      <c r="AZ2" s="387"/>
      <c r="BA2" s="387"/>
      <c r="BB2" s="387"/>
      <c r="BC2" s="387"/>
      <c r="BD2" s="387"/>
      <c r="BE2" s="387"/>
      <c r="BF2" s="387"/>
      <c r="BG2" s="387"/>
      <c r="BH2" s="387"/>
      <c r="BI2" s="92"/>
      <c r="BJ2" s="92"/>
      <c r="BK2" s="92"/>
      <c r="BL2" s="93" t="s">
        <v>182</v>
      </c>
      <c r="BM2" s="91"/>
      <c r="BN2" s="91"/>
      <c r="BO2" s="91"/>
      <c r="BP2" s="91"/>
      <c r="BQ2" s="91"/>
      <c r="BR2" s="91"/>
      <c r="BS2" s="91"/>
      <c r="BT2" s="91"/>
      <c r="BU2" s="91"/>
      <c r="BV2" s="91"/>
      <c r="BW2" s="91"/>
      <c r="BX2" s="91"/>
      <c r="BY2" s="91"/>
      <c r="BZ2" s="91"/>
      <c r="CA2" s="91"/>
      <c r="CB2" s="91"/>
      <c r="CC2" s="91"/>
      <c r="CD2" s="91"/>
      <c r="CE2" s="91"/>
      <c r="CF2" s="91"/>
      <c r="CG2" s="91"/>
      <c r="CH2" s="91"/>
      <c r="CI2" s="91"/>
      <c r="CJ2" s="91"/>
      <c r="CK2" s="94"/>
      <c r="CL2" s="91"/>
      <c r="CM2" s="91"/>
      <c r="CN2" s="91"/>
      <c r="CO2" s="95"/>
      <c r="CP2" s="95"/>
      <c r="CQ2" s="95"/>
      <c r="CR2" s="388"/>
      <c r="CS2" s="388"/>
      <c r="CT2" s="388"/>
      <c r="CU2" s="388"/>
      <c r="CV2" s="388"/>
    </row>
    <row r="3" spans="1:100" s="99" customFormat="1" ht="15.75" customHeight="1">
      <c r="A3" s="382" t="s">
        <v>1</v>
      </c>
      <c r="B3" s="382" t="s">
        <v>184</v>
      </c>
      <c r="C3" s="96"/>
      <c r="D3" s="383" t="s">
        <v>185</v>
      </c>
      <c r="E3" s="383" t="s">
        <v>186</v>
      </c>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9"/>
      <c r="CL3" s="383"/>
      <c r="CM3" s="383"/>
      <c r="CN3" s="383"/>
      <c r="CO3" s="383"/>
      <c r="CP3" s="97"/>
      <c r="CQ3" s="97"/>
      <c r="CR3" s="383" t="s">
        <v>187</v>
      </c>
      <c r="CS3" s="383" t="s">
        <v>396</v>
      </c>
      <c r="CT3" s="396" t="s">
        <v>188</v>
      </c>
      <c r="CU3" s="383" t="s">
        <v>189</v>
      </c>
      <c r="CV3" s="383" t="s">
        <v>190</v>
      </c>
    </row>
    <row r="4" spans="1:100" s="99" customFormat="1" ht="35.25" customHeight="1">
      <c r="A4" s="382"/>
      <c r="B4" s="382"/>
      <c r="C4" s="96"/>
      <c r="D4" s="383"/>
      <c r="E4" s="383" t="s">
        <v>195</v>
      </c>
      <c r="F4" s="381" t="s">
        <v>196</v>
      </c>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98"/>
      <c r="BJ4" s="98"/>
      <c r="BK4" s="98"/>
      <c r="BL4" s="383" t="s">
        <v>185</v>
      </c>
      <c r="BM4" s="381" t="s">
        <v>197</v>
      </c>
      <c r="BN4" s="381"/>
      <c r="BO4" s="381"/>
      <c r="BP4" s="381"/>
      <c r="BQ4" s="381"/>
      <c r="BR4" s="381"/>
      <c r="BS4" s="381"/>
      <c r="BT4" s="381"/>
      <c r="BU4" s="381"/>
      <c r="BV4" s="98"/>
      <c r="BW4" s="98"/>
      <c r="BX4" s="98"/>
      <c r="BY4" s="383" t="s">
        <v>198</v>
      </c>
      <c r="BZ4" s="383"/>
      <c r="CA4" s="383"/>
      <c r="CB4" s="383"/>
      <c r="CC4" s="383"/>
      <c r="CD4" s="383"/>
      <c r="CE4" s="383"/>
      <c r="CF4" s="383"/>
      <c r="CG4" s="383"/>
      <c r="CH4" s="383"/>
      <c r="CI4" s="383"/>
      <c r="CJ4" s="383"/>
      <c r="CK4" s="389"/>
      <c r="CL4" s="383"/>
      <c r="CM4" s="383"/>
      <c r="CN4" s="383"/>
      <c r="CO4" s="383"/>
      <c r="CP4" s="97"/>
      <c r="CQ4" s="97"/>
      <c r="CR4" s="383"/>
      <c r="CS4" s="383"/>
      <c r="CT4" s="397"/>
      <c r="CU4" s="383"/>
      <c r="CV4" s="383"/>
    </row>
    <row r="5" spans="1:100" s="99" customFormat="1" ht="25.5" customHeight="1">
      <c r="A5" s="382"/>
      <c r="B5" s="382"/>
      <c r="C5" s="96"/>
      <c r="D5" s="383"/>
      <c r="E5" s="383"/>
      <c r="F5" s="383" t="s">
        <v>51</v>
      </c>
      <c r="G5" s="383" t="s">
        <v>199</v>
      </c>
      <c r="H5" s="383" t="s">
        <v>200</v>
      </c>
      <c r="I5" s="383" t="s">
        <v>201</v>
      </c>
      <c r="J5" s="383" t="s">
        <v>202</v>
      </c>
      <c r="K5" s="383" t="s">
        <v>203</v>
      </c>
      <c r="L5" s="383"/>
      <c r="M5" s="383"/>
      <c r="N5" s="383"/>
      <c r="O5" s="383"/>
      <c r="P5" s="383"/>
      <c r="Q5" s="383"/>
      <c r="R5" s="383"/>
      <c r="S5" s="383" t="s">
        <v>204</v>
      </c>
      <c r="T5" s="100"/>
      <c r="U5" s="100"/>
      <c r="V5" s="100"/>
      <c r="W5" s="100"/>
      <c r="X5" s="100"/>
      <c r="Y5" s="100"/>
      <c r="Z5" s="100"/>
      <c r="AA5" s="100"/>
      <c r="AB5" s="100"/>
      <c r="AC5" s="383" t="s">
        <v>205</v>
      </c>
      <c r="AD5" s="383" t="s">
        <v>206</v>
      </c>
      <c r="AE5" s="97"/>
      <c r="AF5" s="381" t="s">
        <v>207</v>
      </c>
      <c r="AG5" s="98"/>
      <c r="AH5" s="98"/>
      <c r="AI5" s="381" t="s">
        <v>208</v>
      </c>
      <c r="AJ5" s="98"/>
      <c r="AK5" s="98"/>
      <c r="AL5" s="98"/>
      <c r="AM5" s="381" t="s">
        <v>209</v>
      </c>
      <c r="AN5" s="381" t="s">
        <v>397</v>
      </c>
      <c r="AO5" s="98"/>
      <c r="AP5" s="98"/>
      <c r="AQ5" s="98"/>
      <c r="AR5" s="98"/>
      <c r="AS5" s="98"/>
      <c r="AT5" s="98"/>
      <c r="AU5" s="381" t="s">
        <v>210</v>
      </c>
      <c r="AV5" s="381" t="s">
        <v>211</v>
      </c>
      <c r="AW5" s="98"/>
      <c r="AX5" s="98"/>
      <c r="AY5" s="98"/>
      <c r="AZ5" s="98"/>
      <c r="BA5" s="98"/>
      <c r="BB5" s="98"/>
      <c r="BC5" s="98"/>
      <c r="BD5" s="381" t="s">
        <v>212</v>
      </c>
      <c r="BE5" s="98"/>
      <c r="BF5" s="98"/>
      <c r="BG5" s="381" t="s">
        <v>213</v>
      </c>
      <c r="BH5" s="381" t="s">
        <v>214</v>
      </c>
      <c r="BI5" s="98"/>
      <c r="BJ5" s="98"/>
      <c r="BK5" s="98"/>
      <c r="BL5" s="383"/>
      <c r="BM5" s="381" t="s">
        <v>51</v>
      </c>
      <c r="BN5" s="381" t="s">
        <v>215</v>
      </c>
      <c r="BO5" s="98"/>
      <c r="BP5" s="98"/>
      <c r="BQ5" s="381" t="s">
        <v>216</v>
      </c>
      <c r="BR5" s="98"/>
      <c r="BS5" s="98"/>
      <c r="BT5" s="381" t="s">
        <v>398</v>
      </c>
      <c r="BU5" s="381" t="s">
        <v>217</v>
      </c>
      <c r="BV5" s="391" t="s">
        <v>399</v>
      </c>
      <c r="BW5" s="101"/>
      <c r="BX5" s="101"/>
      <c r="BY5" s="381" t="s">
        <v>51</v>
      </c>
      <c r="BZ5" s="383" t="s">
        <v>218</v>
      </c>
      <c r="CA5" s="383"/>
      <c r="CB5" s="383"/>
      <c r="CC5" s="383"/>
      <c r="CD5" s="97"/>
      <c r="CE5" s="97"/>
      <c r="CF5" s="383" t="s">
        <v>219</v>
      </c>
      <c r="CG5" s="383" t="s">
        <v>220</v>
      </c>
      <c r="CH5" s="383" t="s">
        <v>221</v>
      </c>
      <c r="CI5" s="383" t="s">
        <v>222</v>
      </c>
      <c r="CJ5" s="383" t="s">
        <v>223</v>
      </c>
      <c r="CK5" s="389" t="s">
        <v>224</v>
      </c>
      <c r="CL5" s="383" t="s">
        <v>225</v>
      </c>
      <c r="CM5" s="383" t="s">
        <v>226</v>
      </c>
      <c r="CN5" s="383" t="s">
        <v>227</v>
      </c>
      <c r="CO5" s="383" t="s">
        <v>228</v>
      </c>
      <c r="CP5" s="97"/>
      <c r="CQ5" s="97"/>
      <c r="CR5" s="383"/>
      <c r="CS5" s="383"/>
      <c r="CT5" s="397"/>
      <c r="CU5" s="383"/>
      <c r="CV5" s="383"/>
    </row>
    <row r="6" spans="1:100" s="99" customFormat="1" ht="85.5" customHeight="1">
      <c r="A6" s="382"/>
      <c r="B6" s="382"/>
      <c r="C6" s="96"/>
      <c r="D6" s="383"/>
      <c r="E6" s="383"/>
      <c r="F6" s="383"/>
      <c r="G6" s="383"/>
      <c r="H6" s="383"/>
      <c r="I6" s="383"/>
      <c r="J6" s="383"/>
      <c r="K6" s="97" t="s">
        <v>229</v>
      </c>
      <c r="L6" s="97" t="s">
        <v>230</v>
      </c>
      <c r="M6" s="97"/>
      <c r="N6" s="97"/>
      <c r="O6" s="97" t="s">
        <v>231</v>
      </c>
      <c r="P6" s="97" t="s">
        <v>232</v>
      </c>
      <c r="Q6" s="97" t="s">
        <v>233</v>
      </c>
      <c r="R6" s="97" t="s">
        <v>234</v>
      </c>
      <c r="S6" s="383"/>
      <c r="T6" s="100" t="s">
        <v>235</v>
      </c>
      <c r="U6" s="100" t="s">
        <v>236</v>
      </c>
      <c r="V6" s="100" t="s">
        <v>237</v>
      </c>
      <c r="W6" s="100" t="s">
        <v>400</v>
      </c>
      <c r="X6" s="100"/>
      <c r="Y6" s="100"/>
      <c r="Z6" s="100" t="s">
        <v>401</v>
      </c>
      <c r="AA6" s="100"/>
      <c r="AB6" s="100"/>
      <c r="AC6" s="383"/>
      <c r="AD6" s="383"/>
      <c r="AE6" s="97"/>
      <c r="AF6" s="381"/>
      <c r="AG6" s="98"/>
      <c r="AH6" s="98"/>
      <c r="AI6" s="381"/>
      <c r="AJ6" s="98"/>
      <c r="AK6" s="98"/>
      <c r="AL6" s="98"/>
      <c r="AM6" s="381"/>
      <c r="AN6" s="381"/>
      <c r="AO6" s="98"/>
      <c r="AP6" s="98"/>
      <c r="AQ6" s="98" t="s">
        <v>402</v>
      </c>
      <c r="AR6" s="98"/>
      <c r="AS6" s="98" t="s">
        <v>403</v>
      </c>
      <c r="AT6" s="98"/>
      <c r="AU6" s="381"/>
      <c r="AV6" s="381"/>
      <c r="AW6" s="98"/>
      <c r="AX6" s="98"/>
      <c r="AY6" s="98" t="s">
        <v>404</v>
      </c>
      <c r="AZ6" s="98"/>
      <c r="BA6" s="98" t="s">
        <v>405</v>
      </c>
      <c r="BB6" s="98"/>
      <c r="BC6" s="98"/>
      <c r="BD6" s="381"/>
      <c r="BE6" s="98"/>
      <c r="BF6" s="98"/>
      <c r="BG6" s="381"/>
      <c r="BH6" s="381"/>
      <c r="BI6" s="98"/>
      <c r="BJ6" s="98"/>
      <c r="BK6" s="98"/>
      <c r="BL6" s="383"/>
      <c r="BM6" s="381"/>
      <c r="BN6" s="381"/>
      <c r="BO6" s="98"/>
      <c r="BP6" s="98"/>
      <c r="BQ6" s="381"/>
      <c r="BR6" s="98"/>
      <c r="BS6" s="98"/>
      <c r="BT6" s="381"/>
      <c r="BU6" s="381"/>
      <c r="BV6" s="392"/>
      <c r="BW6" s="102"/>
      <c r="BX6" s="102"/>
      <c r="BY6" s="381"/>
      <c r="BZ6" s="97" t="s">
        <v>229</v>
      </c>
      <c r="CA6" s="97" t="s">
        <v>238</v>
      </c>
      <c r="CB6" s="97" t="s">
        <v>239</v>
      </c>
      <c r="CC6" s="97" t="s">
        <v>406</v>
      </c>
      <c r="CD6" s="97"/>
      <c r="CE6" s="97"/>
      <c r="CF6" s="383"/>
      <c r="CG6" s="383"/>
      <c r="CH6" s="383"/>
      <c r="CI6" s="383"/>
      <c r="CJ6" s="383"/>
      <c r="CK6" s="389"/>
      <c r="CL6" s="383"/>
      <c r="CM6" s="383"/>
      <c r="CN6" s="383"/>
      <c r="CO6" s="383"/>
      <c r="CP6" s="97"/>
      <c r="CQ6" s="97"/>
      <c r="CR6" s="383"/>
      <c r="CS6" s="383"/>
      <c r="CT6" s="398"/>
      <c r="CU6" s="383"/>
      <c r="CV6" s="383"/>
    </row>
    <row r="7" spans="1:100" s="99" customFormat="1" ht="14.25" customHeight="1">
      <c r="A7" s="103">
        <v>1</v>
      </c>
      <c r="B7" s="103" t="s">
        <v>240</v>
      </c>
      <c r="C7" s="104">
        <v>101001</v>
      </c>
      <c r="D7" s="105" t="s">
        <v>241</v>
      </c>
      <c r="E7" s="106">
        <v>982.72820000000002</v>
      </c>
      <c r="F7" s="106">
        <v>549.2242</v>
      </c>
      <c r="G7" s="107">
        <v>159110</v>
      </c>
      <c r="H7" s="108">
        <v>159110</v>
      </c>
      <c r="I7" s="109"/>
      <c r="J7" s="103">
        <v>190.93199999999999</v>
      </c>
      <c r="K7" s="106">
        <v>94.5</v>
      </c>
      <c r="L7" s="103">
        <v>94.5</v>
      </c>
      <c r="M7" s="103">
        <v>94.5</v>
      </c>
      <c r="N7" s="103">
        <v>0</v>
      </c>
      <c r="O7" s="103"/>
      <c r="P7" s="103"/>
      <c r="Q7" s="103"/>
      <c r="R7" s="103"/>
      <c r="S7" s="106">
        <v>126.4248</v>
      </c>
      <c r="T7" s="103">
        <v>15.911</v>
      </c>
      <c r="U7" s="103"/>
      <c r="V7" s="103"/>
      <c r="W7" s="103">
        <v>74.721599999999995</v>
      </c>
      <c r="X7" s="103">
        <v>74.721599999999995</v>
      </c>
      <c r="Y7" s="103">
        <v>0</v>
      </c>
      <c r="Z7" s="103">
        <v>35.792200000000001</v>
      </c>
      <c r="AA7" s="103">
        <v>37.360799999999998</v>
      </c>
      <c r="AB7" s="103">
        <v>-1.5685999999999964</v>
      </c>
      <c r="AC7" s="103">
        <v>62268</v>
      </c>
      <c r="AD7" s="103"/>
      <c r="AE7" s="103"/>
      <c r="AF7" s="103">
        <v>0</v>
      </c>
      <c r="AG7" s="103">
        <v>0</v>
      </c>
      <c r="AH7" s="103"/>
      <c r="AI7" s="110">
        <v>60.170299999999997</v>
      </c>
      <c r="AJ7" s="110">
        <v>60.170299999999997</v>
      </c>
      <c r="AK7" s="110">
        <v>0</v>
      </c>
      <c r="AL7" s="110">
        <v>601703</v>
      </c>
      <c r="AM7" s="103"/>
      <c r="AN7" s="103">
        <v>24.261700000000001</v>
      </c>
      <c r="AO7" s="103">
        <v>24.261700000000001</v>
      </c>
      <c r="AP7" s="103">
        <v>0</v>
      </c>
      <c r="AQ7" s="103">
        <v>22.834599999999998</v>
      </c>
      <c r="AR7" s="103">
        <v>228345.99999999997</v>
      </c>
      <c r="AS7" s="103">
        <v>1.4272</v>
      </c>
      <c r="AT7" s="103">
        <v>14272</v>
      </c>
      <c r="AU7" s="103"/>
      <c r="AV7" s="103">
        <v>1.7125999999999999</v>
      </c>
      <c r="AW7" s="103">
        <v>1.7125999999999999</v>
      </c>
      <c r="AX7" s="103">
        <v>0</v>
      </c>
      <c r="AY7" s="103">
        <v>1.7125999999999999</v>
      </c>
      <c r="AZ7" s="103">
        <v>17126</v>
      </c>
      <c r="BA7" s="103">
        <v>0</v>
      </c>
      <c r="BB7" s="103">
        <v>0</v>
      </c>
      <c r="BC7" s="103">
        <v>0</v>
      </c>
      <c r="BD7" s="103">
        <v>49.422800000000002</v>
      </c>
      <c r="BE7" s="103">
        <v>49.422800000000002</v>
      </c>
      <c r="BF7" s="103">
        <v>0</v>
      </c>
      <c r="BG7" s="103"/>
      <c r="BH7" s="103">
        <v>1.8</v>
      </c>
      <c r="BI7" s="103"/>
      <c r="BJ7" s="103">
        <v>1.8</v>
      </c>
      <c r="BK7" s="111">
        <v>1E-4</v>
      </c>
      <c r="BL7" s="112" t="s">
        <v>241</v>
      </c>
      <c r="BM7" s="106">
        <v>421.12</v>
      </c>
      <c r="BN7" s="103">
        <v>50.4</v>
      </c>
      <c r="BO7" s="103">
        <v>50.4</v>
      </c>
      <c r="BP7" s="103">
        <v>0</v>
      </c>
      <c r="BQ7" s="103">
        <v>33.72</v>
      </c>
      <c r="BR7" s="103">
        <v>33.72</v>
      </c>
      <c r="BS7" s="103">
        <v>0</v>
      </c>
      <c r="BT7" s="103">
        <v>27770</v>
      </c>
      <c r="BU7" s="110">
        <v>337</v>
      </c>
      <c r="BV7" s="103"/>
      <c r="BW7" s="103"/>
      <c r="BX7" s="103">
        <v>0</v>
      </c>
      <c r="BY7" s="106">
        <v>12.384</v>
      </c>
      <c r="BZ7" s="106">
        <v>10.56</v>
      </c>
      <c r="CA7" s="103"/>
      <c r="CB7" s="103"/>
      <c r="CC7" s="103">
        <v>10.56</v>
      </c>
      <c r="CD7" s="103">
        <v>10.56</v>
      </c>
      <c r="CE7" s="103">
        <v>0</v>
      </c>
      <c r="CF7" s="103"/>
      <c r="CG7" s="103"/>
      <c r="CH7" s="103">
        <v>1.8240000000000001</v>
      </c>
      <c r="CI7" s="103"/>
      <c r="CJ7" s="103"/>
      <c r="CK7" s="110"/>
      <c r="CL7" s="103"/>
      <c r="CM7" s="103"/>
      <c r="CN7" s="103"/>
      <c r="CO7" s="103"/>
      <c r="CP7" s="103"/>
      <c r="CQ7" s="103">
        <v>0</v>
      </c>
      <c r="CR7" s="103">
        <v>45.98</v>
      </c>
      <c r="CS7" s="103"/>
      <c r="CT7" s="103"/>
      <c r="CU7" s="103"/>
      <c r="CV7" s="111">
        <v>1028.7082</v>
      </c>
    </row>
    <row r="8" spans="1:100" s="99" customFormat="1" ht="14.25" customHeight="1">
      <c r="A8" s="103">
        <v>2</v>
      </c>
      <c r="B8" s="103" t="s">
        <v>240</v>
      </c>
      <c r="C8" s="104">
        <v>103001</v>
      </c>
      <c r="D8" s="105" t="s">
        <v>242</v>
      </c>
      <c r="E8" s="106">
        <v>930.46270000000004</v>
      </c>
      <c r="F8" s="106">
        <v>603.86670000000004</v>
      </c>
      <c r="G8" s="103">
        <v>180369</v>
      </c>
      <c r="H8" s="106">
        <v>172916</v>
      </c>
      <c r="I8" s="106">
        <v>7453</v>
      </c>
      <c r="J8" s="103">
        <v>216.44280000000001</v>
      </c>
      <c r="K8" s="106">
        <v>90</v>
      </c>
      <c r="L8" s="103">
        <v>90</v>
      </c>
      <c r="M8" s="103">
        <v>90</v>
      </c>
      <c r="N8" s="103">
        <v>0</v>
      </c>
      <c r="O8" s="103"/>
      <c r="P8" s="103"/>
      <c r="Q8" s="103"/>
      <c r="R8" s="103"/>
      <c r="S8" s="106">
        <v>140.25140000000002</v>
      </c>
      <c r="T8" s="103">
        <v>17.291599999999999</v>
      </c>
      <c r="U8" s="103"/>
      <c r="V8" s="103"/>
      <c r="W8" s="103">
        <v>81.973200000000006</v>
      </c>
      <c r="X8" s="103">
        <v>81.973200000000006</v>
      </c>
      <c r="Y8" s="103">
        <v>0</v>
      </c>
      <c r="Z8" s="103">
        <v>40.986600000000003</v>
      </c>
      <c r="AA8" s="103">
        <v>40.986600000000003</v>
      </c>
      <c r="AB8" s="103">
        <v>0</v>
      </c>
      <c r="AC8" s="103">
        <v>68311</v>
      </c>
      <c r="AD8" s="103"/>
      <c r="AE8" s="103"/>
      <c r="AF8" s="103">
        <v>7.77</v>
      </c>
      <c r="AG8" s="103">
        <v>7.77</v>
      </c>
      <c r="AH8" s="103">
        <v>0</v>
      </c>
      <c r="AI8" s="110">
        <v>66.156400000000005</v>
      </c>
      <c r="AJ8" s="110">
        <v>66.156400000000005</v>
      </c>
      <c r="AK8" s="110">
        <v>0</v>
      </c>
      <c r="AL8" s="110">
        <v>661564</v>
      </c>
      <c r="AM8" s="103"/>
      <c r="AN8" s="103">
        <v>26.708100000000002</v>
      </c>
      <c r="AO8" s="103">
        <v>26.708100000000002</v>
      </c>
      <c r="AP8" s="103">
        <v>0</v>
      </c>
      <c r="AQ8" s="103">
        <v>25.137</v>
      </c>
      <c r="AR8" s="103">
        <v>251370</v>
      </c>
      <c r="AS8" s="103">
        <v>1.5710999999999999</v>
      </c>
      <c r="AT8" s="103">
        <v>15711</v>
      </c>
      <c r="AU8" s="103"/>
      <c r="AV8" s="103">
        <v>2.0023</v>
      </c>
      <c r="AW8" s="103">
        <v>3.4548000000000001</v>
      </c>
      <c r="AX8" s="103">
        <v>-1.4525000000000001</v>
      </c>
      <c r="AY8" s="103">
        <v>1.8853</v>
      </c>
      <c r="AZ8" s="103">
        <v>18853</v>
      </c>
      <c r="BA8" s="103">
        <v>0.11700000000000001</v>
      </c>
      <c r="BB8" s="103">
        <v>1170</v>
      </c>
      <c r="BC8" s="103">
        <v>0</v>
      </c>
      <c r="BD8" s="103">
        <v>54.535699999999999</v>
      </c>
      <c r="BE8" s="103">
        <v>54.116399999999999</v>
      </c>
      <c r="BF8" s="103">
        <v>0.41929999999999978</v>
      </c>
      <c r="BG8" s="103"/>
      <c r="BH8" s="103"/>
      <c r="BI8" s="103"/>
      <c r="BJ8" s="103">
        <v>0</v>
      </c>
      <c r="BK8" s="111">
        <v>1E-4</v>
      </c>
      <c r="BL8" s="112" t="s">
        <v>242</v>
      </c>
      <c r="BM8" s="106">
        <v>302.02</v>
      </c>
      <c r="BN8" s="103">
        <v>50.88</v>
      </c>
      <c r="BO8" s="103">
        <v>50.88</v>
      </c>
      <c r="BP8" s="103">
        <v>0</v>
      </c>
      <c r="BQ8" s="103">
        <v>37.14</v>
      </c>
      <c r="BR8" s="103">
        <v>37.14</v>
      </c>
      <c r="BS8" s="103">
        <v>0</v>
      </c>
      <c r="BT8" s="103">
        <v>40140</v>
      </c>
      <c r="BU8" s="110">
        <v>214</v>
      </c>
      <c r="BV8" s="103"/>
      <c r="BW8" s="103"/>
      <c r="BX8" s="103">
        <v>0</v>
      </c>
      <c r="BY8" s="106">
        <v>24.576000000000001</v>
      </c>
      <c r="BZ8" s="106">
        <v>21.12</v>
      </c>
      <c r="CA8" s="103"/>
      <c r="CB8" s="103"/>
      <c r="CC8" s="103">
        <v>21.12</v>
      </c>
      <c r="CD8" s="103"/>
      <c r="CE8" s="103">
        <v>21.12</v>
      </c>
      <c r="CF8" s="103"/>
      <c r="CG8" s="103"/>
      <c r="CH8" s="103">
        <v>3.456</v>
      </c>
      <c r="CI8" s="103"/>
      <c r="CJ8" s="103"/>
      <c r="CK8" s="110"/>
      <c r="CL8" s="103"/>
      <c r="CM8" s="103"/>
      <c r="CN8" s="103"/>
      <c r="CO8" s="103"/>
      <c r="CP8" s="103"/>
      <c r="CQ8" s="103">
        <v>0</v>
      </c>
      <c r="CR8" s="103"/>
      <c r="CS8" s="103"/>
      <c r="CT8" s="103"/>
      <c r="CU8" s="103"/>
      <c r="CV8" s="111">
        <v>930.46270000000004</v>
      </c>
    </row>
    <row r="9" spans="1:100" s="99" customFormat="1" ht="14.25" customHeight="1">
      <c r="A9" s="103">
        <v>3</v>
      </c>
      <c r="B9" s="103" t="s">
        <v>240</v>
      </c>
      <c r="C9" s="104">
        <v>102001</v>
      </c>
      <c r="D9" s="105" t="s">
        <v>243</v>
      </c>
      <c r="E9" s="106">
        <v>1087.4004000000002</v>
      </c>
      <c r="F9" s="106">
        <v>679.33240000000012</v>
      </c>
      <c r="G9" s="103">
        <v>200678</v>
      </c>
      <c r="H9" s="109">
        <v>162574</v>
      </c>
      <c r="I9" s="109">
        <v>38104</v>
      </c>
      <c r="J9" s="103">
        <v>240.81360000000001</v>
      </c>
      <c r="K9" s="106">
        <v>87.75</v>
      </c>
      <c r="L9" s="103">
        <v>87.75</v>
      </c>
      <c r="M9" s="103">
        <v>87.75</v>
      </c>
      <c r="N9" s="103">
        <v>0</v>
      </c>
      <c r="O9" s="103"/>
      <c r="P9" s="103"/>
      <c r="Q9" s="103"/>
      <c r="R9" s="103"/>
      <c r="S9" s="106">
        <v>150.48250000000002</v>
      </c>
      <c r="T9" s="103">
        <v>16.257400000000001</v>
      </c>
      <c r="U9" s="103"/>
      <c r="V9" s="103"/>
      <c r="W9" s="103">
        <v>91.136399999999995</v>
      </c>
      <c r="X9" s="103">
        <v>91.136399999999995</v>
      </c>
      <c r="Y9" s="103">
        <v>0</v>
      </c>
      <c r="Z9" s="103">
        <v>43.088700000000003</v>
      </c>
      <c r="AA9" s="103">
        <v>45.568199999999997</v>
      </c>
      <c r="AB9" s="103">
        <v>-2.4794999999999945</v>
      </c>
      <c r="AC9" s="103">
        <v>75947</v>
      </c>
      <c r="AD9" s="103"/>
      <c r="AE9" s="103"/>
      <c r="AF9" s="103">
        <v>31.08</v>
      </c>
      <c r="AG9" s="103">
        <v>31.08</v>
      </c>
      <c r="AH9" s="103">
        <v>0</v>
      </c>
      <c r="AI9" s="110">
        <v>74.725999999999999</v>
      </c>
      <c r="AJ9" s="110">
        <v>74.725999999999999</v>
      </c>
      <c r="AK9" s="110">
        <v>0</v>
      </c>
      <c r="AL9" s="110">
        <v>747260</v>
      </c>
      <c r="AM9" s="103"/>
      <c r="AN9" s="103">
        <v>30.569700000000001</v>
      </c>
      <c r="AO9" s="103">
        <v>30.569700000000001</v>
      </c>
      <c r="AP9" s="103">
        <v>0</v>
      </c>
      <c r="AQ9" s="103">
        <v>28.7715</v>
      </c>
      <c r="AR9" s="103">
        <v>287715</v>
      </c>
      <c r="AS9" s="103">
        <v>1.7982</v>
      </c>
      <c r="AT9" s="103">
        <v>17982</v>
      </c>
      <c r="AU9" s="103"/>
      <c r="AV9" s="103">
        <v>2.6955</v>
      </c>
      <c r="AW9" s="103">
        <v>2.6955</v>
      </c>
      <c r="AX9" s="103">
        <v>0</v>
      </c>
      <c r="AY9" s="103">
        <v>2.1579000000000002</v>
      </c>
      <c r="AZ9" s="103">
        <v>21579</v>
      </c>
      <c r="BA9" s="103">
        <v>0.53759999999999997</v>
      </c>
      <c r="BB9" s="103">
        <v>5376</v>
      </c>
      <c r="BC9" s="103">
        <v>0</v>
      </c>
      <c r="BD9" s="103">
        <v>61.2151</v>
      </c>
      <c r="BE9" s="103">
        <v>61.2151</v>
      </c>
      <c r="BF9" s="103">
        <v>0</v>
      </c>
      <c r="BG9" s="103"/>
      <c r="BH9" s="103"/>
      <c r="BI9" s="103"/>
      <c r="BJ9" s="103">
        <v>0</v>
      </c>
      <c r="BK9" s="111">
        <v>1E-4</v>
      </c>
      <c r="BL9" s="112" t="s">
        <v>243</v>
      </c>
      <c r="BM9" s="106">
        <v>393.66800000000001</v>
      </c>
      <c r="BN9" s="103">
        <v>58.319999999999993</v>
      </c>
      <c r="BO9" s="103">
        <v>58.319999999999993</v>
      </c>
      <c r="BP9" s="103">
        <v>0</v>
      </c>
      <c r="BQ9" s="103">
        <v>36.347999999999999</v>
      </c>
      <c r="BR9" s="103">
        <v>36.347999999999999</v>
      </c>
      <c r="BS9" s="103">
        <v>0</v>
      </c>
      <c r="BT9" s="103">
        <v>32040</v>
      </c>
      <c r="BU9" s="110">
        <v>299</v>
      </c>
      <c r="BV9" s="103"/>
      <c r="BW9" s="103"/>
      <c r="BX9" s="103">
        <v>0</v>
      </c>
      <c r="BY9" s="106">
        <v>14.4</v>
      </c>
      <c r="BZ9" s="106">
        <v>14.4</v>
      </c>
      <c r="CA9" s="103"/>
      <c r="CB9" s="103"/>
      <c r="CC9" s="103">
        <v>14.4</v>
      </c>
      <c r="CD9" s="103">
        <v>14.4</v>
      </c>
      <c r="CE9" s="103">
        <v>0</v>
      </c>
      <c r="CF9" s="103"/>
      <c r="CG9" s="103"/>
      <c r="CH9" s="103"/>
      <c r="CI9" s="103"/>
      <c r="CJ9" s="103"/>
      <c r="CK9" s="110"/>
      <c r="CL9" s="103"/>
      <c r="CM9" s="103"/>
      <c r="CN9" s="103"/>
      <c r="CO9" s="103"/>
      <c r="CP9" s="103"/>
      <c r="CQ9" s="103">
        <v>0</v>
      </c>
      <c r="CR9" s="103"/>
      <c r="CS9" s="103"/>
      <c r="CT9" s="103"/>
      <c r="CU9" s="103"/>
      <c r="CV9" s="111">
        <v>1087.4004000000002</v>
      </c>
    </row>
    <row r="10" spans="1:100" s="99" customFormat="1" ht="14.25" customHeight="1">
      <c r="A10" s="103">
        <v>4</v>
      </c>
      <c r="B10" s="103" t="s">
        <v>240</v>
      </c>
      <c r="C10" s="104">
        <v>104001</v>
      </c>
      <c r="D10" s="105" t="s">
        <v>244</v>
      </c>
      <c r="E10" s="106">
        <v>577.0270999999999</v>
      </c>
      <c r="F10" s="106">
        <v>352.10989999999998</v>
      </c>
      <c r="G10" s="103">
        <v>103500</v>
      </c>
      <c r="H10" s="109">
        <v>96368</v>
      </c>
      <c r="I10" s="109">
        <v>7132</v>
      </c>
      <c r="J10" s="103">
        <v>124.2</v>
      </c>
      <c r="K10" s="106">
        <v>51.75</v>
      </c>
      <c r="L10" s="103">
        <v>51.75</v>
      </c>
      <c r="M10" s="103">
        <v>51.75</v>
      </c>
      <c r="N10" s="103">
        <v>0</v>
      </c>
      <c r="O10" s="103"/>
      <c r="P10" s="103"/>
      <c r="Q10" s="103"/>
      <c r="R10" s="103"/>
      <c r="S10" s="106">
        <v>81.024699999999996</v>
      </c>
      <c r="T10" s="103">
        <v>9.6367999999999991</v>
      </c>
      <c r="U10" s="103"/>
      <c r="V10" s="103"/>
      <c r="W10" s="103">
        <v>48.911999999999999</v>
      </c>
      <c r="X10" s="103">
        <v>48.911999999999999</v>
      </c>
      <c r="Y10" s="103">
        <v>0</v>
      </c>
      <c r="Z10" s="103">
        <v>22.475899999999999</v>
      </c>
      <c r="AA10" s="103">
        <v>24.456</v>
      </c>
      <c r="AB10" s="103">
        <v>-1.9801000000000002</v>
      </c>
      <c r="AC10" s="103">
        <v>40760</v>
      </c>
      <c r="AD10" s="103"/>
      <c r="AE10" s="103"/>
      <c r="AF10" s="103">
        <v>7.77</v>
      </c>
      <c r="AG10" s="103">
        <v>7.77</v>
      </c>
      <c r="AH10" s="103">
        <v>0</v>
      </c>
      <c r="AI10" s="110">
        <v>38.762999999999998</v>
      </c>
      <c r="AJ10" s="110">
        <v>38.762999999999998</v>
      </c>
      <c r="AK10" s="110">
        <v>0</v>
      </c>
      <c r="AL10" s="110">
        <v>387630</v>
      </c>
      <c r="AM10" s="103"/>
      <c r="AN10" s="103">
        <v>15.616199999999999</v>
      </c>
      <c r="AO10" s="103">
        <v>15.616199999999999</v>
      </c>
      <c r="AP10" s="103">
        <v>0</v>
      </c>
      <c r="AQ10" s="103">
        <v>14.6976</v>
      </c>
      <c r="AR10" s="103">
        <v>146976</v>
      </c>
      <c r="AS10" s="103">
        <v>0.91859999999999997</v>
      </c>
      <c r="AT10" s="103">
        <v>9186</v>
      </c>
      <c r="AU10" s="103"/>
      <c r="AV10" s="103">
        <v>1.2165999999999999</v>
      </c>
      <c r="AW10" s="103">
        <v>2.0259999999999998</v>
      </c>
      <c r="AX10" s="103">
        <v>-0.8093999999999999</v>
      </c>
      <c r="AY10" s="103">
        <v>1.1023000000000001</v>
      </c>
      <c r="AZ10" s="103">
        <v>11023</v>
      </c>
      <c r="BA10" s="103">
        <v>0.1143</v>
      </c>
      <c r="BB10" s="103">
        <v>1143</v>
      </c>
      <c r="BC10" s="103">
        <v>-1.5265566588595902E-16</v>
      </c>
      <c r="BD10" s="103">
        <v>31.769400000000001</v>
      </c>
      <c r="BE10" s="103">
        <v>31.769400000000001</v>
      </c>
      <c r="BF10" s="103">
        <v>0</v>
      </c>
      <c r="BG10" s="103"/>
      <c r="BH10" s="103"/>
      <c r="BI10" s="103"/>
      <c r="BJ10" s="103">
        <v>0</v>
      </c>
      <c r="BK10" s="111">
        <v>1E-4</v>
      </c>
      <c r="BL10" s="112" t="s">
        <v>244</v>
      </c>
      <c r="BM10" s="106">
        <v>207.97199999999998</v>
      </c>
      <c r="BN10" s="103">
        <v>30.479999999999997</v>
      </c>
      <c r="BO10" s="103">
        <v>30.48</v>
      </c>
      <c r="BP10" s="103">
        <v>0</v>
      </c>
      <c r="BQ10" s="103">
        <v>21.492000000000001</v>
      </c>
      <c r="BR10" s="103">
        <v>21.492000000000001</v>
      </c>
      <c r="BS10" s="103">
        <v>0</v>
      </c>
      <c r="BT10" s="103">
        <v>21680</v>
      </c>
      <c r="BU10" s="110">
        <v>156</v>
      </c>
      <c r="BV10" s="103"/>
      <c r="BW10" s="103"/>
      <c r="BX10" s="103">
        <v>0</v>
      </c>
      <c r="BY10" s="106">
        <v>16.9452</v>
      </c>
      <c r="BZ10" s="106">
        <v>15.84</v>
      </c>
      <c r="CA10" s="103"/>
      <c r="CB10" s="103"/>
      <c r="CC10" s="103">
        <v>15.84</v>
      </c>
      <c r="CD10" s="103">
        <v>15.84</v>
      </c>
      <c r="CE10" s="103">
        <v>0</v>
      </c>
      <c r="CF10" s="103"/>
      <c r="CG10" s="103"/>
      <c r="CH10" s="103">
        <v>1.1052</v>
      </c>
      <c r="CI10" s="103"/>
      <c r="CJ10" s="103"/>
      <c r="CK10" s="110"/>
      <c r="CL10" s="103"/>
      <c r="CM10" s="103"/>
      <c r="CN10" s="103"/>
      <c r="CO10" s="103"/>
      <c r="CP10" s="103"/>
      <c r="CQ10" s="103">
        <v>0</v>
      </c>
      <c r="CR10" s="103">
        <v>147</v>
      </c>
      <c r="CS10" s="103"/>
      <c r="CT10" s="103"/>
      <c r="CU10" s="103"/>
      <c r="CV10" s="111">
        <v>724.0270999999999</v>
      </c>
    </row>
    <row r="11" spans="1:100" s="99" customFormat="1" ht="14.25" customHeight="1">
      <c r="A11" s="103">
        <v>5</v>
      </c>
      <c r="B11" s="103" t="s">
        <v>240</v>
      </c>
      <c r="C11" s="104">
        <v>105001</v>
      </c>
      <c r="D11" s="105" t="s">
        <v>245</v>
      </c>
      <c r="E11" s="106">
        <v>1956.6877999999999</v>
      </c>
      <c r="F11" s="106">
        <v>1298.1758</v>
      </c>
      <c r="G11" s="103">
        <v>352225</v>
      </c>
      <c r="H11" s="109">
        <v>333902</v>
      </c>
      <c r="I11" s="109">
        <v>18323</v>
      </c>
      <c r="J11" s="103">
        <v>422.67</v>
      </c>
      <c r="K11" s="106">
        <v>247.85399999999998</v>
      </c>
      <c r="L11" s="103">
        <v>211.5</v>
      </c>
      <c r="M11" s="103">
        <v>211.5</v>
      </c>
      <c r="N11" s="103">
        <v>0</v>
      </c>
      <c r="O11" s="103"/>
      <c r="P11" s="103"/>
      <c r="Q11" s="103"/>
      <c r="R11" s="103">
        <v>36.353999999999999</v>
      </c>
      <c r="S11" s="106">
        <v>297.91319999999996</v>
      </c>
      <c r="T11" s="103">
        <v>33.3902</v>
      </c>
      <c r="U11" s="103"/>
      <c r="V11" s="103"/>
      <c r="W11" s="103">
        <v>176.4528</v>
      </c>
      <c r="X11" s="103">
        <v>176.4528</v>
      </c>
      <c r="Y11" s="103">
        <v>0</v>
      </c>
      <c r="Z11" s="103">
        <v>88.0702</v>
      </c>
      <c r="AA11" s="103">
        <v>88.226399999999998</v>
      </c>
      <c r="AB11" s="103">
        <v>-0.15619999999999834</v>
      </c>
      <c r="AC11" s="103">
        <v>147044</v>
      </c>
      <c r="AD11" s="103"/>
      <c r="AE11" s="103"/>
      <c r="AF11" s="103">
        <v>18.13</v>
      </c>
      <c r="AG11" s="103">
        <v>18.13</v>
      </c>
      <c r="AH11" s="103">
        <v>0</v>
      </c>
      <c r="AI11" s="110">
        <v>137.94290000000001</v>
      </c>
      <c r="AJ11" s="110">
        <v>137.94290000000001</v>
      </c>
      <c r="AK11" s="110">
        <v>0</v>
      </c>
      <c r="AL11" s="110">
        <v>1379429</v>
      </c>
      <c r="AM11" s="103"/>
      <c r="AN11" s="103">
        <v>55.445500000000003</v>
      </c>
      <c r="AO11" s="103">
        <v>55.445500000000003</v>
      </c>
      <c r="AP11" s="103">
        <v>0</v>
      </c>
      <c r="AQ11" s="103">
        <v>52.183999999999997</v>
      </c>
      <c r="AR11" s="103">
        <v>521840</v>
      </c>
      <c r="AS11" s="103">
        <v>3.2614999999999998</v>
      </c>
      <c r="AT11" s="103">
        <v>32615</v>
      </c>
      <c r="AU11" s="103"/>
      <c r="AV11" s="103">
        <v>4.1946000000000003</v>
      </c>
      <c r="AW11" s="103">
        <v>4.1946000000000003</v>
      </c>
      <c r="AX11" s="103">
        <v>0</v>
      </c>
      <c r="AY11" s="103">
        <v>3.9138000000000002</v>
      </c>
      <c r="AZ11" s="103">
        <v>39138</v>
      </c>
      <c r="BA11" s="103">
        <v>0.28079999999999999</v>
      </c>
      <c r="BB11" s="103">
        <v>2808</v>
      </c>
      <c r="BC11" s="103">
        <v>0</v>
      </c>
      <c r="BD11" s="103">
        <v>114.0256</v>
      </c>
      <c r="BE11" s="103">
        <v>114.0256</v>
      </c>
      <c r="BF11" s="103">
        <v>0</v>
      </c>
      <c r="BG11" s="103"/>
      <c r="BH11" s="103"/>
      <c r="BI11" s="103"/>
      <c r="BJ11" s="103">
        <v>0</v>
      </c>
      <c r="BK11" s="111">
        <v>1E-4</v>
      </c>
      <c r="BL11" s="112" t="s">
        <v>245</v>
      </c>
      <c r="BM11" s="106">
        <v>644.64</v>
      </c>
      <c r="BN11" s="103">
        <v>241.72</v>
      </c>
      <c r="BO11" s="103">
        <v>241.72</v>
      </c>
      <c r="BP11" s="103">
        <v>0</v>
      </c>
      <c r="BQ11" s="103">
        <v>70.92</v>
      </c>
      <c r="BR11" s="103">
        <v>70.92</v>
      </c>
      <c r="BS11" s="103">
        <v>0</v>
      </c>
      <c r="BT11" s="103">
        <v>65090</v>
      </c>
      <c r="BU11" s="110">
        <v>32</v>
      </c>
      <c r="BV11" s="103">
        <v>300</v>
      </c>
      <c r="BW11" s="103">
        <v>300</v>
      </c>
      <c r="BX11" s="103">
        <v>0</v>
      </c>
      <c r="BY11" s="106">
        <v>13.872</v>
      </c>
      <c r="BZ11" s="106">
        <v>10.56</v>
      </c>
      <c r="CA11" s="103"/>
      <c r="CB11" s="103"/>
      <c r="CC11" s="103">
        <v>10.56</v>
      </c>
      <c r="CD11" s="103">
        <v>10.56</v>
      </c>
      <c r="CE11" s="103">
        <v>0</v>
      </c>
      <c r="CF11" s="103"/>
      <c r="CG11" s="103"/>
      <c r="CH11" s="103">
        <v>3.3119999999999998</v>
      </c>
      <c r="CI11" s="103"/>
      <c r="CJ11" s="103"/>
      <c r="CK11" s="110"/>
      <c r="CL11" s="103"/>
      <c r="CM11" s="103"/>
      <c r="CN11" s="103"/>
      <c r="CO11" s="103"/>
      <c r="CP11" s="103"/>
      <c r="CQ11" s="103">
        <v>0</v>
      </c>
      <c r="CR11" s="103">
        <v>507</v>
      </c>
      <c r="CS11" s="103"/>
      <c r="CT11" s="103"/>
      <c r="CU11" s="103"/>
      <c r="CV11" s="111">
        <v>2463.6877999999997</v>
      </c>
    </row>
    <row r="12" spans="1:100" s="99" customFormat="1" ht="14.25" customHeight="1">
      <c r="A12" s="103">
        <v>6</v>
      </c>
      <c r="B12" s="103" t="s">
        <v>240</v>
      </c>
      <c r="C12" s="104">
        <v>109001</v>
      </c>
      <c r="D12" s="105" t="s">
        <v>246</v>
      </c>
      <c r="E12" s="106">
        <v>744.23159999999996</v>
      </c>
      <c r="F12" s="106">
        <v>284.09759999999994</v>
      </c>
      <c r="G12" s="103">
        <v>74798</v>
      </c>
      <c r="H12" s="108">
        <v>60165</v>
      </c>
      <c r="I12" s="108">
        <v>14633</v>
      </c>
      <c r="J12" s="103">
        <v>89.757599999999996</v>
      </c>
      <c r="K12" s="106">
        <v>53.91</v>
      </c>
      <c r="L12" s="103">
        <v>33.75</v>
      </c>
      <c r="M12" s="103">
        <v>33.75</v>
      </c>
      <c r="N12" s="103">
        <v>0</v>
      </c>
      <c r="O12" s="103"/>
      <c r="P12" s="103"/>
      <c r="Q12" s="103"/>
      <c r="R12" s="103">
        <v>20.16</v>
      </c>
      <c r="S12" s="106">
        <v>59.242599999999996</v>
      </c>
      <c r="T12" s="103">
        <v>6.0164999999999997</v>
      </c>
      <c r="U12" s="103"/>
      <c r="V12" s="103"/>
      <c r="W12" s="103">
        <v>35.983199999999997</v>
      </c>
      <c r="X12" s="103">
        <v>35.983199999999997</v>
      </c>
      <c r="Y12" s="103">
        <v>0</v>
      </c>
      <c r="Z12" s="103">
        <v>17.242899999999999</v>
      </c>
      <c r="AA12" s="103">
        <v>17.991599999999998</v>
      </c>
      <c r="AB12" s="103">
        <v>-0.74869999999999948</v>
      </c>
      <c r="AC12" s="103">
        <v>29986</v>
      </c>
      <c r="AD12" s="103"/>
      <c r="AE12" s="103"/>
      <c r="AF12" s="103">
        <v>15.54</v>
      </c>
      <c r="AG12" s="103">
        <v>15.54</v>
      </c>
      <c r="AH12" s="103">
        <v>0</v>
      </c>
      <c r="AI12" s="110">
        <v>28.967600000000001</v>
      </c>
      <c r="AJ12" s="110">
        <v>28.967600000000001</v>
      </c>
      <c r="AK12" s="110">
        <v>0</v>
      </c>
      <c r="AL12" s="110">
        <v>289676</v>
      </c>
      <c r="AM12" s="103"/>
      <c r="AN12" s="103">
        <v>11.819000000000001</v>
      </c>
      <c r="AO12" s="103">
        <v>11.819000000000001</v>
      </c>
      <c r="AP12" s="103">
        <v>0</v>
      </c>
      <c r="AQ12" s="103">
        <v>11.123799999999999</v>
      </c>
      <c r="AR12" s="103">
        <v>111237.99999999999</v>
      </c>
      <c r="AS12" s="103">
        <v>0.69520000000000004</v>
      </c>
      <c r="AT12" s="103">
        <v>6952</v>
      </c>
      <c r="AU12" s="103"/>
      <c r="AV12" s="103">
        <v>1.0660000000000001</v>
      </c>
      <c r="AW12" s="103">
        <v>1.0660000000000001</v>
      </c>
      <c r="AX12" s="103">
        <v>0</v>
      </c>
      <c r="AY12" s="103">
        <v>0.83430000000000004</v>
      </c>
      <c r="AZ12" s="103">
        <v>8343</v>
      </c>
      <c r="BA12" s="103">
        <v>0.23169999999999999</v>
      </c>
      <c r="BB12" s="103">
        <v>2317</v>
      </c>
      <c r="BC12" s="103">
        <v>0</v>
      </c>
      <c r="BD12" s="103">
        <v>23.794799999999999</v>
      </c>
      <c r="BE12" s="103">
        <v>23.794799999999999</v>
      </c>
      <c r="BF12" s="103">
        <v>0</v>
      </c>
      <c r="BG12" s="103"/>
      <c r="BH12" s="103"/>
      <c r="BI12" s="103"/>
      <c r="BJ12" s="103">
        <v>0</v>
      </c>
      <c r="BK12" s="111">
        <v>1E-4</v>
      </c>
      <c r="BL12" s="112" t="s">
        <v>246</v>
      </c>
      <c r="BM12" s="106">
        <v>245.67599999999999</v>
      </c>
      <c r="BN12" s="103">
        <v>23.759999999999998</v>
      </c>
      <c r="BO12" s="103">
        <v>23.759999999999998</v>
      </c>
      <c r="BP12" s="103">
        <v>0</v>
      </c>
      <c r="BQ12" s="103">
        <v>11.916</v>
      </c>
      <c r="BR12" s="103">
        <v>11.916</v>
      </c>
      <c r="BS12" s="103">
        <v>0</v>
      </c>
      <c r="BT12" s="103">
        <v>10530</v>
      </c>
      <c r="BU12" s="110">
        <v>0</v>
      </c>
      <c r="BV12" s="103">
        <v>210</v>
      </c>
      <c r="BW12" s="103">
        <v>189</v>
      </c>
      <c r="BX12" s="103">
        <v>21</v>
      </c>
      <c r="BY12" s="106">
        <v>214.458</v>
      </c>
      <c r="BZ12" s="106">
        <v>3.84</v>
      </c>
      <c r="CA12" s="103"/>
      <c r="CB12" s="103"/>
      <c r="CC12" s="103">
        <v>3.84</v>
      </c>
      <c r="CD12" s="103"/>
      <c r="CE12" s="103">
        <v>3.84</v>
      </c>
      <c r="CF12" s="103"/>
      <c r="CG12" s="103"/>
      <c r="CH12" s="103">
        <v>0.61799999999999999</v>
      </c>
      <c r="CI12" s="103"/>
      <c r="CJ12" s="103"/>
      <c r="CK12" s="110"/>
      <c r="CL12" s="103"/>
      <c r="CM12" s="103"/>
      <c r="CN12" s="103"/>
      <c r="CO12" s="103">
        <v>210</v>
      </c>
      <c r="CP12" s="103">
        <v>210</v>
      </c>
      <c r="CQ12" s="103">
        <v>0</v>
      </c>
      <c r="CR12" s="103">
        <v>162</v>
      </c>
      <c r="CS12" s="103"/>
      <c r="CT12" s="103">
        <v>40</v>
      </c>
      <c r="CU12" s="103"/>
      <c r="CV12" s="111">
        <v>946.23159999999996</v>
      </c>
    </row>
    <row r="13" spans="1:100" s="99" customFormat="1" ht="14.25" customHeight="1">
      <c r="A13" s="103">
        <v>7</v>
      </c>
      <c r="B13" s="103" t="s">
        <v>240</v>
      </c>
      <c r="C13" s="104">
        <v>106001</v>
      </c>
      <c r="D13" s="105" t="s">
        <v>247</v>
      </c>
      <c r="E13" s="106">
        <v>902.54970000000003</v>
      </c>
      <c r="F13" s="106">
        <v>465.34570000000002</v>
      </c>
      <c r="G13" s="103">
        <v>125480</v>
      </c>
      <c r="H13" s="108">
        <v>105968</v>
      </c>
      <c r="I13" s="108">
        <v>19512</v>
      </c>
      <c r="J13" s="103">
        <v>150.57599999999999</v>
      </c>
      <c r="K13" s="106">
        <v>69.75</v>
      </c>
      <c r="L13" s="103">
        <v>69.75</v>
      </c>
      <c r="M13" s="103">
        <v>69.75</v>
      </c>
      <c r="N13" s="103">
        <v>0</v>
      </c>
      <c r="O13" s="103"/>
      <c r="P13" s="103"/>
      <c r="Q13" s="103"/>
      <c r="R13" s="103"/>
      <c r="S13" s="106">
        <v>109.26990000000001</v>
      </c>
      <c r="T13" s="103">
        <v>10.5968</v>
      </c>
      <c r="U13" s="103"/>
      <c r="V13" s="103"/>
      <c r="W13" s="103">
        <v>65.530799999999999</v>
      </c>
      <c r="X13" s="103">
        <v>65.530799999999999</v>
      </c>
      <c r="Y13" s="103">
        <v>0</v>
      </c>
      <c r="Z13" s="103">
        <v>33.142299999999999</v>
      </c>
      <c r="AA13" s="103">
        <v>32.7654</v>
      </c>
      <c r="AB13" s="103">
        <v>0.37689999999999912</v>
      </c>
      <c r="AC13" s="103">
        <v>54609</v>
      </c>
      <c r="AD13" s="103"/>
      <c r="AE13" s="103"/>
      <c r="AF13" s="103">
        <v>20.72</v>
      </c>
      <c r="AG13" s="103">
        <v>20.72</v>
      </c>
      <c r="AH13" s="103">
        <v>0</v>
      </c>
      <c r="AI13" s="110">
        <v>50.747799999999998</v>
      </c>
      <c r="AJ13" s="110">
        <v>50.747799999999998</v>
      </c>
      <c r="AK13" s="110">
        <v>0</v>
      </c>
      <c r="AL13" s="110">
        <v>507478</v>
      </c>
      <c r="AM13" s="103"/>
      <c r="AN13" s="103">
        <v>20.488900000000001</v>
      </c>
      <c r="AO13" s="103">
        <v>20.488900000000001</v>
      </c>
      <c r="AP13" s="103">
        <v>0</v>
      </c>
      <c r="AQ13" s="103">
        <v>19.2837</v>
      </c>
      <c r="AR13" s="103">
        <v>192837</v>
      </c>
      <c r="AS13" s="103">
        <v>1.2052</v>
      </c>
      <c r="AT13" s="103">
        <v>12052</v>
      </c>
      <c r="AU13" s="103"/>
      <c r="AV13" s="103">
        <v>1.7552000000000001</v>
      </c>
      <c r="AW13" s="103">
        <v>1.7552000000000001</v>
      </c>
      <c r="AX13" s="103">
        <v>0</v>
      </c>
      <c r="AY13" s="103">
        <v>1.4462999999999999</v>
      </c>
      <c r="AZ13" s="103">
        <v>14463</v>
      </c>
      <c r="BA13" s="103">
        <v>0.30890000000000001</v>
      </c>
      <c r="BB13" s="103">
        <v>3089</v>
      </c>
      <c r="BC13" s="103">
        <v>0</v>
      </c>
      <c r="BD13" s="103">
        <v>42.0379</v>
      </c>
      <c r="BE13" s="103">
        <v>42.0379</v>
      </c>
      <c r="BF13" s="103">
        <v>0</v>
      </c>
      <c r="BG13" s="103"/>
      <c r="BH13" s="103"/>
      <c r="BI13" s="103"/>
      <c r="BJ13" s="103">
        <v>0</v>
      </c>
      <c r="BK13" s="111">
        <v>1E-4</v>
      </c>
      <c r="BL13" s="112" t="s">
        <v>247</v>
      </c>
      <c r="BM13" s="106">
        <v>216.48399999999998</v>
      </c>
      <c r="BN13" s="103">
        <v>44.879999999999995</v>
      </c>
      <c r="BO13" s="103">
        <v>44.879999999999995</v>
      </c>
      <c r="BP13" s="103">
        <v>0</v>
      </c>
      <c r="BQ13" s="103">
        <v>23.603999999999999</v>
      </c>
      <c r="BR13" s="103">
        <v>23.603999999999999</v>
      </c>
      <c r="BS13" s="103">
        <v>0</v>
      </c>
      <c r="BT13" s="103">
        <v>19070</v>
      </c>
      <c r="BU13" s="110">
        <v>148</v>
      </c>
      <c r="BV13" s="103"/>
      <c r="BW13" s="103"/>
      <c r="BX13" s="103">
        <v>0</v>
      </c>
      <c r="BY13" s="106">
        <v>220.72</v>
      </c>
      <c r="BZ13" s="106">
        <v>4.32</v>
      </c>
      <c r="CA13" s="103"/>
      <c r="CB13" s="103"/>
      <c r="CC13" s="103">
        <v>4.32</v>
      </c>
      <c r="CD13" s="103">
        <v>4.32</v>
      </c>
      <c r="CE13" s="103">
        <v>0</v>
      </c>
      <c r="CF13" s="103"/>
      <c r="CG13" s="103"/>
      <c r="CH13" s="103">
        <v>0</v>
      </c>
      <c r="CI13" s="103"/>
      <c r="CJ13" s="103"/>
      <c r="CK13" s="110"/>
      <c r="CL13" s="103"/>
      <c r="CM13" s="103"/>
      <c r="CN13" s="103"/>
      <c r="CO13" s="103">
        <v>216.4</v>
      </c>
      <c r="CP13" s="103">
        <v>236.4</v>
      </c>
      <c r="CQ13" s="103">
        <v>-20</v>
      </c>
      <c r="CR13" s="103">
        <v>515</v>
      </c>
      <c r="CS13" s="103"/>
      <c r="CT13" s="103">
        <v>51.4</v>
      </c>
      <c r="CU13" s="103"/>
      <c r="CV13" s="111">
        <v>1468.9497000000001</v>
      </c>
    </row>
    <row r="14" spans="1:100" s="99" customFormat="1" ht="14.25" customHeight="1">
      <c r="A14" s="103">
        <v>8</v>
      </c>
      <c r="B14" s="103" t="s">
        <v>240</v>
      </c>
      <c r="C14" s="104">
        <v>107001</v>
      </c>
      <c r="D14" s="105" t="s">
        <v>248</v>
      </c>
      <c r="E14" s="106">
        <v>470.55489999999998</v>
      </c>
      <c r="F14" s="106">
        <v>259.05089999999996</v>
      </c>
      <c r="G14" s="103">
        <v>74169</v>
      </c>
      <c r="H14" s="108">
        <v>71312</v>
      </c>
      <c r="I14" s="108">
        <v>2857</v>
      </c>
      <c r="J14" s="103">
        <v>89.002799999999993</v>
      </c>
      <c r="K14" s="106">
        <v>42.75</v>
      </c>
      <c r="L14" s="103">
        <v>42.75</v>
      </c>
      <c r="M14" s="103">
        <v>42.75</v>
      </c>
      <c r="N14" s="103">
        <v>0</v>
      </c>
      <c r="O14" s="103"/>
      <c r="P14" s="103"/>
      <c r="Q14" s="103"/>
      <c r="R14" s="103"/>
      <c r="S14" s="106">
        <v>60.6447</v>
      </c>
      <c r="T14" s="103">
        <v>7.1311999999999998</v>
      </c>
      <c r="U14" s="103"/>
      <c r="V14" s="103"/>
      <c r="W14" s="103">
        <v>36.010800000000003</v>
      </c>
      <c r="X14" s="103">
        <v>36.010800000000003</v>
      </c>
      <c r="Y14" s="103">
        <v>0</v>
      </c>
      <c r="Z14" s="103">
        <v>17.502700000000001</v>
      </c>
      <c r="AA14" s="103">
        <v>18.005400000000002</v>
      </c>
      <c r="AB14" s="103">
        <v>-0.50270000000000081</v>
      </c>
      <c r="AC14" s="103">
        <v>30009</v>
      </c>
      <c r="AD14" s="103"/>
      <c r="AE14" s="103"/>
      <c r="AF14" s="103">
        <v>2.59</v>
      </c>
      <c r="AG14" s="103">
        <v>2.59</v>
      </c>
      <c r="AH14" s="103">
        <v>0</v>
      </c>
      <c r="AI14" s="110">
        <v>28.397600000000001</v>
      </c>
      <c r="AJ14" s="110">
        <v>28.397600000000001</v>
      </c>
      <c r="AK14" s="110">
        <v>0</v>
      </c>
      <c r="AL14" s="110">
        <v>283976</v>
      </c>
      <c r="AM14" s="103"/>
      <c r="AN14" s="103">
        <v>11.4191</v>
      </c>
      <c r="AO14" s="103">
        <v>11.4191</v>
      </c>
      <c r="AP14" s="103">
        <v>0</v>
      </c>
      <c r="AQ14" s="103">
        <v>10.747400000000001</v>
      </c>
      <c r="AR14" s="103">
        <v>107474.00000000001</v>
      </c>
      <c r="AS14" s="103">
        <v>0.67169999999999996</v>
      </c>
      <c r="AT14" s="103">
        <v>6717</v>
      </c>
      <c r="AU14" s="103"/>
      <c r="AV14" s="103">
        <v>0.84819999999999995</v>
      </c>
      <c r="AW14" s="103">
        <v>0.84819999999999995</v>
      </c>
      <c r="AX14" s="103">
        <v>0</v>
      </c>
      <c r="AY14" s="103">
        <v>0.80610000000000004</v>
      </c>
      <c r="AZ14" s="103">
        <v>8061</v>
      </c>
      <c r="BA14" s="103">
        <v>4.2099999999999999E-2</v>
      </c>
      <c r="BB14" s="103">
        <v>421</v>
      </c>
      <c r="BC14" s="103">
        <v>-8.3266726846886741E-17</v>
      </c>
      <c r="BD14" s="103">
        <v>23.398499999999999</v>
      </c>
      <c r="BE14" s="103">
        <v>23.398499999999999</v>
      </c>
      <c r="BF14" s="103">
        <v>0</v>
      </c>
      <c r="BG14" s="103"/>
      <c r="BH14" s="103"/>
      <c r="BI14" s="103"/>
      <c r="BJ14" s="103">
        <v>0</v>
      </c>
      <c r="BK14" s="111">
        <v>1E-4</v>
      </c>
      <c r="BL14" s="112" t="s">
        <v>248</v>
      </c>
      <c r="BM14" s="106">
        <v>113.14400000000001</v>
      </c>
      <c r="BN14" s="103">
        <v>23.76</v>
      </c>
      <c r="BO14" s="103">
        <v>23.76</v>
      </c>
      <c r="BP14" s="103">
        <v>0</v>
      </c>
      <c r="BQ14" s="103">
        <v>15.384</v>
      </c>
      <c r="BR14" s="103">
        <v>15.384</v>
      </c>
      <c r="BS14" s="103">
        <v>0</v>
      </c>
      <c r="BT14" s="103">
        <v>12320</v>
      </c>
      <c r="BU14" s="110">
        <v>74</v>
      </c>
      <c r="BV14" s="103"/>
      <c r="BW14" s="103"/>
      <c r="BX14" s="103">
        <v>0</v>
      </c>
      <c r="BY14" s="106">
        <v>98.36</v>
      </c>
      <c r="BZ14" s="106">
        <v>3.36</v>
      </c>
      <c r="CA14" s="103"/>
      <c r="CB14" s="103"/>
      <c r="CC14" s="103">
        <v>3.36</v>
      </c>
      <c r="CD14" s="103"/>
      <c r="CE14" s="103">
        <v>3.36</v>
      </c>
      <c r="CF14" s="103"/>
      <c r="CG14" s="103"/>
      <c r="CH14" s="103"/>
      <c r="CI14" s="103"/>
      <c r="CJ14" s="103"/>
      <c r="CK14" s="110"/>
      <c r="CL14" s="103"/>
      <c r="CM14" s="103"/>
      <c r="CN14" s="103"/>
      <c r="CO14" s="103">
        <v>95</v>
      </c>
      <c r="CP14" s="103">
        <v>95</v>
      </c>
      <c r="CQ14" s="103">
        <v>0</v>
      </c>
      <c r="CR14" s="103">
        <v>312</v>
      </c>
      <c r="CS14" s="103"/>
      <c r="CT14" s="103">
        <v>61.49</v>
      </c>
      <c r="CU14" s="103"/>
      <c r="CV14" s="111">
        <v>844.04489999999998</v>
      </c>
    </row>
    <row r="15" spans="1:100" s="99" customFormat="1" ht="14.25" customHeight="1">
      <c r="A15" s="103">
        <v>9</v>
      </c>
      <c r="B15" s="103" t="s">
        <v>240</v>
      </c>
      <c r="C15" s="104">
        <v>108001</v>
      </c>
      <c r="D15" s="105" t="s">
        <v>249</v>
      </c>
      <c r="E15" s="106">
        <v>244.49269999999996</v>
      </c>
      <c r="F15" s="106">
        <v>144.09869999999998</v>
      </c>
      <c r="G15" s="103">
        <v>86196</v>
      </c>
      <c r="H15" s="108">
        <v>70437</v>
      </c>
      <c r="I15" s="108">
        <v>15759</v>
      </c>
      <c r="J15" s="103">
        <v>50.115600000000001</v>
      </c>
      <c r="K15" s="106">
        <v>18</v>
      </c>
      <c r="L15" s="103">
        <v>18</v>
      </c>
      <c r="M15" s="103">
        <v>24.75</v>
      </c>
      <c r="N15" s="103">
        <v>-6.75</v>
      </c>
      <c r="O15" s="103"/>
      <c r="P15" s="103"/>
      <c r="Q15" s="103"/>
      <c r="R15" s="103"/>
      <c r="S15" s="106">
        <v>32.354199999999999</v>
      </c>
      <c r="T15" s="103">
        <v>3.3650000000000002</v>
      </c>
      <c r="U15" s="103"/>
      <c r="V15" s="103"/>
      <c r="W15" s="103">
        <v>19.762799999999999</v>
      </c>
      <c r="X15" s="103">
        <v>19.762799999999999</v>
      </c>
      <c r="Y15" s="103">
        <v>0</v>
      </c>
      <c r="Z15" s="103">
        <v>9.2263999999999999</v>
      </c>
      <c r="AA15" s="103">
        <v>9.8813999999999993</v>
      </c>
      <c r="AB15" s="103">
        <v>-0.65499999999999936</v>
      </c>
      <c r="AC15" s="103">
        <v>16469</v>
      </c>
      <c r="AD15" s="103"/>
      <c r="AE15" s="103"/>
      <c r="AF15" s="103">
        <v>7.77</v>
      </c>
      <c r="AG15" s="103">
        <v>0</v>
      </c>
      <c r="AH15" s="103">
        <v>7.77</v>
      </c>
      <c r="AI15" s="110">
        <v>15.8421</v>
      </c>
      <c r="AJ15" s="110">
        <v>24.7987</v>
      </c>
      <c r="AK15" s="110">
        <v>-8.9565999999999999</v>
      </c>
      <c r="AL15" s="110">
        <v>158421</v>
      </c>
      <c r="AM15" s="103"/>
      <c r="AN15" s="103">
        <v>6.4501999999999997</v>
      </c>
      <c r="AO15" s="103">
        <v>10.8957</v>
      </c>
      <c r="AP15" s="103">
        <v>-4.4455</v>
      </c>
      <c r="AQ15" s="103">
        <v>6.0708000000000002</v>
      </c>
      <c r="AR15" s="103">
        <v>60708</v>
      </c>
      <c r="AS15" s="103">
        <v>0.37940000000000002</v>
      </c>
      <c r="AT15" s="103">
        <v>3794</v>
      </c>
      <c r="AU15" s="103"/>
      <c r="AV15" s="103">
        <v>0.57779999999999998</v>
      </c>
      <c r="AW15" s="103">
        <v>0.90149999999999997</v>
      </c>
      <c r="AX15" s="103">
        <v>-0.32369999999999999</v>
      </c>
      <c r="AY15" s="103">
        <v>0.45529999999999998</v>
      </c>
      <c r="AZ15" s="103">
        <v>4553</v>
      </c>
      <c r="BA15" s="103">
        <v>0.18679999999999999</v>
      </c>
      <c r="BB15" s="103">
        <v>1868</v>
      </c>
      <c r="BC15" s="103">
        <v>-6.4299999999999996E-2</v>
      </c>
      <c r="BD15" s="103">
        <v>12.988799999999999</v>
      </c>
      <c r="BE15" s="103">
        <v>19.706199999999999</v>
      </c>
      <c r="BF15" s="103">
        <v>-6.7173999999999996</v>
      </c>
      <c r="BG15" s="103"/>
      <c r="BH15" s="103"/>
      <c r="BI15" s="103"/>
      <c r="BJ15" s="103">
        <v>0</v>
      </c>
      <c r="BK15" s="111">
        <v>1E-4</v>
      </c>
      <c r="BL15" s="112" t="s">
        <v>249</v>
      </c>
      <c r="BM15" s="106">
        <v>97.004000000000005</v>
      </c>
      <c r="BN15" s="103">
        <v>12.48</v>
      </c>
      <c r="BO15" s="103">
        <v>13.2</v>
      </c>
      <c r="BP15" s="103">
        <v>-0.71999999999999886</v>
      </c>
      <c r="BQ15" s="103">
        <v>7.524</v>
      </c>
      <c r="BR15" s="103">
        <v>7.524</v>
      </c>
      <c r="BS15" s="103">
        <v>0</v>
      </c>
      <c r="BT15" s="103">
        <v>6820</v>
      </c>
      <c r="BU15" s="110">
        <v>77</v>
      </c>
      <c r="BV15" s="103"/>
      <c r="BW15" s="103"/>
      <c r="BX15" s="103">
        <v>0</v>
      </c>
      <c r="BY15" s="106">
        <v>3.3899999999999997</v>
      </c>
      <c r="BZ15" s="106">
        <v>2.88</v>
      </c>
      <c r="CA15" s="103"/>
      <c r="CB15" s="103"/>
      <c r="CC15" s="103">
        <v>2.88</v>
      </c>
      <c r="CD15" s="103"/>
      <c r="CE15" s="103">
        <v>2.88</v>
      </c>
      <c r="CF15" s="103"/>
      <c r="CG15" s="103"/>
      <c r="CH15" s="103">
        <v>0.51</v>
      </c>
      <c r="CI15" s="103"/>
      <c r="CJ15" s="103"/>
      <c r="CK15" s="110"/>
      <c r="CL15" s="103"/>
      <c r="CM15" s="103"/>
      <c r="CN15" s="103"/>
      <c r="CO15" s="103"/>
      <c r="CP15" s="103"/>
      <c r="CQ15" s="103">
        <v>0</v>
      </c>
      <c r="CR15" s="103">
        <v>20</v>
      </c>
      <c r="CS15" s="103"/>
      <c r="CT15" s="103"/>
      <c r="CU15" s="103"/>
      <c r="CV15" s="111">
        <v>264.49269999999996</v>
      </c>
    </row>
    <row r="16" spans="1:100" s="99" customFormat="1" ht="15.75" customHeight="1">
      <c r="A16" s="103">
        <v>10</v>
      </c>
      <c r="B16" s="103" t="s">
        <v>240</v>
      </c>
      <c r="C16" s="104">
        <v>121001</v>
      </c>
      <c r="D16" s="105" t="s">
        <v>250</v>
      </c>
      <c r="E16" s="106">
        <v>440.94920000000008</v>
      </c>
      <c r="F16" s="106">
        <v>298.77320000000003</v>
      </c>
      <c r="G16" s="103">
        <v>92910</v>
      </c>
      <c r="H16" s="108">
        <v>52611</v>
      </c>
      <c r="I16" s="108">
        <v>40299</v>
      </c>
      <c r="J16" s="103">
        <v>111.492</v>
      </c>
      <c r="K16" s="106">
        <v>31.5</v>
      </c>
      <c r="L16" s="103">
        <v>31.5</v>
      </c>
      <c r="M16" s="103">
        <v>31.5</v>
      </c>
      <c r="N16" s="103">
        <v>0</v>
      </c>
      <c r="O16" s="103"/>
      <c r="P16" s="103"/>
      <c r="Q16" s="103"/>
      <c r="R16" s="103"/>
      <c r="S16" s="106">
        <v>59.953699999999998</v>
      </c>
      <c r="T16" s="103">
        <v>5.2610999999999999</v>
      </c>
      <c r="U16" s="103"/>
      <c r="V16" s="103"/>
      <c r="W16" s="103">
        <v>36.566400000000002</v>
      </c>
      <c r="X16" s="103">
        <v>36.566400000000002</v>
      </c>
      <c r="Y16" s="103">
        <v>0</v>
      </c>
      <c r="Z16" s="103">
        <v>18.126200000000001</v>
      </c>
      <c r="AA16" s="103">
        <v>18.283200000000001</v>
      </c>
      <c r="AB16" s="103">
        <v>-0.15700000000000003</v>
      </c>
      <c r="AC16" s="103">
        <v>30472</v>
      </c>
      <c r="AD16" s="103"/>
      <c r="AE16" s="103"/>
      <c r="AF16" s="103">
        <v>20.72</v>
      </c>
      <c r="AG16" s="103">
        <v>20.72</v>
      </c>
      <c r="AH16" s="103">
        <v>0</v>
      </c>
      <c r="AI16" s="110">
        <v>32.886299999999999</v>
      </c>
      <c r="AJ16" s="110">
        <v>32.886299999999999</v>
      </c>
      <c r="AK16" s="110">
        <v>0</v>
      </c>
      <c r="AL16" s="110">
        <v>328863</v>
      </c>
      <c r="AM16" s="103"/>
      <c r="AN16" s="103">
        <v>13.9155</v>
      </c>
      <c r="AO16" s="103">
        <v>13.9155</v>
      </c>
      <c r="AP16" s="103">
        <v>0</v>
      </c>
      <c r="AQ16" s="103">
        <v>13.097</v>
      </c>
      <c r="AR16" s="103">
        <v>130970</v>
      </c>
      <c r="AS16" s="103">
        <v>0.81859999999999999</v>
      </c>
      <c r="AT16" s="103">
        <v>8186</v>
      </c>
      <c r="AU16" s="103"/>
      <c r="AV16" s="103">
        <v>1.4658</v>
      </c>
      <c r="AW16" s="103">
        <v>1.4658</v>
      </c>
      <c r="AX16" s="103">
        <v>0</v>
      </c>
      <c r="AY16" s="103">
        <v>0.98229999999999995</v>
      </c>
      <c r="AZ16" s="103">
        <v>9823</v>
      </c>
      <c r="BA16" s="103">
        <v>0.48359999999999997</v>
      </c>
      <c r="BB16" s="103">
        <v>4836</v>
      </c>
      <c r="BC16" s="103">
        <v>-9.9999999999933475E-5</v>
      </c>
      <c r="BD16" s="103">
        <v>26.8399</v>
      </c>
      <c r="BE16" s="103">
        <v>26.8399</v>
      </c>
      <c r="BF16" s="103">
        <v>0</v>
      </c>
      <c r="BG16" s="103"/>
      <c r="BH16" s="103"/>
      <c r="BI16" s="103"/>
      <c r="BJ16" s="103">
        <v>0</v>
      </c>
      <c r="BK16" s="111">
        <v>1E-4</v>
      </c>
      <c r="BL16" s="112" t="s">
        <v>250</v>
      </c>
      <c r="BM16" s="106">
        <v>134.06399999999999</v>
      </c>
      <c r="BN16" s="103">
        <v>24.48</v>
      </c>
      <c r="BO16" s="103">
        <v>24.48</v>
      </c>
      <c r="BP16" s="103">
        <v>0</v>
      </c>
      <c r="BQ16" s="103">
        <v>16.584</v>
      </c>
      <c r="BR16" s="103">
        <v>16.584</v>
      </c>
      <c r="BS16" s="103">
        <v>0</v>
      </c>
      <c r="BT16" s="103">
        <v>13120</v>
      </c>
      <c r="BU16" s="110">
        <v>93</v>
      </c>
      <c r="BV16" s="103"/>
      <c r="BW16" s="103"/>
      <c r="BX16" s="103">
        <v>0</v>
      </c>
      <c r="BY16" s="106">
        <v>8.1120000000000001</v>
      </c>
      <c r="BZ16" s="106">
        <v>4.8</v>
      </c>
      <c r="CA16" s="103"/>
      <c r="CB16" s="103"/>
      <c r="CC16" s="103">
        <v>4.8</v>
      </c>
      <c r="CD16" s="103">
        <v>4.8</v>
      </c>
      <c r="CE16" s="103">
        <v>0</v>
      </c>
      <c r="CF16" s="103"/>
      <c r="CG16" s="103"/>
      <c r="CH16" s="103">
        <v>3.3119999999999998</v>
      </c>
      <c r="CI16" s="103"/>
      <c r="CJ16" s="103"/>
      <c r="CK16" s="110"/>
      <c r="CL16" s="103"/>
      <c r="CM16" s="103"/>
      <c r="CN16" s="103"/>
      <c r="CO16" s="103"/>
      <c r="CP16" s="103"/>
      <c r="CQ16" s="103">
        <v>0</v>
      </c>
      <c r="CR16" s="103"/>
      <c r="CS16" s="103"/>
      <c r="CT16" s="103"/>
      <c r="CU16" s="103"/>
      <c r="CV16" s="111">
        <v>440.94920000000008</v>
      </c>
    </row>
    <row r="17" spans="1:100" s="99" customFormat="1" ht="14.25" customHeight="1">
      <c r="A17" s="103">
        <v>11</v>
      </c>
      <c r="B17" s="103" t="s">
        <v>240</v>
      </c>
      <c r="C17" s="104">
        <v>117001</v>
      </c>
      <c r="D17" s="105" t="s">
        <v>251</v>
      </c>
      <c r="E17" s="106">
        <v>161.31979999999999</v>
      </c>
      <c r="F17" s="106">
        <v>86.251800000000003</v>
      </c>
      <c r="G17" s="103">
        <v>23983</v>
      </c>
      <c r="H17" s="108">
        <v>15619</v>
      </c>
      <c r="I17" s="108">
        <v>8364</v>
      </c>
      <c r="J17" s="103">
        <v>28.779599999999999</v>
      </c>
      <c r="K17" s="106">
        <v>9</v>
      </c>
      <c r="L17" s="103">
        <v>9</v>
      </c>
      <c r="M17" s="103">
        <v>9</v>
      </c>
      <c r="N17" s="103">
        <v>0</v>
      </c>
      <c r="O17" s="103"/>
      <c r="P17" s="103"/>
      <c r="Q17" s="103"/>
      <c r="R17" s="103"/>
      <c r="S17" s="106">
        <v>19.210699999999999</v>
      </c>
      <c r="T17" s="103">
        <v>1.5619000000000001</v>
      </c>
      <c r="U17" s="103"/>
      <c r="V17" s="103"/>
      <c r="W17" s="103">
        <v>11.9556</v>
      </c>
      <c r="X17" s="103">
        <v>11.9556</v>
      </c>
      <c r="Y17" s="103">
        <v>0</v>
      </c>
      <c r="Z17" s="103">
        <v>5.6932</v>
      </c>
      <c r="AA17" s="103">
        <v>5.9778000000000002</v>
      </c>
      <c r="AB17" s="103">
        <v>-0.28460000000000019</v>
      </c>
      <c r="AC17" s="103">
        <v>9963</v>
      </c>
      <c r="AD17" s="103"/>
      <c r="AE17" s="103"/>
      <c r="AF17" s="103">
        <v>7.77</v>
      </c>
      <c r="AG17" s="103">
        <v>7.77</v>
      </c>
      <c r="AH17" s="103">
        <v>0</v>
      </c>
      <c r="AI17" s="110">
        <v>9.4506999999999994</v>
      </c>
      <c r="AJ17" s="110">
        <v>9.4506999999999994</v>
      </c>
      <c r="AK17" s="110">
        <v>0</v>
      </c>
      <c r="AL17" s="110">
        <v>94507</v>
      </c>
      <c r="AM17" s="103"/>
      <c r="AN17" s="103">
        <v>3.8717000000000001</v>
      </c>
      <c r="AO17" s="103">
        <v>3.8717000000000001</v>
      </c>
      <c r="AP17" s="103">
        <v>0</v>
      </c>
      <c r="AQ17" s="103">
        <v>3.6440000000000001</v>
      </c>
      <c r="AR17" s="103">
        <v>36440</v>
      </c>
      <c r="AS17" s="103">
        <v>0.22770000000000001</v>
      </c>
      <c r="AT17" s="103">
        <v>2277</v>
      </c>
      <c r="AU17" s="103"/>
      <c r="AV17" s="103">
        <v>0.39789999999999998</v>
      </c>
      <c r="AW17" s="103">
        <v>0.39789999999999998</v>
      </c>
      <c r="AX17" s="103">
        <v>0</v>
      </c>
      <c r="AY17" s="103">
        <v>0.27329999999999999</v>
      </c>
      <c r="AZ17" s="103">
        <v>2733</v>
      </c>
      <c r="BA17" s="103">
        <v>0.1246</v>
      </c>
      <c r="BB17" s="103">
        <v>1246</v>
      </c>
      <c r="BC17" s="103">
        <v>0</v>
      </c>
      <c r="BD17" s="103">
        <v>7.7712000000000003</v>
      </c>
      <c r="BE17" s="103">
        <v>7.7712000000000003</v>
      </c>
      <c r="BF17" s="103">
        <v>0</v>
      </c>
      <c r="BG17" s="103"/>
      <c r="BH17" s="103"/>
      <c r="BI17" s="103"/>
      <c r="BJ17" s="103">
        <v>0</v>
      </c>
      <c r="BK17" s="111">
        <v>1E-4</v>
      </c>
      <c r="BL17" s="112" t="s">
        <v>251</v>
      </c>
      <c r="BM17" s="106">
        <v>71.147999999999996</v>
      </c>
      <c r="BN17" s="103">
        <v>7.68</v>
      </c>
      <c r="BO17" s="103">
        <v>7.68</v>
      </c>
      <c r="BP17" s="103">
        <v>0</v>
      </c>
      <c r="BQ17" s="103">
        <v>3.468</v>
      </c>
      <c r="BR17" s="103">
        <v>3.468</v>
      </c>
      <c r="BS17" s="103">
        <v>0</v>
      </c>
      <c r="BT17" s="103">
        <v>2890</v>
      </c>
      <c r="BU17" s="110">
        <v>60</v>
      </c>
      <c r="BV17" s="103"/>
      <c r="BW17" s="103"/>
      <c r="BX17" s="103">
        <v>0</v>
      </c>
      <c r="BY17" s="106">
        <v>3.92</v>
      </c>
      <c r="BZ17" s="106">
        <v>1.92</v>
      </c>
      <c r="CA17" s="103"/>
      <c r="CB17" s="103"/>
      <c r="CC17" s="103">
        <v>1.92</v>
      </c>
      <c r="CD17" s="103">
        <v>1.92</v>
      </c>
      <c r="CE17" s="103">
        <v>0</v>
      </c>
      <c r="CF17" s="103"/>
      <c r="CG17" s="103"/>
      <c r="CH17" s="103"/>
      <c r="CI17" s="103"/>
      <c r="CJ17" s="103"/>
      <c r="CK17" s="110"/>
      <c r="CL17" s="103"/>
      <c r="CM17" s="103"/>
      <c r="CN17" s="103"/>
      <c r="CO17" s="103">
        <v>2</v>
      </c>
      <c r="CP17" s="103">
        <v>2</v>
      </c>
      <c r="CQ17" s="103">
        <v>0</v>
      </c>
      <c r="CR17" s="103">
        <v>50</v>
      </c>
      <c r="CS17" s="103"/>
      <c r="CT17" s="103"/>
      <c r="CU17" s="103"/>
      <c r="CV17" s="111">
        <v>211.31979999999999</v>
      </c>
    </row>
    <row r="18" spans="1:100" s="99" customFormat="1" ht="14.25" customHeight="1">
      <c r="A18" s="103">
        <v>12</v>
      </c>
      <c r="B18" s="103" t="s">
        <v>240</v>
      </c>
      <c r="C18" s="104">
        <v>116001</v>
      </c>
      <c r="D18" s="105" t="s">
        <v>252</v>
      </c>
      <c r="E18" s="106">
        <v>90.288299999999992</v>
      </c>
      <c r="F18" s="106">
        <v>55.488299999999995</v>
      </c>
      <c r="G18" s="103">
        <v>16776</v>
      </c>
      <c r="H18" s="108">
        <v>16776</v>
      </c>
      <c r="I18" s="108"/>
      <c r="J18" s="103">
        <v>20.1312</v>
      </c>
      <c r="K18" s="106">
        <v>9</v>
      </c>
      <c r="L18" s="103">
        <v>9</v>
      </c>
      <c r="M18" s="103">
        <v>9</v>
      </c>
      <c r="N18" s="103">
        <v>0</v>
      </c>
      <c r="O18" s="103"/>
      <c r="P18" s="103"/>
      <c r="Q18" s="103"/>
      <c r="R18" s="103"/>
      <c r="S18" s="106">
        <v>12.589600000000001</v>
      </c>
      <c r="T18" s="103">
        <v>1.6776</v>
      </c>
      <c r="U18" s="103"/>
      <c r="V18" s="103"/>
      <c r="W18" s="103">
        <v>7.3788</v>
      </c>
      <c r="X18" s="103">
        <v>7.3788</v>
      </c>
      <c r="Y18" s="103">
        <v>0</v>
      </c>
      <c r="Z18" s="103">
        <v>3.5331999999999999</v>
      </c>
      <c r="AA18" s="103">
        <v>3.6894</v>
      </c>
      <c r="AB18" s="103">
        <v>-0.15620000000000012</v>
      </c>
      <c r="AC18" s="103">
        <v>6149</v>
      </c>
      <c r="AD18" s="103"/>
      <c r="AE18" s="103"/>
      <c r="AF18" s="103">
        <v>0</v>
      </c>
      <c r="AG18" s="103">
        <v>0</v>
      </c>
      <c r="AH18" s="103">
        <v>0</v>
      </c>
      <c r="AI18" s="110">
        <v>6.11</v>
      </c>
      <c r="AJ18" s="110">
        <v>6.11</v>
      </c>
      <c r="AK18" s="110">
        <v>0</v>
      </c>
      <c r="AL18" s="110">
        <v>61100</v>
      </c>
      <c r="AM18" s="103"/>
      <c r="AN18" s="103">
        <v>2.4762</v>
      </c>
      <c r="AO18" s="103">
        <v>2.4762</v>
      </c>
      <c r="AP18" s="103">
        <v>0</v>
      </c>
      <c r="AQ18" s="103">
        <v>2.3304999999999998</v>
      </c>
      <c r="AR18" s="103">
        <v>23304.999999999996</v>
      </c>
      <c r="AS18" s="103">
        <v>0.1457</v>
      </c>
      <c r="AT18" s="103">
        <v>1457</v>
      </c>
      <c r="AU18" s="103"/>
      <c r="AV18" s="103">
        <v>0.17480000000000001</v>
      </c>
      <c r="AW18" s="103">
        <v>0.17480000000000001</v>
      </c>
      <c r="AX18" s="103">
        <v>0</v>
      </c>
      <c r="AY18" s="103">
        <v>0.17480000000000001</v>
      </c>
      <c r="AZ18" s="103">
        <v>1748</v>
      </c>
      <c r="BA18" s="103">
        <v>0</v>
      </c>
      <c r="BB18" s="103">
        <v>0</v>
      </c>
      <c r="BC18" s="103">
        <v>0</v>
      </c>
      <c r="BD18" s="103">
        <v>5.0065</v>
      </c>
      <c r="BE18" s="103">
        <v>5.0065</v>
      </c>
      <c r="BF18" s="103">
        <v>0</v>
      </c>
      <c r="BG18" s="103"/>
      <c r="BH18" s="103"/>
      <c r="BI18" s="103"/>
      <c r="BJ18" s="103">
        <v>0</v>
      </c>
      <c r="BK18" s="111">
        <v>1E-4</v>
      </c>
      <c r="BL18" s="112" t="s">
        <v>252</v>
      </c>
      <c r="BM18" s="106">
        <v>29.8</v>
      </c>
      <c r="BN18" s="103">
        <v>4.8</v>
      </c>
      <c r="BO18" s="103">
        <v>4.8</v>
      </c>
      <c r="BP18" s="103">
        <v>0</v>
      </c>
      <c r="BQ18" s="103">
        <v>3</v>
      </c>
      <c r="BR18" s="103">
        <v>3</v>
      </c>
      <c r="BS18" s="103">
        <v>0</v>
      </c>
      <c r="BT18" s="103">
        <v>1900</v>
      </c>
      <c r="BU18" s="110">
        <v>22</v>
      </c>
      <c r="BV18" s="103"/>
      <c r="BW18" s="103"/>
      <c r="BX18" s="103">
        <v>0</v>
      </c>
      <c r="BY18" s="106">
        <v>5</v>
      </c>
      <c r="BZ18" s="106">
        <v>0</v>
      </c>
      <c r="CA18" s="103"/>
      <c r="CB18" s="103"/>
      <c r="CC18" s="103">
        <v>0</v>
      </c>
      <c r="CD18" s="103"/>
      <c r="CE18" s="103">
        <v>0</v>
      </c>
      <c r="CF18" s="103"/>
      <c r="CG18" s="103"/>
      <c r="CH18" s="103"/>
      <c r="CI18" s="103"/>
      <c r="CJ18" s="103"/>
      <c r="CK18" s="110"/>
      <c r="CL18" s="103"/>
      <c r="CM18" s="103"/>
      <c r="CN18" s="103"/>
      <c r="CO18" s="103">
        <v>5</v>
      </c>
      <c r="CP18" s="103">
        <v>5</v>
      </c>
      <c r="CQ18" s="103">
        <v>0</v>
      </c>
      <c r="CR18" s="103"/>
      <c r="CS18" s="103"/>
      <c r="CT18" s="103"/>
      <c r="CU18" s="103"/>
      <c r="CV18" s="111">
        <v>90.288299999999992</v>
      </c>
    </row>
    <row r="19" spans="1:100" s="99" customFormat="1" ht="14.25" customHeight="1">
      <c r="A19" s="103">
        <v>13</v>
      </c>
      <c r="B19" s="103" t="s">
        <v>240</v>
      </c>
      <c r="C19" s="104">
        <v>115001</v>
      </c>
      <c r="D19" s="105" t="s">
        <v>253</v>
      </c>
      <c r="E19" s="106">
        <v>178.30760000000001</v>
      </c>
      <c r="F19" s="106">
        <v>94.487599999999986</v>
      </c>
      <c r="G19" s="103">
        <v>25884</v>
      </c>
      <c r="H19" s="114">
        <v>16838</v>
      </c>
      <c r="I19" s="114">
        <v>9046</v>
      </c>
      <c r="J19" s="103">
        <v>31.0608</v>
      </c>
      <c r="K19" s="106">
        <v>11.25</v>
      </c>
      <c r="L19" s="103">
        <v>11.25</v>
      </c>
      <c r="M19" s="103">
        <v>11.25</v>
      </c>
      <c r="N19" s="103">
        <v>0</v>
      </c>
      <c r="O19" s="103"/>
      <c r="P19" s="103"/>
      <c r="Q19" s="103"/>
      <c r="R19" s="103"/>
      <c r="S19" s="106">
        <v>20.876999999999999</v>
      </c>
      <c r="T19" s="103">
        <v>1.6838</v>
      </c>
      <c r="U19" s="103"/>
      <c r="V19" s="103"/>
      <c r="W19" s="103">
        <v>12.78</v>
      </c>
      <c r="X19" s="103">
        <v>12.78</v>
      </c>
      <c r="Y19" s="103">
        <v>0</v>
      </c>
      <c r="Z19" s="103">
        <v>6.4131999999999998</v>
      </c>
      <c r="AA19" s="103">
        <v>6.39</v>
      </c>
      <c r="AB19" s="103">
        <v>2.3200000000000109E-2</v>
      </c>
      <c r="AC19" s="103">
        <v>10650</v>
      </c>
      <c r="AD19" s="103"/>
      <c r="AE19" s="103"/>
      <c r="AF19" s="103">
        <v>7.77</v>
      </c>
      <c r="AG19" s="103">
        <v>7.77</v>
      </c>
      <c r="AH19" s="103">
        <v>0</v>
      </c>
      <c r="AI19" s="110">
        <v>10.3271</v>
      </c>
      <c r="AJ19" s="110">
        <v>10.3271</v>
      </c>
      <c r="AK19" s="110">
        <v>0</v>
      </c>
      <c r="AL19" s="110">
        <v>103271</v>
      </c>
      <c r="AM19" s="103"/>
      <c r="AN19" s="103">
        <v>4.2568999999999999</v>
      </c>
      <c r="AO19" s="103">
        <v>4.2568999999999999</v>
      </c>
      <c r="AP19" s="103">
        <v>0</v>
      </c>
      <c r="AQ19" s="103">
        <v>4.0065</v>
      </c>
      <c r="AR19" s="103">
        <v>40065</v>
      </c>
      <c r="AS19" s="103">
        <v>0.25040000000000001</v>
      </c>
      <c r="AT19" s="103">
        <v>2504</v>
      </c>
      <c r="AU19" s="103"/>
      <c r="AV19" s="103">
        <v>0.43090000000000001</v>
      </c>
      <c r="AW19" s="103">
        <v>0.43090000000000001</v>
      </c>
      <c r="AX19" s="103">
        <v>0</v>
      </c>
      <c r="AY19" s="103">
        <v>0.30049999999999999</v>
      </c>
      <c r="AZ19" s="103">
        <v>3005</v>
      </c>
      <c r="BA19" s="103">
        <v>0.13039999999999999</v>
      </c>
      <c r="BB19" s="103">
        <v>1303.9999999999998</v>
      </c>
      <c r="BC19" s="103">
        <v>0</v>
      </c>
      <c r="BD19" s="103">
        <v>8.5149000000000008</v>
      </c>
      <c r="BE19" s="103">
        <v>8.5149000000000008</v>
      </c>
      <c r="BF19" s="103">
        <v>0</v>
      </c>
      <c r="BG19" s="103"/>
      <c r="BH19" s="103"/>
      <c r="BI19" s="103"/>
      <c r="BJ19" s="103">
        <v>0</v>
      </c>
      <c r="BK19" s="111">
        <v>1E-4</v>
      </c>
      <c r="BL19" s="112" t="s">
        <v>253</v>
      </c>
      <c r="BM19" s="106">
        <v>81.42</v>
      </c>
      <c r="BN19" s="103">
        <v>8.879999999999999</v>
      </c>
      <c r="BO19" s="103">
        <v>8.879999999999999</v>
      </c>
      <c r="BP19" s="103">
        <v>0</v>
      </c>
      <c r="BQ19" s="103">
        <v>3.54</v>
      </c>
      <c r="BR19" s="103">
        <v>3.54</v>
      </c>
      <c r="BS19" s="103">
        <v>0</v>
      </c>
      <c r="BT19" s="103">
        <v>4200</v>
      </c>
      <c r="BU19" s="110">
        <v>69</v>
      </c>
      <c r="BV19" s="103"/>
      <c r="BW19" s="103"/>
      <c r="BX19" s="103">
        <v>0</v>
      </c>
      <c r="BY19" s="106">
        <v>2.4</v>
      </c>
      <c r="BZ19" s="106">
        <v>2.4</v>
      </c>
      <c r="CA19" s="103"/>
      <c r="CB19" s="103"/>
      <c r="CC19" s="103">
        <v>2.4</v>
      </c>
      <c r="CD19" s="103">
        <v>2.4</v>
      </c>
      <c r="CE19" s="103">
        <v>0</v>
      </c>
      <c r="CF19" s="103"/>
      <c r="CG19" s="103"/>
      <c r="CH19" s="103">
        <v>0</v>
      </c>
      <c r="CI19" s="103"/>
      <c r="CJ19" s="103"/>
      <c r="CK19" s="110"/>
      <c r="CL19" s="103"/>
      <c r="CM19" s="103"/>
      <c r="CN19" s="103"/>
      <c r="CO19" s="103"/>
      <c r="CP19" s="103"/>
      <c r="CQ19" s="103">
        <v>0</v>
      </c>
      <c r="CR19" s="103">
        <v>13.75</v>
      </c>
      <c r="CS19" s="103"/>
      <c r="CT19" s="103"/>
      <c r="CU19" s="103"/>
      <c r="CV19" s="111">
        <v>192.05760000000001</v>
      </c>
    </row>
    <row r="20" spans="1:100" s="99" customFormat="1" ht="14.25" customHeight="1">
      <c r="A20" s="103">
        <v>14</v>
      </c>
      <c r="B20" s="103" t="s">
        <v>240</v>
      </c>
      <c r="C20" s="104">
        <v>120001</v>
      </c>
      <c r="D20" s="105" t="s">
        <v>254</v>
      </c>
      <c r="E20" s="106">
        <v>95.130200000000016</v>
      </c>
      <c r="F20" s="106">
        <v>38.830200000000005</v>
      </c>
      <c r="G20" s="103">
        <v>11073</v>
      </c>
      <c r="H20" s="115">
        <v>11073</v>
      </c>
      <c r="I20" s="115"/>
      <c r="J20" s="103">
        <v>13.287599999999999</v>
      </c>
      <c r="K20" s="106">
        <v>6.75</v>
      </c>
      <c r="L20" s="103">
        <v>6.75</v>
      </c>
      <c r="M20" s="103">
        <v>6.75</v>
      </c>
      <c r="N20" s="103">
        <v>0</v>
      </c>
      <c r="O20" s="103"/>
      <c r="P20" s="103"/>
      <c r="Q20" s="103"/>
      <c r="R20" s="103"/>
      <c r="S20" s="106">
        <v>9.2052000000000014</v>
      </c>
      <c r="T20" s="103">
        <v>1.1073</v>
      </c>
      <c r="U20" s="103"/>
      <c r="V20" s="103"/>
      <c r="W20" s="103">
        <v>5.4480000000000004</v>
      </c>
      <c r="X20" s="103">
        <v>5.4480000000000004</v>
      </c>
      <c r="Y20" s="103">
        <v>0</v>
      </c>
      <c r="Z20" s="103">
        <v>2.6499000000000001</v>
      </c>
      <c r="AA20" s="103">
        <v>2.7240000000000002</v>
      </c>
      <c r="AB20" s="103">
        <v>-7.4100000000000055E-2</v>
      </c>
      <c r="AC20" s="103">
        <v>4540</v>
      </c>
      <c r="AD20" s="103"/>
      <c r="AE20" s="103"/>
      <c r="AF20" s="103">
        <v>0</v>
      </c>
      <c r="AG20" s="103">
        <v>0</v>
      </c>
      <c r="AH20" s="103">
        <v>0</v>
      </c>
      <c r="AI20" s="110">
        <v>4.2549000000000001</v>
      </c>
      <c r="AJ20" s="110">
        <v>4.2549000000000001</v>
      </c>
      <c r="AK20" s="110">
        <v>0</v>
      </c>
      <c r="AL20" s="110">
        <v>42549</v>
      </c>
      <c r="AM20" s="103"/>
      <c r="AN20" s="103">
        <v>1.7032</v>
      </c>
      <c r="AO20" s="103">
        <v>1.7032</v>
      </c>
      <c r="AP20" s="103">
        <v>0</v>
      </c>
      <c r="AQ20" s="103">
        <v>1.603</v>
      </c>
      <c r="AR20" s="103">
        <v>16030</v>
      </c>
      <c r="AS20" s="103">
        <v>0.1002</v>
      </c>
      <c r="AT20" s="103">
        <v>1002</v>
      </c>
      <c r="AU20" s="103"/>
      <c r="AV20" s="103">
        <v>0.1202</v>
      </c>
      <c r="AW20" s="103">
        <v>0.1202</v>
      </c>
      <c r="AX20" s="103">
        <v>0</v>
      </c>
      <c r="AY20" s="103">
        <v>0.1202</v>
      </c>
      <c r="AZ20" s="103">
        <v>1202</v>
      </c>
      <c r="BA20" s="103">
        <v>0</v>
      </c>
      <c r="BB20" s="103">
        <v>0</v>
      </c>
      <c r="BC20" s="103">
        <v>0</v>
      </c>
      <c r="BD20" s="103">
        <v>3.5091000000000001</v>
      </c>
      <c r="BE20" s="103">
        <v>3.5091000000000001</v>
      </c>
      <c r="BF20" s="103">
        <v>0</v>
      </c>
      <c r="BG20" s="103"/>
      <c r="BH20" s="103"/>
      <c r="BI20" s="103"/>
      <c r="BJ20" s="103">
        <v>0</v>
      </c>
      <c r="BK20" s="111">
        <v>1E-4</v>
      </c>
      <c r="BL20" s="112" t="s">
        <v>254</v>
      </c>
      <c r="BM20" s="106">
        <v>55.82</v>
      </c>
      <c r="BN20" s="103">
        <v>3.5999999999999996</v>
      </c>
      <c r="BO20" s="103">
        <v>3.5999999999999996</v>
      </c>
      <c r="BP20" s="103">
        <v>0</v>
      </c>
      <c r="BQ20" s="103">
        <v>2.2200000000000002</v>
      </c>
      <c r="BR20" s="103">
        <v>2.2200000000000002</v>
      </c>
      <c r="BS20" s="103">
        <v>0</v>
      </c>
      <c r="BT20" s="103">
        <v>1900</v>
      </c>
      <c r="BU20" s="110">
        <v>50</v>
      </c>
      <c r="BV20" s="103"/>
      <c r="BW20" s="103"/>
      <c r="BX20" s="103">
        <v>0</v>
      </c>
      <c r="BY20" s="106">
        <v>0.48</v>
      </c>
      <c r="BZ20" s="106">
        <v>0.48</v>
      </c>
      <c r="CA20" s="103"/>
      <c r="CB20" s="103"/>
      <c r="CC20" s="103">
        <v>0.48</v>
      </c>
      <c r="CD20" s="103"/>
      <c r="CE20" s="103">
        <v>0.48</v>
      </c>
      <c r="CF20" s="103"/>
      <c r="CG20" s="103"/>
      <c r="CH20" s="103"/>
      <c r="CI20" s="103"/>
      <c r="CJ20" s="103"/>
      <c r="CK20" s="110"/>
      <c r="CL20" s="103"/>
      <c r="CM20" s="103"/>
      <c r="CN20" s="103"/>
      <c r="CO20" s="103"/>
      <c r="CP20" s="103"/>
      <c r="CQ20" s="103">
        <v>0</v>
      </c>
      <c r="CR20" s="103">
        <v>11</v>
      </c>
      <c r="CS20" s="103"/>
      <c r="CT20" s="103"/>
      <c r="CU20" s="103"/>
      <c r="CV20" s="111">
        <v>106.13020000000002</v>
      </c>
    </row>
    <row r="21" spans="1:100" s="99" customFormat="1" ht="14.25" customHeight="1">
      <c r="A21" s="103">
        <v>15</v>
      </c>
      <c r="B21" s="103" t="s">
        <v>240</v>
      </c>
      <c r="C21" s="104">
        <v>119001</v>
      </c>
      <c r="D21" s="105" t="s">
        <v>255</v>
      </c>
      <c r="E21" s="106">
        <v>79.507200000000012</v>
      </c>
      <c r="F21" s="106">
        <v>55.967200000000005</v>
      </c>
      <c r="G21" s="103">
        <v>13891</v>
      </c>
      <c r="H21" s="115">
        <v>13891</v>
      </c>
      <c r="I21" s="115"/>
      <c r="J21" s="103">
        <v>16.6692</v>
      </c>
      <c r="K21" s="106">
        <v>11.25</v>
      </c>
      <c r="L21" s="103">
        <v>11.25</v>
      </c>
      <c r="M21" s="103">
        <v>11.25</v>
      </c>
      <c r="N21" s="103">
        <v>0</v>
      </c>
      <c r="O21" s="103"/>
      <c r="P21" s="103"/>
      <c r="Q21" s="103"/>
      <c r="R21" s="103"/>
      <c r="S21" s="106">
        <v>14.372399999999999</v>
      </c>
      <c r="T21" s="103">
        <v>1.3891</v>
      </c>
      <c r="U21" s="103"/>
      <c r="V21" s="103"/>
      <c r="W21" s="103">
        <v>8.5668000000000006</v>
      </c>
      <c r="X21" s="103">
        <v>8.5668000000000006</v>
      </c>
      <c r="Y21" s="103">
        <v>0</v>
      </c>
      <c r="Z21" s="103">
        <v>4.4165000000000001</v>
      </c>
      <c r="AA21" s="103">
        <v>4.2834000000000003</v>
      </c>
      <c r="AB21" s="103">
        <v>0.13309999999999977</v>
      </c>
      <c r="AC21" s="103">
        <v>7139</v>
      </c>
      <c r="AD21" s="103"/>
      <c r="AE21" s="103"/>
      <c r="AF21" s="103">
        <v>0</v>
      </c>
      <c r="AG21" s="103">
        <v>0</v>
      </c>
      <c r="AH21" s="103">
        <v>0</v>
      </c>
      <c r="AI21" s="110">
        <v>6.06</v>
      </c>
      <c r="AJ21" s="110">
        <v>6.06</v>
      </c>
      <c r="AK21" s="110">
        <v>0</v>
      </c>
      <c r="AL21" s="110">
        <v>60599.999999999993</v>
      </c>
      <c r="AM21" s="103"/>
      <c r="AN21" s="103">
        <v>2.3731</v>
      </c>
      <c r="AO21" s="103">
        <v>2.3731</v>
      </c>
      <c r="AP21" s="103">
        <v>0</v>
      </c>
      <c r="AQ21" s="103">
        <v>2.2334999999999998</v>
      </c>
      <c r="AR21" s="103">
        <v>22335</v>
      </c>
      <c r="AS21" s="103">
        <v>0.1396</v>
      </c>
      <c r="AT21" s="103">
        <v>1396</v>
      </c>
      <c r="AU21" s="103"/>
      <c r="AV21" s="103">
        <v>0.16750000000000001</v>
      </c>
      <c r="AW21" s="103">
        <v>0.16750000000000001</v>
      </c>
      <c r="AX21" s="103">
        <v>0</v>
      </c>
      <c r="AY21" s="103">
        <v>0.16750000000000001</v>
      </c>
      <c r="AZ21" s="103">
        <v>1675</v>
      </c>
      <c r="BA21" s="103">
        <v>0</v>
      </c>
      <c r="BB21" s="103">
        <v>0</v>
      </c>
      <c r="BC21" s="103">
        <v>0</v>
      </c>
      <c r="BD21" s="103">
        <v>5.0750000000000002</v>
      </c>
      <c r="BE21" s="103">
        <v>5.0750000000000002</v>
      </c>
      <c r="BF21" s="103">
        <v>0</v>
      </c>
      <c r="BG21" s="103"/>
      <c r="BH21" s="103"/>
      <c r="BI21" s="103"/>
      <c r="BJ21" s="103">
        <v>0</v>
      </c>
      <c r="BK21" s="111">
        <v>1E-4</v>
      </c>
      <c r="BL21" s="112" t="s">
        <v>255</v>
      </c>
      <c r="BM21" s="106">
        <v>23.54</v>
      </c>
      <c r="BN21" s="103">
        <v>6</v>
      </c>
      <c r="BO21" s="103">
        <v>6</v>
      </c>
      <c r="BP21" s="103">
        <v>0</v>
      </c>
      <c r="BQ21" s="103">
        <v>3.54</v>
      </c>
      <c r="BR21" s="103">
        <v>3.54</v>
      </c>
      <c r="BS21" s="103">
        <v>0</v>
      </c>
      <c r="BT21" s="103">
        <v>1750</v>
      </c>
      <c r="BU21" s="110">
        <v>14</v>
      </c>
      <c r="BV21" s="103"/>
      <c r="BW21" s="103"/>
      <c r="BX21" s="103">
        <v>0</v>
      </c>
      <c r="BY21" s="106">
        <v>0</v>
      </c>
      <c r="BZ21" s="106">
        <v>0</v>
      </c>
      <c r="CA21" s="103"/>
      <c r="CB21" s="103"/>
      <c r="CC21" s="103">
        <v>0</v>
      </c>
      <c r="CD21" s="103"/>
      <c r="CE21" s="103">
        <v>0</v>
      </c>
      <c r="CF21" s="103"/>
      <c r="CG21" s="103"/>
      <c r="CH21" s="103"/>
      <c r="CI21" s="103"/>
      <c r="CJ21" s="103"/>
      <c r="CK21" s="110"/>
      <c r="CL21" s="103"/>
      <c r="CM21" s="103"/>
      <c r="CN21" s="103"/>
      <c r="CO21" s="103"/>
      <c r="CP21" s="103"/>
      <c r="CQ21" s="103">
        <v>0</v>
      </c>
      <c r="CR21" s="103"/>
      <c r="CS21" s="103"/>
      <c r="CT21" s="103"/>
      <c r="CU21" s="103"/>
      <c r="CV21" s="111">
        <v>79.507200000000012</v>
      </c>
    </row>
    <row r="22" spans="1:100" s="99" customFormat="1" ht="14.25" customHeight="1">
      <c r="A22" s="103">
        <v>16</v>
      </c>
      <c r="B22" s="103" t="s">
        <v>240</v>
      </c>
      <c r="C22" s="104">
        <v>123001</v>
      </c>
      <c r="D22" s="105" t="s">
        <v>256</v>
      </c>
      <c r="E22" s="106">
        <v>98.279599999999988</v>
      </c>
      <c r="F22" s="106">
        <v>64.279599999999988</v>
      </c>
      <c r="G22" s="103">
        <v>18435</v>
      </c>
      <c r="H22" s="115">
        <v>18435</v>
      </c>
      <c r="I22" s="115"/>
      <c r="J22" s="103">
        <v>22.122</v>
      </c>
      <c r="K22" s="106">
        <v>11.25</v>
      </c>
      <c r="L22" s="103">
        <v>11.25</v>
      </c>
      <c r="M22" s="103">
        <v>11.25</v>
      </c>
      <c r="N22" s="103">
        <v>0</v>
      </c>
      <c r="O22" s="103"/>
      <c r="P22" s="103"/>
      <c r="Q22" s="103"/>
      <c r="R22" s="103"/>
      <c r="S22" s="106">
        <v>15.026</v>
      </c>
      <c r="T22" s="103">
        <v>1.8434999999999999</v>
      </c>
      <c r="U22" s="103"/>
      <c r="V22" s="103"/>
      <c r="W22" s="103">
        <v>8.766</v>
      </c>
      <c r="X22" s="103">
        <v>8.766</v>
      </c>
      <c r="Y22" s="103">
        <v>0</v>
      </c>
      <c r="Z22" s="103">
        <v>4.4165000000000001</v>
      </c>
      <c r="AA22" s="103">
        <v>4.383</v>
      </c>
      <c r="AB22" s="103">
        <v>3.3500000000000085E-2</v>
      </c>
      <c r="AC22" s="103">
        <v>7305</v>
      </c>
      <c r="AD22" s="103"/>
      <c r="AE22" s="103"/>
      <c r="AF22" s="103">
        <v>0</v>
      </c>
      <c r="AG22" s="103">
        <v>0</v>
      </c>
      <c r="AH22" s="103">
        <v>0</v>
      </c>
      <c r="AI22" s="110">
        <v>7.0369999999999999</v>
      </c>
      <c r="AJ22" s="110">
        <v>7.0369999999999999</v>
      </c>
      <c r="AK22" s="110">
        <v>0</v>
      </c>
      <c r="AL22" s="110">
        <v>70370</v>
      </c>
      <c r="AM22" s="103"/>
      <c r="AN22" s="103">
        <v>2.8365999999999998</v>
      </c>
      <c r="AO22" s="103">
        <v>2.8365999999999998</v>
      </c>
      <c r="AP22" s="103">
        <v>0</v>
      </c>
      <c r="AQ22" s="103">
        <v>2.6698</v>
      </c>
      <c r="AR22" s="103">
        <v>26698</v>
      </c>
      <c r="AS22" s="103">
        <v>0.16689999999999999</v>
      </c>
      <c r="AT22" s="103">
        <v>1669</v>
      </c>
      <c r="AU22" s="103"/>
      <c r="AV22" s="103">
        <v>0.20019999999999999</v>
      </c>
      <c r="AW22" s="103">
        <v>0.20019999999999999</v>
      </c>
      <c r="AX22" s="103">
        <v>0</v>
      </c>
      <c r="AY22" s="103">
        <v>0.20019999999999999</v>
      </c>
      <c r="AZ22" s="103">
        <v>2002</v>
      </c>
      <c r="BA22" s="103">
        <v>0</v>
      </c>
      <c r="BB22" s="103">
        <v>0</v>
      </c>
      <c r="BC22" s="103">
        <v>0</v>
      </c>
      <c r="BD22" s="103">
        <v>5.8078000000000003</v>
      </c>
      <c r="BE22" s="103">
        <v>5.8078000000000003</v>
      </c>
      <c r="BF22" s="103">
        <v>0</v>
      </c>
      <c r="BG22" s="103"/>
      <c r="BH22" s="103"/>
      <c r="BI22" s="103"/>
      <c r="BJ22" s="103">
        <v>0</v>
      </c>
      <c r="BK22" s="111">
        <v>1E-4</v>
      </c>
      <c r="BL22" s="112" t="s">
        <v>256</v>
      </c>
      <c r="BM22" s="106">
        <v>31.66</v>
      </c>
      <c r="BN22" s="103">
        <v>6</v>
      </c>
      <c r="BO22" s="103">
        <v>6</v>
      </c>
      <c r="BP22" s="103">
        <v>0</v>
      </c>
      <c r="BQ22" s="103">
        <v>3.66</v>
      </c>
      <c r="BR22" s="103">
        <v>3.66</v>
      </c>
      <c r="BS22" s="103">
        <v>0</v>
      </c>
      <c r="BT22" s="103">
        <v>3050</v>
      </c>
      <c r="BU22" s="110">
        <v>22</v>
      </c>
      <c r="BV22" s="103"/>
      <c r="BW22" s="103"/>
      <c r="BX22" s="103">
        <v>0</v>
      </c>
      <c r="BY22" s="106">
        <v>2.34</v>
      </c>
      <c r="BZ22" s="106">
        <v>0</v>
      </c>
      <c r="CA22" s="103"/>
      <c r="CB22" s="103"/>
      <c r="CC22" s="103">
        <v>0</v>
      </c>
      <c r="CD22" s="103"/>
      <c r="CE22" s="103">
        <v>0</v>
      </c>
      <c r="CF22" s="103"/>
      <c r="CG22" s="103"/>
      <c r="CH22" s="103">
        <v>2.34</v>
      </c>
      <c r="CI22" s="103"/>
      <c r="CJ22" s="103"/>
      <c r="CK22" s="110"/>
      <c r="CL22" s="103"/>
      <c r="CM22" s="103"/>
      <c r="CN22" s="103"/>
      <c r="CO22" s="103"/>
      <c r="CP22" s="103"/>
      <c r="CQ22" s="103">
        <v>0</v>
      </c>
      <c r="CR22" s="103">
        <v>81</v>
      </c>
      <c r="CS22" s="103"/>
      <c r="CT22" s="103"/>
      <c r="CU22" s="103"/>
      <c r="CV22" s="111">
        <v>179.27959999999999</v>
      </c>
    </row>
    <row r="23" spans="1:100" s="99" customFormat="1" ht="14.25" customHeight="1">
      <c r="A23" s="103">
        <v>17</v>
      </c>
      <c r="B23" s="103" t="s">
        <v>240</v>
      </c>
      <c r="C23" s="104">
        <v>126001</v>
      </c>
      <c r="D23" s="105" t="s">
        <v>257</v>
      </c>
      <c r="E23" s="106">
        <v>348.78519999999997</v>
      </c>
      <c r="F23" s="106">
        <v>217.6652</v>
      </c>
      <c r="G23" s="103">
        <v>56418</v>
      </c>
      <c r="H23" s="115"/>
      <c r="I23" s="115">
        <v>56418</v>
      </c>
      <c r="J23" s="103">
        <v>67.701599999999999</v>
      </c>
      <c r="K23" s="106">
        <v>0</v>
      </c>
      <c r="L23" s="103">
        <v>0</v>
      </c>
      <c r="M23" s="103">
        <v>0</v>
      </c>
      <c r="N23" s="103">
        <v>0</v>
      </c>
      <c r="O23" s="103"/>
      <c r="P23" s="103"/>
      <c r="Q23" s="103"/>
      <c r="R23" s="103"/>
      <c r="S23" s="106">
        <v>43.2</v>
      </c>
      <c r="T23" s="103">
        <v>0</v>
      </c>
      <c r="U23" s="103"/>
      <c r="V23" s="103"/>
      <c r="W23" s="103">
        <v>28.8</v>
      </c>
      <c r="X23" s="103">
        <v>28.8</v>
      </c>
      <c r="Y23" s="103">
        <v>0</v>
      </c>
      <c r="Z23" s="103">
        <v>14.4</v>
      </c>
      <c r="AA23" s="103">
        <v>14.4</v>
      </c>
      <c r="AB23" s="103">
        <v>0</v>
      </c>
      <c r="AC23" s="103">
        <v>24000</v>
      </c>
      <c r="AD23" s="103"/>
      <c r="AE23" s="103"/>
      <c r="AF23" s="103">
        <v>51.8</v>
      </c>
      <c r="AG23" s="103">
        <v>51.8</v>
      </c>
      <c r="AH23" s="103">
        <v>0</v>
      </c>
      <c r="AI23" s="110">
        <v>23.728300000000001</v>
      </c>
      <c r="AJ23" s="110">
        <v>23.728300000000001</v>
      </c>
      <c r="AK23" s="110">
        <v>0</v>
      </c>
      <c r="AL23" s="110">
        <v>237283</v>
      </c>
      <c r="AM23" s="103"/>
      <c r="AN23" s="103">
        <v>10.1576</v>
      </c>
      <c r="AO23" s="103">
        <v>10.1576</v>
      </c>
      <c r="AP23" s="103">
        <v>0</v>
      </c>
      <c r="AQ23" s="103">
        <v>9.5601000000000003</v>
      </c>
      <c r="AR23" s="103">
        <v>95601</v>
      </c>
      <c r="AS23" s="103">
        <v>0.59750000000000003</v>
      </c>
      <c r="AT23" s="103">
        <v>5975</v>
      </c>
      <c r="AU23" s="103"/>
      <c r="AV23" s="103">
        <v>1.5535000000000001</v>
      </c>
      <c r="AW23" s="103">
        <v>1.5535000000000001</v>
      </c>
      <c r="AX23" s="103">
        <v>0</v>
      </c>
      <c r="AY23" s="103">
        <v>0.71699999999999997</v>
      </c>
      <c r="AZ23" s="103">
        <v>7170</v>
      </c>
      <c r="BA23" s="103">
        <v>0.83650000000000002</v>
      </c>
      <c r="BB23" s="103">
        <v>8365</v>
      </c>
      <c r="BC23" s="103">
        <v>0</v>
      </c>
      <c r="BD23" s="103">
        <v>19.5242</v>
      </c>
      <c r="BE23" s="103">
        <v>19.5242</v>
      </c>
      <c r="BF23" s="103">
        <v>0</v>
      </c>
      <c r="BG23" s="103"/>
      <c r="BH23" s="103"/>
      <c r="BI23" s="103"/>
      <c r="BJ23" s="103">
        <v>0</v>
      </c>
      <c r="BK23" s="111">
        <v>1E-4</v>
      </c>
      <c r="BL23" s="112" t="s">
        <v>257</v>
      </c>
      <c r="BM23" s="106">
        <v>129.19999999999999</v>
      </c>
      <c r="BN23" s="103">
        <v>19.2</v>
      </c>
      <c r="BO23" s="103">
        <v>19.2</v>
      </c>
      <c r="BP23" s="103">
        <v>0</v>
      </c>
      <c r="BQ23" s="103">
        <v>0</v>
      </c>
      <c r="BR23" s="103">
        <v>0</v>
      </c>
      <c r="BS23" s="103">
        <v>0</v>
      </c>
      <c r="BT23" s="103"/>
      <c r="BU23" s="110">
        <v>110</v>
      </c>
      <c r="BV23" s="103"/>
      <c r="BW23" s="103"/>
      <c r="BX23" s="103">
        <v>0</v>
      </c>
      <c r="BY23" s="106">
        <v>1.92</v>
      </c>
      <c r="BZ23" s="106">
        <v>1.92</v>
      </c>
      <c r="CA23" s="103"/>
      <c r="CB23" s="103"/>
      <c r="CC23" s="103">
        <v>1.92</v>
      </c>
      <c r="CD23" s="103">
        <v>1.92</v>
      </c>
      <c r="CE23" s="103">
        <v>0</v>
      </c>
      <c r="CF23" s="103"/>
      <c r="CG23" s="103"/>
      <c r="CH23" s="103"/>
      <c r="CI23" s="103"/>
      <c r="CJ23" s="103"/>
      <c r="CK23" s="110"/>
      <c r="CL23" s="103"/>
      <c r="CM23" s="103"/>
      <c r="CN23" s="103"/>
      <c r="CO23" s="103"/>
      <c r="CP23" s="103"/>
      <c r="CQ23" s="103">
        <v>0</v>
      </c>
      <c r="CR23" s="103">
        <v>1977</v>
      </c>
      <c r="CS23" s="103"/>
      <c r="CT23" s="103"/>
      <c r="CU23" s="103"/>
      <c r="CV23" s="111">
        <v>2325.7851999999998</v>
      </c>
    </row>
    <row r="24" spans="1:100" s="99" customFormat="1" ht="14.25" customHeight="1">
      <c r="A24" s="103">
        <v>18</v>
      </c>
      <c r="B24" s="103" t="s">
        <v>240</v>
      </c>
      <c r="C24" s="104">
        <v>122001</v>
      </c>
      <c r="D24" s="105" t="s">
        <v>258</v>
      </c>
      <c r="E24" s="106">
        <v>374.44219999999996</v>
      </c>
      <c r="F24" s="106">
        <v>226.94619999999998</v>
      </c>
      <c r="G24" s="103">
        <v>62452</v>
      </c>
      <c r="H24" s="116">
        <v>48001</v>
      </c>
      <c r="I24" s="115">
        <v>14451</v>
      </c>
      <c r="J24" s="103">
        <v>74.942400000000006</v>
      </c>
      <c r="K24" s="106">
        <v>34.326000000000001</v>
      </c>
      <c r="L24" s="103">
        <v>29.25</v>
      </c>
      <c r="M24" s="103">
        <v>29.25</v>
      </c>
      <c r="N24" s="103">
        <v>0</v>
      </c>
      <c r="O24" s="103"/>
      <c r="P24" s="103"/>
      <c r="Q24" s="103"/>
      <c r="R24" s="103">
        <v>5.0759999999999996</v>
      </c>
      <c r="S24" s="106">
        <v>49.564900000000002</v>
      </c>
      <c r="T24" s="103">
        <v>4.8000999999999996</v>
      </c>
      <c r="U24" s="103"/>
      <c r="V24" s="103"/>
      <c r="W24" s="103">
        <v>29.845199999999998</v>
      </c>
      <c r="X24" s="103">
        <v>29.845199999999998</v>
      </c>
      <c r="Y24" s="103">
        <v>0</v>
      </c>
      <c r="Z24" s="103">
        <v>14.919600000000001</v>
      </c>
      <c r="AA24" s="103">
        <v>14.922599999999999</v>
      </c>
      <c r="AB24" s="103">
        <v>-2.9999999999983373E-3</v>
      </c>
      <c r="AC24" s="103">
        <v>24871</v>
      </c>
      <c r="AD24" s="103"/>
      <c r="AE24" s="103"/>
      <c r="AF24" s="103">
        <v>12.95</v>
      </c>
      <c r="AG24" s="103">
        <v>12.95</v>
      </c>
      <c r="AH24" s="103">
        <v>0</v>
      </c>
      <c r="AI24" s="110">
        <v>24.286000000000001</v>
      </c>
      <c r="AJ24" s="110">
        <v>24.286000000000001</v>
      </c>
      <c r="AK24" s="110">
        <v>0</v>
      </c>
      <c r="AL24" s="110">
        <v>242860</v>
      </c>
      <c r="AM24" s="103"/>
      <c r="AN24" s="103">
        <v>9.9571000000000005</v>
      </c>
      <c r="AO24" s="103">
        <v>9.9571000000000005</v>
      </c>
      <c r="AP24" s="103">
        <v>0</v>
      </c>
      <c r="AQ24" s="103">
        <v>9.3713999999999995</v>
      </c>
      <c r="AR24" s="103">
        <v>93714</v>
      </c>
      <c r="AS24" s="103">
        <v>0.5857</v>
      </c>
      <c r="AT24" s="103">
        <v>5857</v>
      </c>
      <c r="AU24" s="103"/>
      <c r="AV24" s="103">
        <v>0.91490000000000005</v>
      </c>
      <c r="AW24" s="103">
        <v>0.91490000000000005</v>
      </c>
      <c r="AX24" s="103">
        <v>0</v>
      </c>
      <c r="AY24" s="103">
        <v>0.70289999999999997</v>
      </c>
      <c r="AZ24" s="103">
        <v>7029</v>
      </c>
      <c r="BA24" s="103">
        <v>0.21199999999999999</v>
      </c>
      <c r="BB24" s="103">
        <v>2120</v>
      </c>
      <c r="BC24" s="103">
        <v>0</v>
      </c>
      <c r="BD24" s="103">
        <v>20.004899999999999</v>
      </c>
      <c r="BE24" s="103">
        <v>20.004899999999999</v>
      </c>
      <c r="BF24" s="103">
        <v>0</v>
      </c>
      <c r="BG24" s="103"/>
      <c r="BH24" s="103"/>
      <c r="BI24" s="103"/>
      <c r="BJ24" s="103">
        <v>0</v>
      </c>
      <c r="BK24" s="111">
        <v>1E-4</v>
      </c>
      <c r="BL24" s="112" t="s">
        <v>258</v>
      </c>
      <c r="BM24" s="106">
        <v>145.22800000000001</v>
      </c>
      <c r="BN24" s="103">
        <v>20.399999999999999</v>
      </c>
      <c r="BO24" s="103">
        <v>20.399999999999999</v>
      </c>
      <c r="BP24" s="103">
        <v>0</v>
      </c>
      <c r="BQ24" s="103">
        <v>9.8279999999999994</v>
      </c>
      <c r="BR24" s="103">
        <v>9.8279999999999994</v>
      </c>
      <c r="BS24" s="103">
        <v>0</v>
      </c>
      <c r="BT24" s="103">
        <v>8190</v>
      </c>
      <c r="BU24" s="110">
        <v>115</v>
      </c>
      <c r="BV24" s="103"/>
      <c r="BW24" s="103"/>
      <c r="BX24" s="103">
        <v>0</v>
      </c>
      <c r="BY24" s="106">
        <v>2.2679999999999998</v>
      </c>
      <c r="BZ24" s="106">
        <v>1.44</v>
      </c>
      <c r="CA24" s="103"/>
      <c r="CB24" s="103"/>
      <c r="CC24" s="103">
        <v>1.44</v>
      </c>
      <c r="CD24" s="103">
        <v>1.44</v>
      </c>
      <c r="CE24" s="103">
        <v>0</v>
      </c>
      <c r="CF24" s="103"/>
      <c r="CG24" s="103"/>
      <c r="CH24" s="103">
        <v>0.82799999999999996</v>
      </c>
      <c r="CI24" s="103"/>
      <c r="CJ24" s="103"/>
      <c r="CK24" s="110"/>
      <c r="CL24" s="103"/>
      <c r="CM24" s="103"/>
      <c r="CN24" s="103"/>
      <c r="CO24" s="103"/>
      <c r="CP24" s="103"/>
      <c r="CQ24" s="103">
        <v>0</v>
      </c>
      <c r="CR24" s="103">
        <v>95</v>
      </c>
      <c r="CS24" s="103"/>
      <c r="CT24" s="103"/>
      <c r="CU24" s="103"/>
      <c r="CV24" s="111">
        <v>469.44219999999996</v>
      </c>
    </row>
    <row r="25" spans="1:100" s="99" customFormat="1" ht="14.25" customHeight="1">
      <c r="A25" s="103">
        <v>19</v>
      </c>
      <c r="B25" s="103" t="s">
        <v>240</v>
      </c>
      <c r="C25" s="104">
        <v>124001</v>
      </c>
      <c r="D25" s="105" t="s">
        <v>259</v>
      </c>
      <c r="E25" s="106">
        <v>404.13390000000004</v>
      </c>
      <c r="F25" s="106">
        <v>267.04590000000002</v>
      </c>
      <c r="G25" s="103">
        <v>61719</v>
      </c>
      <c r="H25" s="115">
        <v>58996</v>
      </c>
      <c r="I25" s="117">
        <v>2723</v>
      </c>
      <c r="J25" s="103">
        <v>74.062799999999996</v>
      </c>
      <c r="K25" s="106">
        <v>31.5</v>
      </c>
      <c r="L25" s="103">
        <v>31.5</v>
      </c>
      <c r="M25" s="103">
        <v>31.5</v>
      </c>
      <c r="N25" s="103">
        <v>0</v>
      </c>
      <c r="O25" s="103"/>
      <c r="P25" s="103"/>
      <c r="Q25" s="103"/>
      <c r="R25" s="103"/>
      <c r="S25" s="106">
        <v>54.350800000000007</v>
      </c>
      <c r="T25" s="103">
        <v>5.8996000000000004</v>
      </c>
      <c r="U25" s="103"/>
      <c r="V25" s="103"/>
      <c r="W25" s="103">
        <v>30.691199999999998</v>
      </c>
      <c r="X25" s="103">
        <v>30.691199999999998</v>
      </c>
      <c r="Y25" s="103">
        <v>0</v>
      </c>
      <c r="Z25" s="103">
        <v>17.760000000000002</v>
      </c>
      <c r="AA25" s="103">
        <v>15.345599999999999</v>
      </c>
      <c r="AB25" s="103">
        <v>2.4144000000000023</v>
      </c>
      <c r="AC25" s="103">
        <v>25576</v>
      </c>
      <c r="AD25" s="103"/>
      <c r="AE25" s="103"/>
      <c r="AF25" s="103">
        <v>2.59</v>
      </c>
      <c r="AG25" s="103">
        <v>2.59</v>
      </c>
      <c r="AH25" s="103">
        <v>0</v>
      </c>
      <c r="AI25" s="110">
        <v>23.158999999999999</v>
      </c>
      <c r="AJ25" s="110">
        <v>23.158999999999999</v>
      </c>
      <c r="AK25" s="110">
        <v>0</v>
      </c>
      <c r="AL25" s="110">
        <v>231590</v>
      </c>
      <c r="AM25" s="103"/>
      <c r="AN25" s="103">
        <v>9.1929999999999996</v>
      </c>
      <c r="AO25" s="103">
        <v>9.1929999999999996</v>
      </c>
      <c r="AP25" s="103">
        <v>0</v>
      </c>
      <c r="AQ25" s="103">
        <v>8.6522000000000006</v>
      </c>
      <c r="AR25" s="103">
        <v>86522</v>
      </c>
      <c r="AS25" s="103">
        <v>0.54079999999999995</v>
      </c>
      <c r="AT25" s="103">
        <v>5407.9999999999991</v>
      </c>
      <c r="AU25" s="103"/>
      <c r="AV25" s="103">
        <v>0.68989999999999996</v>
      </c>
      <c r="AW25" s="103">
        <v>0.68989999999999996</v>
      </c>
      <c r="AX25" s="103">
        <v>0</v>
      </c>
      <c r="AY25" s="103">
        <v>0.64890000000000003</v>
      </c>
      <c r="AZ25" s="103">
        <v>6489</v>
      </c>
      <c r="BA25" s="103">
        <v>4.1000000000000002E-2</v>
      </c>
      <c r="BB25" s="103">
        <v>410</v>
      </c>
      <c r="BC25" s="103">
        <v>-7.6327832942979512E-17</v>
      </c>
      <c r="BD25" s="103">
        <v>19.500399999999999</v>
      </c>
      <c r="BE25" s="103">
        <v>19.500399999999999</v>
      </c>
      <c r="BF25" s="103">
        <v>0</v>
      </c>
      <c r="BG25" s="103"/>
      <c r="BH25" s="103">
        <v>52</v>
      </c>
      <c r="BI25" s="103">
        <v>52</v>
      </c>
      <c r="BJ25" s="103">
        <v>0</v>
      </c>
      <c r="BK25" s="111">
        <v>1E-4</v>
      </c>
      <c r="BL25" s="112" t="s">
        <v>259</v>
      </c>
      <c r="BM25" s="106">
        <v>120.16800000000001</v>
      </c>
      <c r="BN25" s="103">
        <v>17.760000000000002</v>
      </c>
      <c r="BO25" s="103">
        <v>17.760000000000002</v>
      </c>
      <c r="BP25" s="103">
        <v>0</v>
      </c>
      <c r="BQ25" s="103">
        <v>12.407999999999999</v>
      </c>
      <c r="BR25" s="103">
        <v>12.407999999999999</v>
      </c>
      <c r="BS25" s="103">
        <v>0</v>
      </c>
      <c r="BT25" s="103">
        <v>10340</v>
      </c>
      <c r="BU25" s="110">
        <v>90</v>
      </c>
      <c r="BV25" s="103"/>
      <c r="BW25" s="103"/>
      <c r="BX25" s="103">
        <v>0</v>
      </c>
      <c r="BY25" s="106">
        <v>16.920000000000002</v>
      </c>
      <c r="BZ25" s="106">
        <v>1.92</v>
      </c>
      <c r="CA25" s="103"/>
      <c r="CB25" s="103"/>
      <c r="CC25" s="103">
        <v>1.92</v>
      </c>
      <c r="CD25" s="103"/>
      <c r="CE25" s="103">
        <v>1.92</v>
      </c>
      <c r="CF25" s="103"/>
      <c r="CG25" s="103"/>
      <c r="CH25" s="103"/>
      <c r="CI25" s="103"/>
      <c r="CJ25" s="103"/>
      <c r="CK25" s="110"/>
      <c r="CL25" s="103"/>
      <c r="CM25" s="103"/>
      <c r="CN25" s="103"/>
      <c r="CO25" s="103">
        <v>15</v>
      </c>
      <c r="CP25" s="103">
        <v>15</v>
      </c>
      <c r="CQ25" s="103">
        <v>0</v>
      </c>
      <c r="CR25" s="103">
        <v>204.6</v>
      </c>
      <c r="CS25" s="103"/>
      <c r="CT25" s="103">
        <v>55</v>
      </c>
      <c r="CU25" s="103"/>
      <c r="CV25" s="111">
        <v>663.73390000000006</v>
      </c>
    </row>
    <row r="26" spans="1:100" s="99" customFormat="1" ht="14.25" customHeight="1">
      <c r="A26" s="103">
        <v>20</v>
      </c>
      <c r="B26" s="103" t="s">
        <v>240</v>
      </c>
      <c r="C26" s="104">
        <v>118001</v>
      </c>
      <c r="D26" s="105" t="s">
        <v>260</v>
      </c>
      <c r="E26" s="106">
        <v>201.7653</v>
      </c>
      <c r="F26" s="106">
        <v>174.3253</v>
      </c>
      <c r="G26" s="103">
        <v>46500</v>
      </c>
      <c r="H26" s="118">
        <v>30888</v>
      </c>
      <c r="I26" s="118">
        <v>15612</v>
      </c>
      <c r="J26" s="103">
        <v>55.8</v>
      </c>
      <c r="K26" s="106">
        <v>20.25</v>
      </c>
      <c r="L26" s="103">
        <v>20.25</v>
      </c>
      <c r="M26" s="103">
        <v>20.25</v>
      </c>
      <c r="N26" s="103">
        <v>0</v>
      </c>
      <c r="O26" s="103"/>
      <c r="P26" s="103"/>
      <c r="Q26" s="103"/>
      <c r="R26" s="103"/>
      <c r="S26" s="106">
        <v>39.415999999999997</v>
      </c>
      <c r="T26" s="103">
        <v>3.0888</v>
      </c>
      <c r="U26" s="103"/>
      <c r="V26" s="103"/>
      <c r="W26" s="103">
        <v>24.220800000000001</v>
      </c>
      <c r="X26" s="103">
        <v>24.220800000000001</v>
      </c>
      <c r="Y26" s="103">
        <v>0</v>
      </c>
      <c r="Z26" s="103">
        <v>12.106400000000001</v>
      </c>
      <c r="AA26" s="103">
        <v>12.1104</v>
      </c>
      <c r="AB26" s="103">
        <v>-3.9999999999995595E-3</v>
      </c>
      <c r="AC26" s="103">
        <v>20184</v>
      </c>
      <c r="AD26" s="103"/>
      <c r="AE26" s="103"/>
      <c r="AF26" s="103">
        <v>15.54</v>
      </c>
      <c r="AG26" s="103">
        <v>15.54</v>
      </c>
      <c r="AH26" s="103">
        <v>0</v>
      </c>
      <c r="AI26" s="110">
        <v>19.023900000000001</v>
      </c>
      <c r="AJ26" s="110">
        <v>19.023900000000001</v>
      </c>
      <c r="AK26" s="110">
        <v>0</v>
      </c>
      <c r="AL26" s="110">
        <v>190239</v>
      </c>
      <c r="AM26" s="103"/>
      <c r="AN26" s="103">
        <v>7.7851999999999997</v>
      </c>
      <c r="AO26" s="103">
        <v>7.7851999999999997</v>
      </c>
      <c r="AP26" s="103">
        <v>0</v>
      </c>
      <c r="AQ26" s="103">
        <v>7.3272000000000004</v>
      </c>
      <c r="AR26" s="103">
        <v>73272</v>
      </c>
      <c r="AS26" s="103">
        <v>0.45800000000000002</v>
      </c>
      <c r="AT26" s="103">
        <v>4580</v>
      </c>
      <c r="AU26" s="103"/>
      <c r="AV26" s="103">
        <v>0.78949999999999998</v>
      </c>
      <c r="AW26" s="103">
        <v>0.78949999999999998</v>
      </c>
      <c r="AX26" s="103">
        <v>0</v>
      </c>
      <c r="AY26" s="103">
        <v>0.54949999999999999</v>
      </c>
      <c r="AZ26" s="103">
        <v>5495</v>
      </c>
      <c r="BA26" s="103">
        <v>0.2399</v>
      </c>
      <c r="BB26" s="103">
        <v>2399</v>
      </c>
      <c r="BC26" s="103">
        <v>9.9999999999988987E-5</v>
      </c>
      <c r="BD26" s="103">
        <v>15.720700000000001</v>
      </c>
      <c r="BE26" s="103">
        <v>15.720700000000001</v>
      </c>
      <c r="BF26" s="103">
        <v>0</v>
      </c>
      <c r="BG26" s="103"/>
      <c r="BH26" s="103"/>
      <c r="BI26" s="103"/>
      <c r="BJ26" s="103">
        <v>0</v>
      </c>
      <c r="BK26" s="111">
        <v>1E-4</v>
      </c>
      <c r="BL26" s="112" t="s">
        <v>260</v>
      </c>
      <c r="BM26" s="106">
        <v>25.04</v>
      </c>
      <c r="BN26" s="103">
        <v>16.559999999999999</v>
      </c>
      <c r="BO26" s="103">
        <v>16.559999999999999</v>
      </c>
      <c r="BP26" s="103">
        <v>0</v>
      </c>
      <c r="BQ26" s="103">
        <v>6.48</v>
      </c>
      <c r="BR26" s="103">
        <v>6.48</v>
      </c>
      <c r="BS26" s="103">
        <v>0</v>
      </c>
      <c r="BT26" s="103">
        <v>6800</v>
      </c>
      <c r="BU26" s="110">
        <v>2</v>
      </c>
      <c r="BV26" s="103"/>
      <c r="BW26" s="103"/>
      <c r="BX26" s="103">
        <v>0</v>
      </c>
      <c r="BY26" s="106">
        <v>2.4</v>
      </c>
      <c r="BZ26" s="106">
        <v>2.4</v>
      </c>
      <c r="CA26" s="103"/>
      <c r="CB26" s="103"/>
      <c r="CC26" s="103">
        <v>2.4</v>
      </c>
      <c r="CD26" s="103">
        <v>2.4</v>
      </c>
      <c r="CE26" s="103">
        <v>0</v>
      </c>
      <c r="CF26" s="103"/>
      <c r="CG26" s="103"/>
      <c r="CH26" s="103"/>
      <c r="CI26" s="103"/>
      <c r="CJ26" s="103"/>
      <c r="CK26" s="110"/>
      <c r="CL26" s="103"/>
      <c r="CM26" s="103"/>
      <c r="CN26" s="103"/>
      <c r="CO26" s="103"/>
      <c r="CP26" s="103"/>
      <c r="CQ26" s="103">
        <v>0</v>
      </c>
      <c r="CR26" s="103">
        <v>177</v>
      </c>
      <c r="CS26" s="103"/>
      <c r="CT26" s="103">
        <v>19</v>
      </c>
      <c r="CU26" s="103"/>
      <c r="CV26" s="111">
        <v>397.76530000000002</v>
      </c>
    </row>
    <row r="27" spans="1:100" s="99" customFormat="1" ht="14.25" customHeight="1">
      <c r="A27" s="103">
        <v>21</v>
      </c>
      <c r="B27" s="103" t="s">
        <v>240</v>
      </c>
      <c r="C27" s="104">
        <v>113001</v>
      </c>
      <c r="D27" s="105" t="s">
        <v>261</v>
      </c>
      <c r="E27" s="106">
        <v>2507.85734</v>
      </c>
      <c r="F27" s="106">
        <v>1653.2073400000002</v>
      </c>
      <c r="G27" s="103">
        <v>469670.2</v>
      </c>
      <c r="H27" s="119">
        <v>328849.2</v>
      </c>
      <c r="I27" s="119">
        <v>140821</v>
      </c>
      <c r="J27" s="103">
        <v>563.60424</v>
      </c>
      <c r="K27" s="106">
        <v>198</v>
      </c>
      <c r="L27" s="103">
        <v>198</v>
      </c>
      <c r="M27" s="103">
        <v>198</v>
      </c>
      <c r="N27" s="103">
        <v>0</v>
      </c>
      <c r="O27" s="103"/>
      <c r="P27" s="103"/>
      <c r="Q27" s="103"/>
      <c r="R27" s="103"/>
      <c r="S27" s="106">
        <v>357.68880000000001</v>
      </c>
      <c r="T27" s="103">
        <v>32.884900000000002</v>
      </c>
      <c r="U27" s="103"/>
      <c r="V27" s="103"/>
      <c r="W27" s="103">
        <v>214.05</v>
      </c>
      <c r="X27" s="103">
        <v>214.05</v>
      </c>
      <c r="Y27" s="103">
        <v>0</v>
      </c>
      <c r="Z27" s="103">
        <v>110.7539</v>
      </c>
      <c r="AA27" s="103">
        <v>107.02500000000001</v>
      </c>
      <c r="AB27" s="103">
        <v>3.7288999999999959</v>
      </c>
      <c r="AC27" s="103">
        <v>178375</v>
      </c>
      <c r="AD27" s="103"/>
      <c r="AE27" s="103"/>
      <c r="AF27" s="103">
        <v>121.73</v>
      </c>
      <c r="AG27" s="103">
        <v>121.73</v>
      </c>
      <c r="AH27" s="103">
        <v>0</v>
      </c>
      <c r="AI27" s="110">
        <v>180.84309999999999</v>
      </c>
      <c r="AJ27" s="110">
        <v>180.84309999999999</v>
      </c>
      <c r="AK27" s="110">
        <v>0</v>
      </c>
      <c r="AL27" s="110">
        <v>1808431</v>
      </c>
      <c r="AM27" s="103"/>
      <c r="AN27" s="103">
        <v>75.083399999999997</v>
      </c>
      <c r="AO27" s="103">
        <v>75.083399999999997</v>
      </c>
      <c r="AP27" s="103">
        <v>0</v>
      </c>
      <c r="AQ27" s="103">
        <v>70.666700000000006</v>
      </c>
      <c r="AR27" s="103">
        <v>706667.00000000012</v>
      </c>
      <c r="AS27" s="103">
        <v>4.4166999999999996</v>
      </c>
      <c r="AT27" s="103">
        <v>44166.999999999993</v>
      </c>
      <c r="AU27" s="103"/>
      <c r="AV27" s="103">
        <v>7.335</v>
      </c>
      <c r="AW27" s="103">
        <v>7.335</v>
      </c>
      <c r="AX27" s="103">
        <v>0</v>
      </c>
      <c r="AY27" s="103">
        <v>5.3</v>
      </c>
      <c r="AZ27" s="103">
        <v>53000</v>
      </c>
      <c r="BA27" s="103">
        <v>2.0350000000000001</v>
      </c>
      <c r="BB27" s="103">
        <v>20350</v>
      </c>
      <c r="BC27" s="103">
        <v>0</v>
      </c>
      <c r="BD27" s="103">
        <v>148.9228</v>
      </c>
      <c r="BE27" s="103">
        <v>148.9228</v>
      </c>
      <c r="BF27" s="103">
        <v>0</v>
      </c>
      <c r="BG27" s="103"/>
      <c r="BH27" s="103"/>
      <c r="BI27" s="103"/>
      <c r="BJ27" s="103">
        <v>0</v>
      </c>
      <c r="BK27" s="111">
        <v>1E-4</v>
      </c>
      <c r="BL27" s="112" t="s">
        <v>261</v>
      </c>
      <c r="BM27" s="106">
        <v>823.70799999999997</v>
      </c>
      <c r="BN27" s="103">
        <v>150.72</v>
      </c>
      <c r="BO27" s="103">
        <v>150.72</v>
      </c>
      <c r="BP27" s="103">
        <v>0</v>
      </c>
      <c r="BQ27" s="103">
        <v>62.988</v>
      </c>
      <c r="BR27" s="103">
        <v>62.988</v>
      </c>
      <c r="BS27" s="103">
        <v>0</v>
      </c>
      <c r="BT27" s="103">
        <v>59740</v>
      </c>
      <c r="BU27" s="110">
        <v>120</v>
      </c>
      <c r="BV27" s="103">
        <v>490</v>
      </c>
      <c r="BW27" s="103">
        <v>502</v>
      </c>
      <c r="BX27" s="103">
        <v>-12</v>
      </c>
      <c r="BY27" s="106">
        <v>30.942</v>
      </c>
      <c r="BZ27" s="106">
        <v>26.4</v>
      </c>
      <c r="CA27" s="103"/>
      <c r="CB27" s="103"/>
      <c r="CC27" s="103">
        <v>26.4</v>
      </c>
      <c r="CD27" s="103"/>
      <c r="CE27" s="103">
        <v>26.4</v>
      </c>
      <c r="CF27" s="103"/>
      <c r="CG27" s="103"/>
      <c r="CH27" s="103">
        <v>4.5419999999999998</v>
      </c>
      <c r="CI27" s="103"/>
      <c r="CJ27" s="103"/>
      <c r="CK27" s="110"/>
      <c r="CL27" s="103"/>
      <c r="CM27" s="103"/>
      <c r="CN27" s="103"/>
      <c r="CO27" s="103"/>
      <c r="CP27" s="103"/>
      <c r="CQ27" s="103">
        <v>0</v>
      </c>
      <c r="CR27" s="103">
        <v>285</v>
      </c>
      <c r="CS27" s="103"/>
      <c r="CT27" s="103"/>
      <c r="CU27" s="103"/>
      <c r="CV27" s="111">
        <v>2792.85734</v>
      </c>
    </row>
    <row r="28" spans="1:100" s="99" customFormat="1" ht="14.25" customHeight="1">
      <c r="A28" s="103">
        <v>22</v>
      </c>
      <c r="B28" s="103" t="s">
        <v>240</v>
      </c>
      <c r="C28" s="104">
        <v>114001</v>
      </c>
      <c r="D28" s="105" t="s">
        <v>262</v>
      </c>
      <c r="E28" s="106">
        <v>418.23107999999996</v>
      </c>
      <c r="F28" s="106">
        <v>329.60307999999998</v>
      </c>
      <c r="G28" s="103">
        <v>89589.4</v>
      </c>
      <c r="H28" s="120">
        <v>62951.4</v>
      </c>
      <c r="I28" s="120">
        <v>26638</v>
      </c>
      <c r="J28" s="103">
        <v>107.50727999999999</v>
      </c>
      <c r="K28" s="106">
        <v>45.38</v>
      </c>
      <c r="L28" s="103">
        <v>38.25</v>
      </c>
      <c r="M28" s="103">
        <v>38.25</v>
      </c>
      <c r="N28" s="103">
        <v>0</v>
      </c>
      <c r="O28" s="103"/>
      <c r="P28" s="103"/>
      <c r="Q28" s="103"/>
      <c r="R28" s="103">
        <v>7.13</v>
      </c>
      <c r="S28" s="106">
        <v>70.531599999999997</v>
      </c>
      <c r="T28" s="103">
        <v>6.2950999999999997</v>
      </c>
      <c r="U28" s="103"/>
      <c r="V28" s="103"/>
      <c r="W28" s="103">
        <v>42.020400000000002</v>
      </c>
      <c r="X28" s="103">
        <v>42.020400000000002</v>
      </c>
      <c r="Y28" s="103">
        <v>0</v>
      </c>
      <c r="Z28" s="103">
        <v>22.216100000000001</v>
      </c>
      <c r="AA28" s="103">
        <v>21.010200000000001</v>
      </c>
      <c r="AB28" s="103">
        <v>1.2058999999999997</v>
      </c>
      <c r="AC28" s="103">
        <v>35017</v>
      </c>
      <c r="AD28" s="103"/>
      <c r="AE28" s="103"/>
      <c r="AF28" s="103">
        <v>25.9</v>
      </c>
      <c r="AG28" s="103">
        <v>25.9</v>
      </c>
      <c r="AH28" s="103">
        <v>0</v>
      </c>
      <c r="AI28" s="110">
        <v>35.195599999999999</v>
      </c>
      <c r="AJ28" s="110">
        <v>35.195599999999999</v>
      </c>
      <c r="AK28" s="110">
        <v>0</v>
      </c>
      <c r="AL28" s="110">
        <v>351956</v>
      </c>
      <c r="AM28" s="103"/>
      <c r="AN28" s="103">
        <v>14.5909</v>
      </c>
      <c r="AO28" s="103">
        <v>150771</v>
      </c>
      <c r="AP28" s="103">
        <v>-150756.40909999999</v>
      </c>
      <c r="AQ28" s="103">
        <v>13.7326</v>
      </c>
      <c r="AR28" s="103">
        <v>137326</v>
      </c>
      <c r="AS28" s="103">
        <v>0.85829999999999995</v>
      </c>
      <c r="AT28" s="103">
        <v>8583</v>
      </c>
      <c r="AU28" s="103"/>
      <c r="AV28" s="103">
        <v>1.4350000000000001</v>
      </c>
      <c r="AW28" s="103">
        <v>1.4350000000000001</v>
      </c>
      <c r="AX28" s="103">
        <v>0</v>
      </c>
      <c r="AY28" s="103">
        <v>1.0299</v>
      </c>
      <c r="AZ28" s="103">
        <v>10299</v>
      </c>
      <c r="BA28" s="103">
        <v>0.40510000000000002</v>
      </c>
      <c r="BB28" s="103">
        <v>4051</v>
      </c>
      <c r="BC28" s="103">
        <v>0</v>
      </c>
      <c r="BD28" s="103">
        <v>29.0627</v>
      </c>
      <c r="BE28" s="103">
        <v>29.0627</v>
      </c>
      <c r="BF28" s="103">
        <v>0</v>
      </c>
      <c r="BG28" s="103"/>
      <c r="BH28" s="103"/>
      <c r="BI28" s="103"/>
      <c r="BJ28" s="103">
        <v>0</v>
      </c>
      <c r="BK28" s="111">
        <v>1E-4</v>
      </c>
      <c r="BL28" s="112" t="s">
        <v>262</v>
      </c>
      <c r="BM28" s="106">
        <v>81.427999999999997</v>
      </c>
      <c r="BN28" s="103">
        <v>30</v>
      </c>
      <c r="BO28" s="103">
        <v>30</v>
      </c>
      <c r="BP28" s="103">
        <v>0</v>
      </c>
      <c r="BQ28" s="103">
        <v>13.428000000000001</v>
      </c>
      <c r="BR28" s="103">
        <v>13.428000000000001</v>
      </c>
      <c r="BS28" s="103">
        <v>0</v>
      </c>
      <c r="BT28" s="103">
        <v>13740</v>
      </c>
      <c r="BU28" s="110">
        <v>20</v>
      </c>
      <c r="BV28" s="103">
        <v>18</v>
      </c>
      <c r="BW28" s="103">
        <v>18</v>
      </c>
      <c r="BX28" s="103">
        <v>0</v>
      </c>
      <c r="BY28" s="106">
        <v>7.2</v>
      </c>
      <c r="BZ28" s="106">
        <v>7.2</v>
      </c>
      <c r="CA28" s="103"/>
      <c r="CB28" s="103"/>
      <c r="CC28" s="103">
        <v>7.2</v>
      </c>
      <c r="CD28" s="103">
        <v>7.2</v>
      </c>
      <c r="CE28" s="103">
        <v>0</v>
      </c>
      <c r="CF28" s="103"/>
      <c r="CG28" s="103"/>
      <c r="CH28" s="103"/>
      <c r="CI28" s="103"/>
      <c r="CJ28" s="103"/>
      <c r="CK28" s="110"/>
      <c r="CL28" s="103"/>
      <c r="CM28" s="103"/>
      <c r="CN28" s="103"/>
      <c r="CO28" s="103"/>
      <c r="CP28" s="103"/>
      <c r="CQ28" s="103">
        <v>0</v>
      </c>
      <c r="CR28" s="103">
        <v>30</v>
      </c>
      <c r="CS28" s="103"/>
      <c r="CT28" s="103"/>
      <c r="CU28" s="103"/>
      <c r="CV28" s="111">
        <v>448.23107999999996</v>
      </c>
    </row>
    <row r="29" spans="1:100" s="99" customFormat="1" ht="14.25" customHeight="1">
      <c r="A29" s="103">
        <v>23</v>
      </c>
      <c r="B29" s="103" t="s">
        <v>240</v>
      </c>
      <c r="C29" s="104">
        <v>110001</v>
      </c>
      <c r="D29" s="105" t="s">
        <v>263</v>
      </c>
      <c r="E29" s="106">
        <v>10048.9133</v>
      </c>
      <c r="F29" s="106">
        <v>7749.6733000000004</v>
      </c>
      <c r="G29" s="103">
        <v>1322004</v>
      </c>
      <c r="H29" s="120">
        <v>1280525</v>
      </c>
      <c r="I29" s="120">
        <v>41479</v>
      </c>
      <c r="J29" s="103">
        <v>1586.4048</v>
      </c>
      <c r="K29" s="106">
        <v>1332.53</v>
      </c>
      <c r="L29" s="103">
        <v>641.25</v>
      </c>
      <c r="M29" s="103">
        <v>641.25</v>
      </c>
      <c r="N29" s="103">
        <v>0</v>
      </c>
      <c r="O29" s="103">
        <v>91.22</v>
      </c>
      <c r="P29" s="103"/>
      <c r="Q29" s="103"/>
      <c r="R29" s="103">
        <v>600.05999999999995</v>
      </c>
      <c r="S29" s="106">
        <v>924.46949999999993</v>
      </c>
      <c r="T29" s="103">
        <v>101.07</v>
      </c>
      <c r="U29" s="103">
        <v>37.81</v>
      </c>
      <c r="V29" s="103"/>
      <c r="W29" s="103">
        <v>528.08159999999998</v>
      </c>
      <c r="X29" s="103">
        <v>528.08159999999998</v>
      </c>
      <c r="Y29" s="103">
        <v>0</v>
      </c>
      <c r="Z29" s="103">
        <v>257.50790000000001</v>
      </c>
      <c r="AA29" s="103">
        <v>264.04079999999999</v>
      </c>
      <c r="AB29" s="103">
        <v>-6.5328999999999837</v>
      </c>
      <c r="AC29" s="103">
        <v>440068</v>
      </c>
      <c r="AD29" s="103"/>
      <c r="AE29" s="103"/>
      <c r="AF29" s="103">
        <v>33.67</v>
      </c>
      <c r="AG29" s="103">
        <v>33.67</v>
      </c>
      <c r="AH29" s="103">
        <v>0</v>
      </c>
      <c r="AI29" s="110">
        <v>462.47620000000001</v>
      </c>
      <c r="AJ29" s="110">
        <v>462.47620000000001</v>
      </c>
      <c r="AK29" s="110">
        <v>0</v>
      </c>
      <c r="AL29" s="110">
        <v>4624762</v>
      </c>
      <c r="AM29" s="103"/>
      <c r="AN29" s="103">
        <v>192.21260000000001</v>
      </c>
      <c r="AO29" s="103">
        <v>192.21260000000001</v>
      </c>
      <c r="AP29" s="103">
        <v>0</v>
      </c>
      <c r="AQ29" s="103">
        <v>180.90600000000001</v>
      </c>
      <c r="AR29" s="103">
        <v>1809060</v>
      </c>
      <c r="AS29" s="103">
        <v>11.3066</v>
      </c>
      <c r="AT29" s="103">
        <v>113066</v>
      </c>
      <c r="AU29" s="103"/>
      <c r="AV29" s="103">
        <v>14.152100000000001</v>
      </c>
      <c r="AW29" s="103">
        <v>14.152100000000001</v>
      </c>
      <c r="AX29" s="103">
        <v>0</v>
      </c>
      <c r="AY29" s="103">
        <v>13.5679</v>
      </c>
      <c r="AZ29" s="103">
        <v>135679</v>
      </c>
      <c r="BA29" s="103">
        <v>0.58409999999999995</v>
      </c>
      <c r="BB29" s="103">
        <v>5840.9999999999991</v>
      </c>
      <c r="BC29" s="103">
        <v>1.0000000000098819E-4</v>
      </c>
      <c r="BD29" s="103">
        <v>377.75810000000001</v>
      </c>
      <c r="BE29" s="103">
        <v>377.75810000000001</v>
      </c>
      <c r="BF29" s="103">
        <v>0</v>
      </c>
      <c r="BG29" s="103"/>
      <c r="BH29" s="103">
        <v>2826</v>
      </c>
      <c r="BI29" s="103">
        <v>2826</v>
      </c>
      <c r="BJ29" s="103">
        <v>0</v>
      </c>
      <c r="BK29" s="111">
        <v>1E-4</v>
      </c>
      <c r="BL29" s="112" t="s">
        <v>263</v>
      </c>
      <c r="BM29" s="106">
        <v>2032.1399999999999</v>
      </c>
      <c r="BN29" s="103">
        <v>867.48</v>
      </c>
      <c r="BO29" s="103">
        <v>867.48</v>
      </c>
      <c r="BP29" s="103">
        <v>0</v>
      </c>
      <c r="BQ29" s="103">
        <v>216.06</v>
      </c>
      <c r="BR29" s="103">
        <v>218.55600000000001</v>
      </c>
      <c r="BS29" s="103">
        <v>-2.4960000000000093</v>
      </c>
      <c r="BT29" s="103">
        <v>189320</v>
      </c>
      <c r="BU29" s="110">
        <v>46</v>
      </c>
      <c r="BV29" s="103">
        <v>902.6</v>
      </c>
      <c r="BW29" s="103"/>
      <c r="BX29" s="103">
        <v>902.6</v>
      </c>
      <c r="BY29" s="106">
        <v>267.10000000000002</v>
      </c>
      <c r="BZ29" s="106">
        <v>47.52</v>
      </c>
      <c r="CA29" s="103"/>
      <c r="CB29" s="103"/>
      <c r="CC29" s="103">
        <v>47.52</v>
      </c>
      <c r="CD29" s="103">
        <v>47.52</v>
      </c>
      <c r="CE29" s="103">
        <v>0</v>
      </c>
      <c r="CF29" s="103"/>
      <c r="CG29" s="103"/>
      <c r="CH29" s="103">
        <v>23.02</v>
      </c>
      <c r="CI29" s="103"/>
      <c r="CJ29" s="103"/>
      <c r="CK29" s="110"/>
      <c r="CL29" s="103"/>
      <c r="CM29" s="103"/>
      <c r="CN29" s="103"/>
      <c r="CO29" s="103">
        <v>196.56</v>
      </c>
      <c r="CP29" s="103">
        <v>176.06</v>
      </c>
      <c r="CQ29" s="103">
        <v>20.5</v>
      </c>
      <c r="CR29" s="103">
        <v>414.66</v>
      </c>
      <c r="CS29" s="103"/>
      <c r="CT29" s="103">
        <v>2070.9</v>
      </c>
      <c r="CU29" s="103"/>
      <c r="CV29" s="111">
        <v>12534.4733</v>
      </c>
    </row>
    <row r="30" spans="1:100" s="99" customFormat="1" ht="14.25" customHeight="1">
      <c r="A30" s="103">
        <v>24</v>
      </c>
      <c r="B30" s="103" t="s">
        <v>240</v>
      </c>
      <c r="C30" s="104">
        <v>132001</v>
      </c>
      <c r="D30" s="105" t="s">
        <v>264</v>
      </c>
      <c r="E30" s="106">
        <v>529.55599999999993</v>
      </c>
      <c r="F30" s="106">
        <v>411.29599999999999</v>
      </c>
      <c r="G30" s="103">
        <v>101799</v>
      </c>
      <c r="H30" s="120">
        <v>101799</v>
      </c>
      <c r="I30" s="120"/>
      <c r="J30" s="103">
        <v>122.1588</v>
      </c>
      <c r="K30" s="106">
        <v>105.52200000000001</v>
      </c>
      <c r="L30" s="103">
        <v>51.75</v>
      </c>
      <c r="M30" s="103">
        <v>51.75</v>
      </c>
      <c r="N30" s="103">
        <v>0</v>
      </c>
      <c r="O30" s="103">
        <v>3.8159999999999998</v>
      </c>
      <c r="P30" s="103"/>
      <c r="Q30" s="103"/>
      <c r="R30" s="103">
        <v>49.956000000000003</v>
      </c>
      <c r="S30" s="106">
        <v>70.869799999999998</v>
      </c>
      <c r="T30" s="103">
        <v>8.0848999999999993</v>
      </c>
      <c r="U30" s="103">
        <v>1.5</v>
      </c>
      <c r="V30" s="103"/>
      <c r="W30" s="103">
        <v>41.2956</v>
      </c>
      <c r="X30" s="103">
        <v>41.2956</v>
      </c>
      <c r="Y30" s="103">
        <v>0</v>
      </c>
      <c r="Z30" s="103">
        <v>19.9893</v>
      </c>
      <c r="AA30" s="103">
        <v>20.6478</v>
      </c>
      <c r="AB30" s="103">
        <v>-0.65850000000000009</v>
      </c>
      <c r="AC30" s="103">
        <v>34413</v>
      </c>
      <c r="AD30" s="103"/>
      <c r="AE30" s="103"/>
      <c r="AF30" s="103">
        <v>0</v>
      </c>
      <c r="AG30" s="103">
        <v>0</v>
      </c>
      <c r="AH30" s="103">
        <v>0</v>
      </c>
      <c r="AI30" s="110">
        <v>35.726300000000002</v>
      </c>
      <c r="AJ30" s="110">
        <v>35.726300000000002</v>
      </c>
      <c r="AK30" s="110">
        <v>0</v>
      </c>
      <c r="AL30" s="110">
        <v>357263</v>
      </c>
      <c r="AM30" s="103"/>
      <c r="AN30" s="103">
        <v>14.7822</v>
      </c>
      <c r="AO30" s="103">
        <v>13.912704</v>
      </c>
      <c r="AP30" s="103">
        <v>0.86949599999999982</v>
      </c>
      <c r="AQ30" s="103">
        <v>13.912699999999999</v>
      </c>
      <c r="AR30" s="103">
        <v>139127</v>
      </c>
      <c r="AS30" s="103">
        <v>0.86950000000000005</v>
      </c>
      <c r="AT30" s="103">
        <v>8695</v>
      </c>
      <c r="AU30" s="103"/>
      <c r="AV30" s="103">
        <v>1.0435000000000001</v>
      </c>
      <c r="AW30" s="103">
        <v>1.0435000000000001</v>
      </c>
      <c r="AX30" s="103">
        <v>0</v>
      </c>
      <c r="AY30" s="103">
        <v>1.0435000000000001</v>
      </c>
      <c r="AZ30" s="103">
        <v>10435.000000000002</v>
      </c>
      <c r="BA30" s="103">
        <v>0</v>
      </c>
      <c r="BB30" s="103">
        <v>0</v>
      </c>
      <c r="BC30" s="103">
        <v>0</v>
      </c>
      <c r="BD30" s="103">
        <v>29.1934</v>
      </c>
      <c r="BE30" s="103">
        <v>29.1934</v>
      </c>
      <c r="BF30" s="103">
        <v>0</v>
      </c>
      <c r="BG30" s="103"/>
      <c r="BH30" s="103">
        <v>32</v>
      </c>
      <c r="BI30" s="103">
        <v>32</v>
      </c>
      <c r="BJ30" s="103">
        <v>0</v>
      </c>
      <c r="BK30" s="111">
        <v>1E-4</v>
      </c>
      <c r="BL30" s="112" t="s">
        <v>264</v>
      </c>
      <c r="BM30" s="106">
        <v>113.38800000000001</v>
      </c>
      <c r="BN30" s="103">
        <v>69</v>
      </c>
      <c r="BO30" s="103">
        <v>69</v>
      </c>
      <c r="BP30" s="103">
        <v>0</v>
      </c>
      <c r="BQ30" s="103">
        <v>17.388000000000002</v>
      </c>
      <c r="BR30" s="103">
        <v>17.388000000000002</v>
      </c>
      <c r="BS30" s="103">
        <v>0</v>
      </c>
      <c r="BT30" s="103">
        <v>15430</v>
      </c>
      <c r="BU30" s="110">
        <v>0</v>
      </c>
      <c r="BV30" s="103">
        <v>27</v>
      </c>
      <c r="BW30" s="103">
        <v>22.5</v>
      </c>
      <c r="BX30" s="103">
        <v>4.5</v>
      </c>
      <c r="BY30" s="106">
        <v>4.8719999999999999</v>
      </c>
      <c r="BZ30" s="106">
        <v>2.88</v>
      </c>
      <c r="CA30" s="103"/>
      <c r="CB30" s="103"/>
      <c r="CC30" s="103">
        <v>2.88</v>
      </c>
      <c r="CD30" s="103">
        <v>2.88</v>
      </c>
      <c r="CE30" s="103">
        <v>0</v>
      </c>
      <c r="CF30" s="103"/>
      <c r="CG30" s="103"/>
      <c r="CH30" s="103">
        <v>1.992</v>
      </c>
      <c r="CI30" s="103"/>
      <c r="CJ30" s="103"/>
      <c r="CK30" s="110"/>
      <c r="CL30" s="103"/>
      <c r="CM30" s="103"/>
      <c r="CN30" s="103"/>
      <c r="CO30" s="103"/>
      <c r="CP30" s="103"/>
      <c r="CQ30" s="103">
        <v>0</v>
      </c>
      <c r="CR30" s="103"/>
      <c r="CS30" s="103"/>
      <c r="CT30" s="103">
        <v>94</v>
      </c>
      <c r="CU30" s="103"/>
      <c r="CV30" s="111">
        <v>623.55599999999993</v>
      </c>
    </row>
    <row r="31" spans="1:100" s="99" customFormat="1" ht="14.25" customHeight="1">
      <c r="A31" s="103">
        <v>25</v>
      </c>
      <c r="B31" s="103" t="s">
        <v>240</v>
      </c>
      <c r="C31" s="104">
        <v>112001</v>
      </c>
      <c r="D31" s="105" t="s">
        <v>265</v>
      </c>
      <c r="E31" s="106">
        <v>2685.6485999999995</v>
      </c>
      <c r="F31" s="106">
        <v>1868.0985999999996</v>
      </c>
      <c r="G31" s="103">
        <v>396450</v>
      </c>
      <c r="H31" s="120">
        <v>393593</v>
      </c>
      <c r="I31" s="120">
        <v>2857</v>
      </c>
      <c r="J31" s="103">
        <v>475.74</v>
      </c>
      <c r="K31" s="106">
        <v>437.66399999999999</v>
      </c>
      <c r="L31" s="103">
        <v>202.5</v>
      </c>
      <c r="M31" s="103">
        <v>202.5</v>
      </c>
      <c r="N31" s="103">
        <v>0</v>
      </c>
      <c r="O31" s="103">
        <v>37.512</v>
      </c>
      <c r="P31" s="103"/>
      <c r="Q31" s="103"/>
      <c r="R31" s="103">
        <v>197.65199999999999</v>
      </c>
      <c r="S31" s="106">
        <v>277.30809999999997</v>
      </c>
      <c r="T31" s="103">
        <v>32.4803</v>
      </c>
      <c r="U31" s="103">
        <v>12.06</v>
      </c>
      <c r="V31" s="103"/>
      <c r="W31" s="103">
        <v>157.1232</v>
      </c>
      <c r="X31" s="103">
        <v>157.1232</v>
      </c>
      <c r="Y31" s="103">
        <v>0</v>
      </c>
      <c r="Z31" s="103">
        <v>75.644599999999997</v>
      </c>
      <c r="AA31" s="103">
        <v>78.561599999999999</v>
      </c>
      <c r="AB31" s="103">
        <v>-2.9170000000000016</v>
      </c>
      <c r="AC31" s="103">
        <v>130936</v>
      </c>
      <c r="AD31" s="103"/>
      <c r="AE31" s="103"/>
      <c r="AF31" s="103">
        <v>2.59</v>
      </c>
      <c r="AG31" s="103">
        <v>2.59</v>
      </c>
      <c r="AH31" s="103">
        <v>0</v>
      </c>
      <c r="AI31" s="110">
        <v>139.26939999999999</v>
      </c>
      <c r="AJ31" s="110">
        <v>139.26939999999999</v>
      </c>
      <c r="AK31" s="110">
        <v>0</v>
      </c>
      <c r="AL31" s="110">
        <v>1392694</v>
      </c>
      <c r="AM31" s="103"/>
      <c r="AN31" s="103">
        <v>57.870600000000003</v>
      </c>
      <c r="AO31" s="103">
        <v>57.870600000000003</v>
      </c>
      <c r="AP31" s="103">
        <v>0</v>
      </c>
      <c r="AQ31" s="103">
        <v>54.4664</v>
      </c>
      <c r="AR31" s="103">
        <v>544664</v>
      </c>
      <c r="AS31" s="103">
        <v>3.4041999999999999</v>
      </c>
      <c r="AT31" s="103">
        <v>34042</v>
      </c>
      <c r="AU31" s="103"/>
      <c r="AV31" s="103">
        <v>4.1271000000000004</v>
      </c>
      <c r="AW31" s="103">
        <v>4.1271000000000004</v>
      </c>
      <c r="AX31" s="103">
        <v>0</v>
      </c>
      <c r="AY31" s="103">
        <v>4.085</v>
      </c>
      <c r="AZ31" s="103">
        <v>40850</v>
      </c>
      <c r="BA31" s="103">
        <v>4.2099999999999999E-2</v>
      </c>
      <c r="BB31" s="103">
        <v>421</v>
      </c>
      <c r="BC31" s="103">
        <v>4.7184478546569153E-16</v>
      </c>
      <c r="BD31" s="103">
        <v>113.5294</v>
      </c>
      <c r="BE31" s="103">
        <v>113.5294</v>
      </c>
      <c r="BF31" s="103">
        <v>0</v>
      </c>
      <c r="BG31" s="103"/>
      <c r="BH31" s="103">
        <v>360</v>
      </c>
      <c r="BI31" s="103">
        <v>360</v>
      </c>
      <c r="BJ31" s="103">
        <v>0</v>
      </c>
      <c r="BK31" s="111">
        <v>1E-4</v>
      </c>
      <c r="BL31" s="112" t="s">
        <v>265</v>
      </c>
      <c r="BM31" s="106">
        <v>811.89200000000005</v>
      </c>
      <c r="BN31" s="103">
        <v>270.95999999999998</v>
      </c>
      <c r="BO31" s="103">
        <v>270.95999999999998</v>
      </c>
      <c r="BP31" s="103">
        <v>0</v>
      </c>
      <c r="BQ31" s="103">
        <v>67.932000000000002</v>
      </c>
      <c r="BR31" s="103">
        <v>67.932000000000002</v>
      </c>
      <c r="BS31" s="103">
        <v>0</v>
      </c>
      <c r="BT31" s="103">
        <v>55200</v>
      </c>
      <c r="BU31" s="110">
        <v>57</v>
      </c>
      <c r="BV31" s="103">
        <v>416</v>
      </c>
      <c r="BW31" s="103">
        <v>416</v>
      </c>
      <c r="BX31" s="103">
        <v>0</v>
      </c>
      <c r="BY31" s="106">
        <v>5.6580000000000004</v>
      </c>
      <c r="BZ31" s="106">
        <v>5.28</v>
      </c>
      <c r="CA31" s="103"/>
      <c r="CB31" s="103"/>
      <c r="CC31" s="103">
        <v>5.28</v>
      </c>
      <c r="CD31" s="103"/>
      <c r="CE31" s="103">
        <v>5.28</v>
      </c>
      <c r="CF31" s="103"/>
      <c r="CG31" s="103"/>
      <c r="CH31" s="103">
        <v>0.378</v>
      </c>
      <c r="CI31" s="103"/>
      <c r="CJ31" s="103"/>
      <c r="CK31" s="110"/>
      <c r="CL31" s="103"/>
      <c r="CM31" s="103"/>
      <c r="CN31" s="103"/>
      <c r="CO31" s="103"/>
      <c r="CP31" s="103"/>
      <c r="CQ31" s="103">
        <v>0</v>
      </c>
      <c r="CR31" s="103">
        <v>50</v>
      </c>
      <c r="CS31" s="103"/>
      <c r="CT31" s="103">
        <v>196.03</v>
      </c>
      <c r="CU31" s="103"/>
      <c r="CV31" s="111">
        <v>2931.6785999999997</v>
      </c>
    </row>
    <row r="32" spans="1:100" s="99" customFormat="1" ht="14.25" customHeight="1">
      <c r="A32" s="103">
        <v>26</v>
      </c>
      <c r="B32" s="103" t="s">
        <v>240</v>
      </c>
      <c r="C32" s="104">
        <v>111001</v>
      </c>
      <c r="D32" s="105" t="s">
        <v>266</v>
      </c>
      <c r="E32" s="106">
        <v>1149.1851999999999</v>
      </c>
      <c r="F32" s="106">
        <v>962.77319999999997</v>
      </c>
      <c r="G32" s="103">
        <v>233383</v>
      </c>
      <c r="H32" s="120">
        <v>200990</v>
      </c>
      <c r="I32" s="120">
        <v>32393</v>
      </c>
      <c r="J32" s="103">
        <v>282.05959999999999</v>
      </c>
      <c r="K32" s="106">
        <v>227.364</v>
      </c>
      <c r="L32" s="103">
        <v>139.5</v>
      </c>
      <c r="M32" s="103">
        <v>139.5</v>
      </c>
      <c r="N32" s="103">
        <v>0</v>
      </c>
      <c r="O32" s="103">
        <v>27.384</v>
      </c>
      <c r="P32" s="103"/>
      <c r="Q32" s="103"/>
      <c r="R32" s="103">
        <v>60.48</v>
      </c>
      <c r="S32" s="106">
        <v>206.6</v>
      </c>
      <c r="T32" s="103">
        <v>20.099</v>
      </c>
      <c r="U32" s="103">
        <v>8.8439999999999994</v>
      </c>
      <c r="V32" s="103"/>
      <c r="W32" s="103">
        <v>117.5184</v>
      </c>
      <c r="X32" s="103">
        <v>117.5184</v>
      </c>
      <c r="Y32" s="103">
        <v>0</v>
      </c>
      <c r="Z32" s="103">
        <v>60.138599999999997</v>
      </c>
      <c r="AA32" s="103">
        <v>58.7592</v>
      </c>
      <c r="AB32" s="103">
        <v>1.3793999999999969</v>
      </c>
      <c r="AC32" s="103">
        <v>97932</v>
      </c>
      <c r="AD32" s="103"/>
      <c r="AE32" s="103"/>
      <c r="AF32" s="103">
        <v>32.116</v>
      </c>
      <c r="AG32" s="103">
        <v>32.116</v>
      </c>
      <c r="AH32" s="103">
        <v>0</v>
      </c>
      <c r="AI32" s="110">
        <v>94.121099999999998</v>
      </c>
      <c r="AJ32" s="110">
        <v>94.121120000000005</v>
      </c>
      <c r="AK32" s="110">
        <v>-2.0000000006348273E-5</v>
      </c>
      <c r="AL32" s="110">
        <v>941211</v>
      </c>
      <c r="AM32" s="103"/>
      <c r="AN32" s="103">
        <v>38.562399999999997</v>
      </c>
      <c r="AO32" s="103">
        <v>383043.66</v>
      </c>
      <c r="AP32" s="103">
        <v>-383005.09759999998</v>
      </c>
      <c r="AQ32" s="103">
        <v>36.293999999999997</v>
      </c>
      <c r="AR32" s="103">
        <v>362939.99999999994</v>
      </c>
      <c r="AS32" s="103">
        <v>2.2227999999999999</v>
      </c>
      <c r="AT32" s="103">
        <v>22228</v>
      </c>
      <c r="AU32" s="103"/>
      <c r="AV32" s="103">
        <v>3.1425999999999998</v>
      </c>
      <c r="AW32" s="103">
        <v>3.1934990000000001</v>
      </c>
      <c r="AX32" s="103">
        <v>-5.089900000000025E-2</v>
      </c>
      <c r="AY32" s="103">
        <v>2.6674000000000002</v>
      </c>
      <c r="AZ32" s="103">
        <v>26674.000000000004</v>
      </c>
      <c r="BA32" s="103">
        <v>0.47520000000000001</v>
      </c>
      <c r="BB32" s="103">
        <v>4752</v>
      </c>
      <c r="BC32" s="103">
        <v>0</v>
      </c>
      <c r="BD32" s="103">
        <v>78.807500000000005</v>
      </c>
      <c r="BE32" s="103">
        <v>77.8</v>
      </c>
      <c r="BF32" s="103">
        <v>1.0075000000000074</v>
      </c>
      <c r="BG32" s="103"/>
      <c r="BH32" s="103"/>
      <c r="BI32" s="103"/>
      <c r="BJ32" s="103">
        <v>0</v>
      </c>
      <c r="BK32" s="111">
        <v>1E-4</v>
      </c>
      <c r="BL32" s="112" t="s">
        <v>266</v>
      </c>
      <c r="BM32" s="106">
        <v>174.148</v>
      </c>
      <c r="BN32" s="103">
        <v>85.919999999999987</v>
      </c>
      <c r="BO32" s="103">
        <v>85.919999999999987</v>
      </c>
      <c r="BP32" s="103">
        <v>0</v>
      </c>
      <c r="BQ32" s="103">
        <v>42.228000000000002</v>
      </c>
      <c r="BR32" s="103">
        <v>42.228000000000002</v>
      </c>
      <c r="BS32" s="103">
        <v>0</v>
      </c>
      <c r="BT32" s="103">
        <v>37430</v>
      </c>
      <c r="BU32" s="110">
        <v>46</v>
      </c>
      <c r="BV32" s="103"/>
      <c r="BW32" s="103"/>
      <c r="BX32" s="103">
        <v>0</v>
      </c>
      <c r="BY32" s="106">
        <v>12.263999999999999</v>
      </c>
      <c r="BZ32" s="106">
        <v>9.1199999999999992</v>
      </c>
      <c r="CA32" s="103"/>
      <c r="CB32" s="103"/>
      <c r="CC32" s="103">
        <v>9.1199999999999992</v>
      </c>
      <c r="CD32" s="103">
        <v>8.64</v>
      </c>
      <c r="CE32" s="103">
        <v>0.47999999999999865</v>
      </c>
      <c r="CF32" s="103"/>
      <c r="CG32" s="103"/>
      <c r="CH32" s="103">
        <v>3.1440000000000001</v>
      </c>
      <c r="CI32" s="103"/>
      <c r="CJ32" s="103"/>
      <c r="CK32" s="110"/>
      <c r="CL32" s="103"/>
      <c r="CM32" s="103"/>
      <c r="CN32" s="103"/>
      <c r="CO32" s="103"/>
      <c r="CP32" s="103"/>
      <c r="CQ32" s="103">
        <v>0</v>
      </c>
      <c r="CR32" s="103">
        <v>138</v>
      </c>
      <c r="CS32" s="103"/>
      <c r="CT32" s="103">
        <v>64</v>
      </c>
      <c r="CU32" s="103"/>
      <c r="CV32" s="111">
        <v>1351.1851999999999</v>
      </c>
    </row>
    <row r="33" spans="1:100" s="99" customFormat="1" ht="14.25" customHeight="1">
      <c r="A33" s="103">
        <v>27</v>
      </c>
      <c r="B33" s="103" t="s">
        <v>240</v>
      </c>
      <c r="C33" s="104">
        <v>125001</v>
      </c>
      <c r="D33" s="105" t="s">
        <v>267</v>
      </c>
      <c r="E33" s="106">
        <v>2192.7985000000003</v>
      </c>
      <c r="F33" s="106">
        <v>1773.8465000000001</v>
      </c>
      <c r="G33" s="103">
        <v>468437</v>
      </c>
      <c r="H33" s="120">
        <v>312643</v>
      </c>
      <c r="I33" s="120">
        <v>155794</v>
      </c>
      <c r="J33" s="103">
        <v>562.12440000000004</v>
      </c>
      <c r="K33" s="106">
        <v>236.196</v>
      </c>
      <c r="L33" s="103">
        <v>193.5</v>
      </c>
      <c r="M33" s="103">
        <v>193.5</v>
      </c>
      <c r="N33" s="103">
        <v>0</v>
      </c>
      <c r="O33" s="103">
        <v>42.695999999999998</v>
      </c>
      <c r="P33" s="103"/>
      <c r="Q33" s="103"/>
      <c r="R33" s="103"/>
      <c r="S33" s="106">
        <v>365.08809999999994</v>
      </c>
      <c r="T33" s="103">
        <v>31.264299999999999</v>
      </c>
      <c r="U33" s="103">
        <v>13.6296</v>
      </c>
      <c r="V33" s="103"/>
      <c r="W33" s="103">
        <v>211.6968</v>
      </c>
      <c r="X33" s="103">
        <v>211.6968</v>
      </c>
      <c r="Y33" s="103">
        <v>0</v>
      </c>
      <c r="Z33" s="103">
        <v>108.4974</v>
      </c>
      <c r="AA33" s="103">
        <v>105.8484</v>
      </c>
      <c r="AB33" s="103">
        <v>2.6490000000000009</v>
      </c>
      <c r="AC33" s="103">
        <v>176414</v>
      </c>
      <c r="AD33" s="103"/>
      <c r="AE33" s="103"/>
      <c r="AF33" s="103">
        <v>121.73</v>
      </c>
      <c r="AG33" s="103">
        <v>121.73</v>
      </c>
      <c r="AH33" s="103">
        <v>0</v>
      </c>
      <c r="AI33" s="110">
        <v>179.25049999999999</v>
      </c>
      <c r="AJ33" s="110">
        <v>179.25049999999999</v>
      </c>
      <c r="AK33" s="110">
        <v>0</v>
      </c>
      <c r="AL33" s="110">
        <v>1792504.9999999998</v>
      </c>
      <c r="AM33" s="103"/>
      <c r="AN33" s="103">
        <v>74.575100000000006</v>
      </c>
      <c r="AO33" s="103">
        <v>74.575100000000006</v>
      </c>
      <c r="AP33" s="103">
        <v>0</v>
      </c>
      <c r="AQ33" s="103">
        <v>70.188400000000001</v>
      </c>
      <c r="AR33" s="103">
        <v>701884</v>
      </c>
      <c r="AS33" s="103">
        <v>4.3868</v>
      </c>
      <c r="AT33" s="103">
        <v>43868</v>
      </c>
      <c r="AU33" s="103"/>
      <c r="AV33" s="103">
        <v>7.4249000000000001</v>
      </c>
      <c r="AW33" s="103">
        <v>7.4249000000000001</v>
      </c>
      <c r="AX33" s="103">
        <v>0</v>
      </c>
      <c r="AY33" s="103">
        <v>5.2641</v>
      </c>
      <c r="AZ33" s="103">
        <v>52641</v>
      </c>
      <c r="BA33" s="103">
        <v>2.1608000000000001</v>
      </c>
      <c r="BB33" s="103">
        <v>21608</v>
      </c>
      <c r="BC33" s="103">
        <v>0</v>
      </c>
      <c r="BD33" s="103">
        <v>147.45750000000001</v>
      </c>
      <c r="BE33" s="103">
        <v>147.45750000000001</v>
      </c>
      <c r="BF33" s="103">
        <v>0</v>
      </c>
      <c r="BG33" s="103"/>
      <c r="BH33" s="103">
        <v>80</v>
      </c>
      <c r="BI33" s="103">
        <v>80</v>
      </c>
      <c r="BJ33" s="103">
        <v>0</v>
      </c>
      <c r="BK33" s="111">
        <v>1E-4</v>
      </c>
      <c r="BL33" s="112" t="s">
        <v>267</v>
      </c>
      <c r="BM33" s="106">
        <v>360.66800000000001</v>
      </c>
      <c r="BN33" s="103">
        <v>148.32</v>
      </c>
      <c r="BO33" s="103">
        <v>148.32</v>
      </c>
      <c r="BP33" s="103">
        <v>0</v>
      </c>
      <c r="BQ33" s="103">
        <v>60.948</v>
      </c>
      <c r="BR33" s="103">
        <v>60.948</v>
      </c>
      <c r="BS33" s="103">
        <v>0</v>
      </c>
      <c r="BT33" s="103">
        <v>53890</v>
      </c>
      <c r="BU33" s="110">
        <v>53</v>
      </c>
      <c r="BV33" s="103">
        <v>98.4</v>
      </c>
      <c r="BW33" s="103">
        <v>98.4</v>
      </c>
      <c r="BX33" s="103">
        <v>0</v>
      </c>
      <c r="BY33" s="106">
        <v>58.283999999999999</v>
      </c>
      <c r="BZ33" s="106">
        <v>45.12</v>
      </c>
      <c r="CA33" s="103"/>
      <c r="CB33" s="103"/>
      <c r="CC33" s="103">
        <v>45.12</v>
      </c>
      <c r="CD33" s="103">
        <v>45.12</v>
      </c>
      <c r="CE33" s="103">
        <v>0</v>
      </c>
      <c r="CF33" s="103"/>
      <c r="CG33" s="103"/>
      <c r="CH33" s="103">
        <v>13.164</v>
      </c>
      <c r="CI33" s="103"/>
      <c r="CJ33" s="103"/>
      <c r="CK33" s="110"/>
      <c r="CL33" s="103"/>
      <c r="CM33" s="103"/>
      <c r="CN33" s="103"/>
      <c r="CO33" s="103"/>
      <c r="CP33" s="103"/>
      <c r="CQ33" s="103">
        <v>0</v>
      </c>
      <c r="CR33" s="103">
        <v>322</v>
      </c>
      <c r="CS33" s="103"/>
      <c r="CT33" s="103">
        <v>225.66999999999996</v>
      </c>
      <c r="CU33" s="103"/>
      <c r="CV33" s="111">
        <v>2740.4685000000004</v>
      </c>
    </row>
    <row r="34" spans="1:100" s="99" customFormat="1" ht="14.25" customHeight="1">
      <c r="A34" s="103">
        <v>28</v>
      </c>
      <c r="B34" s="103" t="s">
        <v>240</v>
      </c>
      <c r="C34" s="104">
        <v>101003</v>
      </c>
      <c r="D34" s="105" t="s">
        <v>268</v>
      </c>
      <c r="E34" s="106">
        <v>161.91480000000001</v>
      </c>
      <c r="F34" s="106">
        <v>118.4948</v>
      </c>
      <c r="G34" s="103">
        <v>22771</v>
      </c>
      <c r="H34" s="120">
        <v>15165</v>
      </c>
      <c r="I34" s="120">
        <v>7606</v>
      </c>
      <c r="J34" s="103">
        <v>27.325199999999999</v>
      </c>
      <c r="K34" s="106">
        <v>11.25</v>
      </c>
      <c r="L34" s="103">
        <v>11.25</v>
      </c>
      <c r="M34" s="103">
        <v>11.25</v>
      </c>
      <c r="N34" s="103">
        <v>0</v>
      </c>
      <c r="O34" s="103"/>
      <c r="P34" s="103"/>
      <c r="Q34" s="103"/>
      <c r="R34" s="103"/>
      <c r="S34" s="106">
        <v>21.007400000000001</v>
      </c>
      <c r="T34" s="103">
        <v>1.5165</v>
      </c>
      <c r="U34" s="103"/>
      <c r="V34" s="103"/>
      <c r="W34" s="103">
        <v>12.914400000000001</v>
      </c>
      <c r="X34" s="103">
        <v>12.914400000000001</v>
      </c>
      <c r="Y34" s="103">
        <v>0</v>
      </c>
      <c r="Z34" s="103">
        <v>6.5765000000000002</v>
      </c>
      <c r="AA34" s="103">
        <v>6.4572000000000003</v>
      </c>
      <c r="AB34" s="103">
        <v>0.11929999999999996</v>
      </c>
      <c r="AC34" s="103">
        <v>10762</v>
      </c>
      <c r="AD34" s="103"/>
      <c r="AE34" s="103"/>
      <c r="AF34" s="103">
        <v>7.77</v>
      </c>
      <c r="AG34" s="103">
        <v>7.77</v>
      </c>
      <c r="AH34" s="103">
        <v>0</v>
      </c>
      <c r="AI34" s="110">
        <v>9.7241999999999997</v>
      </c>
      <c r="AJ34" s="110">
        <v>9.7241999999999997</v>
      </c>
      <c r="AK34" s="110">
        <v>0</v>
      </c>
      <c r="AL34" s="110">
        <v>97242</v>
      </c>
      <c r="AM34" s="103"/>
      <c r="AN34" s="103">
        <v>3.9392999999999998</v>
      </c>
      <c r="AO34" s="103">
        <v>3.9392999999999998</v>
      </c>
      <c r="AP34" s="103">
        <v>0</v>
      </c>
      <c r="AQ34" s="103">
        <v>3.7075999999999998</v>
      </c>
      <c r="AR34" s="103">
        <v>37076</v>
      </c>
      <c r="AS34" s="103">
        <v>0.23169999999999999</v>
      </c>
      <c r="AT34" s="103">
        <v>2317</v>
      </c>
      <c r="AU34" s="103"/>
      <c r="AV34" s="103">
        <v>0.39639999999999997</v>
      </c>
      <c r="AW34" s="103">
        <v>0.39639999999999997</v>
      </c>
      <c r="AX34" s="103">
        <v>0</v>
      </c>
      <c r="AY34" s="103">
        <v>0.27810000000000001</v>
      </c>
      <c r="AZ34" s="103">
        <v>2781</v>
      </c>
      <c r="BA34" s="103">
        <v>0.1183</v>
      </c>
      <c r="BB34" s="103">
        <v>1183</v>
      </c>
      <c r="BC34" s="103">
        <v>0</v>
      </c>
      <c r="BD34" s="103">
        <v>8.0823</v>
      </c>
      <c r="BE34" s="103">
        <v>8.0823</v>
      </c>
      <c r="BF34" s="103">
        <v>0</v>
      </c>
      <c r="BG34" s="103"/>
      <c r="BH34" s="103">
        <v>29</v>
      </c>
      <c r="BI34" s="103">
        <v>29</v>
      </c>
      <c r="BJ34" s="103">
        <v>0</v>
      </c>
      <c r="BK34" s="111">
        <v>1E-4</v>
      </c>
      <c r="BL34" s="112" t="s">
        <v>268</v>
      </c>
      <c r="BM34" s="106">
        <v>43.42</v>
      </c>
      <c r="BN34" s="103">
        <v>8.879999999999999</v>
      </c>
      <c r="BO34" s="103">
        <v>8.879999999999999</v>
      </c>
      <c r="BP34" s="103">
        <v>0</v>
      </c>
      <c r="BQ34" s="103">
        <v>3.54</v>
      </c>
      <c r="BR34" s="103">
        <v>3.54</v>
      </c>
      <c r="BS34" s="103">
        <v>0</v>
      </c>
      <c r="BT34" s="103">
        <v>3550</v>
      </c>
      <c r="BU34" s="110">
        <v>31</v>
      </c>
      <c r="BV34" s="103"/>
      <c r="BW34" s="103"/>
      <c r="BX34" s="103">
        <v>0</v>
      </c>
      <c r="BY34" s="106">
        <v>0</v>
      </c>
      <c r="BZ34" s="106">
        <v>0</v>
      </c>
      <c r="CA34" s="103"/>
      <c r="CB34" s="103"/>
      <c r="CC34" s="103">
        <v>0</v>
      </c>
      <c r="CD34" s="103"/>
      <c r="CE34" s="103">
        <v>0</v>
      </c>
      <c r="CF34" s="103"/>
      <c r="CG34" s="103"/>
      <c r="CH34" s="103"/>
      <c r="CI34" s="103"/>
      <c r="CJ34" s="103"/>
      <c r="CK34" s="110"/>
      <c r="CL34" s="103"/>
      <c r="CM34" s="103"/>
      <c r="CN34" s="103"/>
      <c r="CO34" s="103"/>
      <c r="CP34" s="103"/>
      <c r="CQ34" s="103">
        <v>0</v>
      </c>
      <c r="CR34" s="103">
        <v>54.58</v>
      </c>
      <c r="CS34" s="103"/>
      <c r="CT34" s="103"/>
      <c r="CU34" s="103"/>
      <c r="CV34" s="111">
        <v>216.4948</v>
      </c>
    </row>
    <row r="35" spans="1:100" s="99" customFormat="1" ht="14.25" customHeight="1">
      <c r="A35" s="103">
        <v>29</v>
      </c>
      <c r="B35" s="103" t="s">
        <v>240</v>
      </c>
      <c r="C35" s="104">
        <v>101002</v>
      </c>
      <c r="D35" s="105" t="s">
        <v>269</v>
      </c>
      <c r="E35" s="106">
        <v>202.11879999999999</v>
      </c>
      <c r="F35" s="106">
        <v>152.6788</v>
      </c>
      <c r="G35" s="103">
        <v>39682</v>
      </c>
      <c r="H35" s="120"/>
      <c r="I35" s="120">
        <v>39682</v>
      </c>
      <c r="J35" s="103">
        <v>47.618400000000001</v>
      </c>
      <c r="K35" s="106">
        <v>0</v>
      </c>
      <c r="L35" s="103">
        <v>0</v>
      </c>
      <c r="M35" s="103">
        <v>0</v>
      </c>
      <c r="N35" s="103">
        <v>0</v>
      </c>
      <c r="O35" s="103"/>
      <c r="P35" s="103"/>
      <c r="Q35" s="103"/>
      <c r="R35" s="103"/>
      <c r="S35" s="106">
        <v>30.240000000000002</v>
      </c>
      <c r="T35" s="103">
        <v>0</v>
      </c>
      <c r="U35" s="103"/>
      <c r="V35" s="103"/>
      <c r="W35" s="103">
        <v>20.16</v>
      </c>
      <c r="X35" s="103">
        <v>20.16</v>
      </c>
      <c r="Y35" s="103">
        <v>0</v>
      </c>
      <c r="Z35" s="103">
        <v>10.08</v>
      </c>
      <c r="AA35" s="103">
        <v>10.08</v>
      </c>
      <c r="AB35" s="103">
        <v>0</v>
      </c>
      <c r="AC35" s="103">
        <v>16800</v>
      </c>
      <c r="AD35" s="103"/>
      <c r="AE35" s="103"/>
      <c r="AF35" s="103">
        <v>36.26</v>
      </c>
      <c r="AG35" s="103">
        <v>36.26</v>
      </c>
      <c r="AH35" s="103">
        <v>0</v>
      </c>
      <c r="AI35" s="110">
        <v>16.646100000000001</v>
      </c>
      <c r="AJ35" s="110">
        <v>16.646100000000001</v>
      </c>
      <c r="AK35" s="110">
        <v>0</v>
      </c>
      <c r="AL35" s="110">
        <v>166461</v>
      </c>
      <c r="AM35" s="103"/>
      <c r="AN35" s="103">
        <v>7.1296999999999997</v>
      </c>
      <c r="AO35" s="103">
        <v>7.1296999999999997</v>
      </c>
      <c r="AP35" s="103">
        <v>0</v>
      </c>
      <c r="AQ35" s="103">
        <v>6.7103000000000002</v>
      </c>
      <c r="AR35" s="103">
        <v>67103</v>
      </c>
      <c r="AS35" s="103">
        <v>0.4194</v>
      </c>
      <c r="AT35" s="103">
        <v>4194</v>
      </c>
      <c r="AU35" s="103"/>
      <c r="AV35" s="103">
        <v>1.0904</v>
      </c>
      <c r="AW35" s="103">
        <v>1.0904</v>
      </c>
      <c r="AX35" s="103">
        <v>0</v>
      </c>
      <c r="AY35" s="103">
        <v>0.50329999999999997</v>
      </c>
      <c r="AZ35" s="103">
        <v>5033</v>
      </c>
      <c r="BA35" s="103">
        <v>0.58709999999999996</v>
      </c>
      <c r="BB35" s="103">
        <v>5871</v>
      </c>
      <c r="BC35" s="103">
        <v>0</v>
      </c>
      <c r="BD35" s="103">
        <v>13.6942</v>
      </c>
      <c r="BE35" s="103">
        <v>13.6942</v>
      </c>
      <c r="BF35" s="103">
        <v>0</v>
      </c>
      <c r="BG35" s="103"/>
      <c r="BH35" s="103"/>
      <c r="BI35" s="103"/>
      <c r="BJ35" s="103">
        <v>0</v>
      </c>
      <c r="BK35" s="111">
        <v>1E-4</v>
      </c>
      <c r="BL35" s="112" t="s">
        <v>269</v>
      </c>
      <c r="BM35" s="106">
        <v>49.44</v>
      </c>
      <c r="BN35" s="103">
        <v>13.44</v>
      </c>
      <c r="BO35" s="103">
        <v>13.44</v>
      </c>
      <c r="BP35" s="103">
        <v>0</v>
      </c>
      <c r="BQ35" s="103">
        <v>0</v>
      </c>
      <c r="BR35" s="103">
        <v>0</v>
      </c>
      <c r="BS35" s="103">
        <v>0</v>
      </c>
      <c r="BT35" s="103"/>
      <c r="BU35" s="110">
        <v>36</v>
      </c>
      <c r="BV35" s="103"/>
      <c r="BW35" s="103"/>
      <c r="BX35" s="103">
        <v>0</v>
      </c>
      <c r="BY35" s="106">
        <v>0</v>
      </c>
      <c r="BZ35" s="106">
        <v>0</v>
      </c>
      <c r="CA35" s="103"/>
      <c r="CB35" s="103"/>
      <c r="CC35" s="103">
        <v>0</v>
      </c>
      <c r="CD35" s="103"/>
      <c r="CE35" s="103">
        <v>0</v>
      </c>
      <c r="CF35" s="103"/>
      <c r="CG35" s="103"/>
      <c r="CH35" s="103"/>
      <c r="CI35" s="103"/>
      <c r="CJ35" s="103"/>
      <c r="CK35" s="110"/>
      <c r="CL35" s="103"/>
      <c r="CM35" s="103"/>
      <c r="CN35" s="103"/>
      <c r="CO35" s="103"/>
      <c r="CP35" s="103"/>
      <c r="CQ35" s="103">
        <v>0</v>
      </c>
      <c r="CR35" s="103"/>
      <c r="CS35" s="103"/>
      <c r="CT35" s="103"/>
      <c r="CU35" s="103"/>
      <c r="CV35" s="111">
        <v>202.11879999999999</v>
      </c>
    </row>
    <row r="36" spans="1:100" s="99" customFormat="1" ht="14.25" customHeight="1">
      <c r="A36" s="103">
        <v>30</v>
      </c>
      <c r="B36" s="103" t="s">
        <v>240</v>
      </c>
      <c r="C36" s="104">
        <v>128001</v>
      </c>
      <c r="D36" s="105" t="s">
        <v>270</v>
      </c>
      <c r="E36" s="106">
        <v>104.2761</v>
      </c>
      <c r="F36" s="106">
        <v>76.556100000000001</v>
      </c>
      <c r="G36" s="103">
        <v>19972</v>
      </c>
      <c r="H36" s="120"/>
      <c r="I36" s="120">
        <v>19972</v>
      </c>
      <c r="J36" s="103">
        <v>23.9664</v>
      </c>
      <c r="K36" s="106">
        <v>0</v>
      </c>
      <c r="L36" s="103">
        <v>0</v>
      </c>
      <c r="M36" s="103">
        <v>0</v>
      </c>
      <c r="N36" s="103">
        <v>0</v>
      </c>
      <c r="O36" s="103"/>
      <c r="P36" s="103"/>
      <c r="Q36" s="103"/>
      <c r="R36" s="103"/>
      <c r="S36" s="106">
        <v>15.120000000000001</v>
      </c>
      <c r="T36" s="103">
        <v>0</v>
      </c>
      <c r="U36" s="103"/>
      <c r="V36" s="103"/>
      <c r="W36" s="103">
        <v>10.08</v>
      </c>
      <c r="X36" s="103">
        <v>10.08</v>
      </c>
      <c r="Y36" s="103">
        <v>0</v>
      </c>
      <c r="Z36" s="103">
        <v>5.04</v>
      </c>
      <c r="AA36" s="103">
        <v>5.04</v>
      </c>
      <c r="AB36" s="103">
        <v>0</v>
      </c>
      <c r="AC36" s="103">
        <v>8400</v>
      </c>
      <c r="AD36" s="103"/>
      <c r="AE36" s="103"/>
      <c r="AF36" s="103">
        <v>18.13</v>
      </c>
      <c r="AG36" s="103">
        <v>18.13</v>
      </c>
      <c r="AH36" s="103">
        <v>0</v>
      </c>
      <c r="AI36" s="110">
        <v>8.3482000000000003</v>
      </c>
      <c r="AJ36" s="110">
        <v>8.3482000000000003</v>
      </c>
      <c r="AK36" s="110">
        <v>0</v>
      </c>
      <c r="AL36" s="110">
        <v>83482</v>
      </c>
      <c r="AM36" s="103"/>
      <c r="AN36" s="103">
        <v>3.5781999999999998</v>
      </c>
      <c r="AO36" s="103">
        <v>3.5781999999999998</v>
      </c>
      <c r="AP36" s="103">
        <v>0</v>
      </c>
      <c r="AQ36" s="103">
        <v>3.3677000000000001</v>
      </c>
      <c r="AR36" s="103">
        <v>33677</v>
      </c>
      <c r="AS36" s="103">
        <v>0.21049999999999999</v>
      </c>
      <c r="AT36" s="103">
        <v>2105</v>
      </c>
      <c r="AU36" s="103"/>
      <c r="AV36" s="103">
        <v>0.54730000000000001</v>
      </c>
      <c r="AW36" s="103">
        <v>0.54730000000000001</v>
      </c>
      <c r="AX36" s="103">
        <v>0</v>
      </c>
      <c r="AY36" s="103">
        <v>0.25259999999999999</v>
      </c>
      <c r="AZ36" s="103">
        <v>2526</v>
      </c>
      <c r="BA36" s="103">
        <v>0.29470000000000002</v>
      </c>
      <c r="BB36" s="103">
        <v>2947</v>
      </c>
      <c r="BC36" s="103">
        <v>0</v>
      </c>
      <c r="BD36" s="103">
        <v>6.8659999999999997</v>
      </c>
      <c r="BE36" s="103">
        <v>6.8659999999999997</v>
      </c>
      <c r="BF36" s="103">
        <v>0</v>
      </c>
      <c r="BG36" s="103"/>
      <c r="BH36" s="103"/>
      <c r="BI36" s="103"/>
      <c r="BJ36" s="103">
        <v>0</v>
      </c>
      <c r="BK36" s="111">
        <v>1E-4</v>
      </c>
      <c r="BL36" s="112" t="s">
        <v>270</v>
      </c>
      <c r="BM36" s="106">
        <v>27.72</v>
      </c>
      <c r="BN36" s="103">
        <v>6.72</v>
      </c>
      <c r="BO36" s="103">
        <v>6.72</v>
      </c>
      <c r="BP36" s="103">
        <v>0</v>
      </c>
      <c r="BQ36" s="103">
        <v>0</v>
      </c>
      <c r="BR36" s="103">
        <v>0</v>
      </c>
      <c r="BS36" s="103">
        <v>0</v>
      </c>
      <c r="BT36" s="103"/>
      <c r="BU36" s="110">
        <v>21</v>
      </c>
      <c r="BV36" s="103"/>
      <c r="BW36" s="103"/>
      <c r="BX36" s="103">
        <v>0</v>
      </c>
      <c r="BY36" s="106">
        <v>0</v>
      </c>
      <c r="BZ36" s="106">
        <v>0</v>
      </c>
      <c r="CA36" s="103"/>
      <c r="CB36" s="103"/>
      <c r="CC36" s="103">
        <v>0</v>
      </c>
      <c r="CD36" s="103"/>
      <c r="CE36" s="103">
        <v>0</v>
      </c>
      <c r="CF36" s="103"/>
      <c r="CG36" s="103"/>
      <c r="CH36" s="103"/>
      <c r="CI36" s="103"/>
      <c r="CJ36" s="103"/>
      <c r="CK36" s="110"/>
      <c r="CL36" s="103"/>
      <c r="CM36" s="103"/>
      <c r="CN36" s="103"/>
      <c r="CO36" s="103"/>
      <c r="CP36" s="103"/>
      <c r="CQ36" s="103">
        <v>0</v>
      </c>
      <c r="CR36" s="103"/>
      <c r="CS36" s="103"/>
      <c r="CT36" s="103"/>
      <c r="CU36" s="103"/>
      <c r="CV36" s="111">
        <v>104.2761</v>
      </c>
    </row>
    <row r="37" spans="1:100" s="99" customFormat="1" ht="14.25" customHeight="1">
      <c r="A37" s="103">
        <v>31</v>
      </c>
      <c r="B37" s="103" t="s">
        <v>240</v>
      </c>
      <c r="C37" s="104">
        <v>808001</v>
      </c>
      <c r="D37" s="105" t="s">
        <v>271</v>
      </c>
      <c r="E37" s="106">
        <v>1864.1922</v>
      </c>
      <c r="F37" s="106">
        <v>1562.6242</v>
      </c>
      <c r="G37" s="103">
        <v>359884</v>
      </c>
      <c r="H37" s="106">
        <v>133669</v>
      </c>
      <c r="I37" s="106">
        <v>226215</v>
      </c>
      <c r="J37" s="103">
        <v>431.86079999999998</v>
      </c>
      <c r="K37" s="106">
        <v>85.5</v>
      </c>
      <c r="L37" s="103">
        <v>85.5</v>
      </c>
      <c r="M37" s="103">
        <v>85.5</v>
      </c>
      <c r="N37" s="103">
        <v>0</v>
      </c>
      <c r="O37" s="103"/>
      <c r="P37" s="103"/>
      <c r="Q37" s="103"/>
      <c r="R37" s="103"/>
      <c r="S37" s="106">
        <v>289.16070000000002</v>
      </c>
      <c r="T37" s="103">
        <v>13.366899999999999</v>
      </c>
      <c r="U37" s="103"/>
      <c r="V37" s="103"/>
      <c r="W37" s="103">
        <v>182.4684</v>
      </c>
      <c r="X37" s="103">
        <v>182.4684</v>
      </c>
      <c r="Y37" s="103">
        <v>0</v>
      </c>
      <c r="Z37" s="103">
        <v>93.325400000000002</v>
      </c>
      <c r="AA37" s="103">
        <v>91.234200000000001</v>
      </c>
      <c r="AB37" s="103">
        <v>2.0912000000000006</v>
      </c>
      <c r="AC37" s="103">
        <v>152057</v>
      </c>
      <c r="AD37" s="103"/>
      <c r="AE37" s="103"/>
      <c r="AF37" s="103">
        <v>214.97</v>
      </c>
      <c r="AG37" s="103">
        <v>214.97</v>
      </c>
      <c r="AH37" s="103">
        <v>0</v>
      </c>
      <c r="AI37" s="110">
        <v>148.50659999999999</v>
      </c>
      <c r="AJ37" s="110">
        <v>148.50659999999999</v>
      </c>
      <c r="AK37" s="110">
        <v>0</v>
      </c>
      <c r="AL37" s="110">
        <v>1485066</v>
      </c>
      <c r="AM37" s="103"/>
      <c r="AN37" s="103">
        <v>62.248100000000001</v>
      </c>
      <c r="AO37" s="103">
        <v>62.248100000000001</v>
      </c>
      <c r="AP37" s="103">
        <v>0</v>
      </c>
      <c r="AQ37" s="103">
        <v>58.586500000000001</v>
      </c>
      <c r="AR37" s="103">
        <v>585865</v>
      </c>
      <c r="AS37" s="103">
        <v>3.6617000000000002</v>
      </c>
      <c r="AT37" s="103">
        <v>36617</v>
      </c>
      <c r="AU37" s="103"/>
      <c r="AV37" s="103">
        <v>7.7990000000000004</v>
      </c>
      <c r="AW37" s="103">
        <v>7.7990000000000004</v>
      </c>
      <c r="AX37" s="103">
        <v>0</v>
      </c>
      <c r="AY37" s="103">
        <v>4.3940000000000001</v>
      </c>
      <c r="AZ37" s="103">
        <v>43940</v>
      </c>
      <c r="BA37" s="103">
        <v>3.4049999999999998</v>
      </c>
      <c r="BB37" s="103">
        <v>34050</v>
      </c>
      <c r="BC37" s="103">
        <v>0</v>
      </c>
      <c r="BD37" s="103">
        <v>122.57899999999999</v>
      </c>
      <c r="BE37" s="103">
        <v>122.57899999999999</v>
      </c>
      <c r="BF37" s="103">
        <v>0</v>
      </c>
      <c r="BG37" s="103"/>
      <c r="BH37" s="103">
        <v>200</v>
      </c>
      <c r="BI37" s="103">
        <v>200</v>
      </c>
      <c r="BJ37" s="103">
        <v>0</v>
      </c>
      <c r="BK37" s="111">
        <v>1E-4</v>
      </c>
      <c r="BL37" s="112" t="s">
        <v>271</v>
      </c>
      <c r="BM37" s="106">
        <v>301.08799999999997</v>
      </c>
      <c r="BN37" s="103">
        <v>125.28</v>
      </c>
      <c r="BO37" s="103">
        <v>125.28</v>
      </c>
      <c r="BP37" s="103">
        <v>0</v>
      </c>
      <c r="BQ37" s="103">
        <v>26.808</v>
      </c>
      <c r="BR37" s="103">
        <v>26.808</v>
      </c>
      <c r="BS37" s="103">
        <v>0</v>
      </c>
      <c r="BT37" s="103">
        <v>22340</v>
      </c>
      <c r="BU37" s="110">
        <v>84</v>
      </c>
      <c r="BV37" s="103">
        <v>65</v>
      </c>
      <c r="BW37" s="103">
        <v>65</v>
      </c>
      <c r="BX37" s="103">
        <v>0</v>
      </c>
      <c r="BY37" s="106">
        <v>0.48</v>
      </c>
      <c r="BZ37" s="106">
        <v>0.48</v>
      </c>
      <c r="CA37" s="103"/>
      <c r="CB37" s="103"/>
      <c r="CC37" s="103">
        <v>0.48</v>
      </c>
      <c r="CD37" s="103">
        <v>0.48</v>
      </c>
      <c r="CE37" s="103">
        <v>0</v>
      </c>
      <c r="CF37" s="103"/>
      <c r="CG37" s="103"/>
      <c r="CH37" s="103"/>
      <c r="CI37" s="103"/>
      <c r="CJ37" s="103"/>
      <c r="CK37" s="110"/>
      <c r="CL37" s="103"/>
      <c r="CM37" s="103"/>
      <c r="CN37" s="103"/>
      <c r="CO37" s="103"/>
      <c r="CP37" s="103"/>
      <c r="CQ37" s="103">
        <v>0</v>
      </c>
      <c r="CR37" s="103"/>
      <c r="CS37" s="103"/>
      <c r="CT37" s="103"/>
      <c r="CU37" s="103"/>
      <c r="CV37" s="111">
        <v>1864.1922</v>
      </c>
    </row>
    <row r="38" spans="1:100" s="99" customFormat="1" ht="14.25" customHeight="1">
      <c r="A38" s="103">
        <v>32</v>
      </c>
      <c r="B38" s="103" t="s">
        <v>240</v>
      </c>
      <c r="C38" s="104">
        <v>808002</v>
      </c>
      <c r="D38" s="105" t="s">
        <v>272</v>
      </c>
      <c r="E38" s="106">
        <v>1187.8791000000001</v>
      </c>
      <c r="F38" s="106">
        <v>936.06310000000008</v>
      </c>
      <c r="G38" s="103">
        <v>267980</v>
      </c>
      <c r="H38" s="106"/>
      <c r="I38" s="106">
        <v>267980</v>
      </c>
      <c r="J38" s="103">
        <v>321.57600000000002</v>
      </c>
      <c r="K38" s="106">
        <v>27</v>
      </c>
      <c r="L38" s="103">
        <v>0</v>
      </c>
      <c r="M38" s="103">
        <v>0</v>
      </c>
      <c r="N38" s="103">
        <v>0</v>
      </c>
      <c r="O38" s="103"/>
      <c r="P38" s="103"/>
      <c r="Q38" s="103"/>
      <c r="R38" s="103">
        <v>27</v>
      </c>
      <c r="S38" s="106">
        <v>156.24</v>
      </c>
      <c r="T38" s="103">
        <v>0</v>
      </c>
      <c r="U38" s="103"/>
      <c r="V38" s="103"/>
      <c r="W38" s="103">
        <v>100.8</v>
      </c>
      <c r="X38" s="103">
        <v>100.8</v>
      </c>
      <c r="Y38" s="103">
        <v>0</v>
      </c>
      <c r="Z38" s="103">
        <v>55.44</v>
      </c>
      <c r="AA38" s="103">
        <v>50.4</v>
      </c>
      <c r="AB38" s="103">
        <v>5.0399999999999991</v>
      </c>
      <c r="AC38" s="103">
        <v>84000</v>
      </c>
      <c r="AD38" s="103"/>
      <c r="AE38" s="103"/>
      <c r="AF38" s="103">
        <v>199.43</v>
      </c>
      <c r="AG38" s="103">
        <v>199.43</v>
      </c>
      <c r="AH38" s="103">
        <v>0</v>
      </c>
      <c r="AI38" s="110">
        <v>99.489000000000004</v>
      </c>
      <c r="AJ38" s="110">
        <v>99.489000000000004</v>
      </c>
      <c r="AK38" s="110">
        <v>0</v>
      </c>
      <c r="AL38" s="110">
        <v>994890</v>
      </c>
      <c r="AM38" s="103"/>
      <c r="AN38" s="103">
        <v>44.285499999999999</v>
      </c>
      <c r="AO38" s="103">
        <v>44.285499999999999</v>
      </c>
      <c r="AP38" s="103">
        <v>0</v>
      </c>
      <c r="AQ38" s="103">
        <v>41.680500000000002</v>
      </c>
      <c r="AR38" s="103">
        <v>416805</v>
      </c>
      <c r="AS38" s="103">
        <v>2.605</v>
      </c>
      <c r="AT38" s="103">
        <v>26050</v>
      </c>
      <c r="AU38" s="103"/>
      <c r="AV38" s="103">
        <v>6.7731000000000003</v>
      </c>
      <c r="AW38" s="103">
        <v>6.7731000000000003</v>
      </c>
      <c r="AX38" s="103">
        <v>0</v>
      </c>
      <c r="AY38" s="103">
        <v>3.1259999999999999</v>
      </c>
      <c r="AZ38" s="103">
        <v>31260</v>
      </c>
      <c r="BA38" s="103">
        <v>3.6469999999999998</v>
      </c>
      <c r="BB38" s="103">
        <v>36470</v>
      </c>
      <c r="BC38" s="103">
        <v>1.0000000000065512E-4</v>
      </c>
      <c r="BD38" s="103">
        <v>81.269499999999994</v>
      </c>
      <c r="BE38" s="103">
        <v>81.269499999999994</v>
      </c>
      <c r="BF38" s="103">
        <v>0</v>
      </c>
      <c r="BG38" s="103"/>
      <c r="BH38" s="103"/>
      <c r="BI38" s="103"/>
      <c r="BJ38" s="103">
        <v>0</v>
      </c>
      <c r="BK38" s="111">
        <v>1E-4</v>
      </c>
      <c r="BL38" s="112" t="s">
        <v>272</v>
      </c>
      <c r="BM38" s="106">
        <v>204.92000000000002</v>
      </c>
      <c r="BN38" s="103">
        <v>73.92</v>
      </c>
      <c r="BO38" s="103">
        <v>73.92</v>
      </c>
      <c r="BP38" s="103">
        <v>0</v>
      </c>
      <c r="BQ38" s="103">
        <v>0</v>
      </c>
      <c r="BR38" s="103">
        <v>0</v>
      </c>
      <c r="BS38" s="103">
        <v>0</v>
      </c>
      <c r="BT38" s="103"/>
      <c r="BU38" s="110">
        <v>131</v>
      </c>
      <c r="BV38" s="103"/>
      <c r="BW38" s="103"/>
      <c r="BX38" s="103">
        <v>0</v>
      </c>
      <c r="BY38" s="106">
        <v>46.896000000000001</v>
      </c>
      <c r="BZ38" s="106">
        <v>30.24</v>
      </c>
      <c r="CA38" s="103"/>
      <c r="CB38" s="103"/>
      <c r="CC38" s="103">
        <v>30.24</v>
      </c>
      <c r="CD38" s="103">
        <v>30.24</v>
      </c>
      <c r="CE38" s="103">
        <v>0</v>
      </c>
      <c r="CF38" s="103"/>
      <c r="CG38" s="103"/>
      <c r="CH38" s="103">
        <v>1.6559999999999999</v>
      </c>
      <c r="CI38" s="103"/>
      <c r="CJ38" s="103"/>
      <c r="CK38" s="110"/>
      <c r="CL38" s="103"/>
      <c r="CM38" s="103"/>
      <c r="CN38" s="103"/>
      <c r="CO38" s="103">
        <v>15</v>
      </c>
      <c r="CP38" s="103">
        <v>15</v>
      </c>
      <c r="CQ38" s="103">
        <v>0</v>
      </c>
      <c r="CR38" s="103">
        <v>801.7</v>
      </c>
      <c r="CS38" s="103"/>
      <c r="CT38" s="103"/>
      <c r="CU38" s="103"/>
      <c r="CV38" s="111">
        <v>1989.5791000000002</v>
      </c>
    </row>
    <row r="39" spans="1:100" s="99" customFormat="1" ht="14.25" customHeight="1">
      <c r="A39" s="103">
        <v>34</v>
      </c>
      <c r="B39" s="103" t="s">
        <v>240</v>
      </c>
      <c r="C39" s="104">
        <v>813001</v>
      </c>
      <c r="D39" s="105" t="s">
        <v>273</v>
      </c>
      <c r="E39" s="106">
        <v>981.54540000000009</v>
      </c>
      <c r="F39" s="106">
        <v>726.35339999999997</v>
      </c>
      <c r="G39" s="103">
        <v>203614</v>
      </c>
      <c r="H39" s="106">
        <v>186835</v>
      </c>
      <c r="I39" s="106">
        <v>16779</v>
      </c>
      <c r="J39" s="103">
        <v>244.33680000000001</v>
      </c>
      <c r="K39" s="106">
        <v>119.25</v>
      </c>
      <c r="L39" s="103">
        <v>119.25</v>
      </c>
      <c r="M39" s="103">
        <v>119.25</v>
      </c>
      <c r="N39" s="103">
        <v>0</v>
      </c>
      <c r="O39" s="103"/>
      <c r="P39" s="103"/>
      <c r="Q39" s="103"/>
      <c r="R39" s="103"/>
      <c r="S39" s="106">
        <v>167.57999999999998</v>
      </c>
      <c r="T39" s="103">
        <v>18.683499999999999</v>
      </c>
      <c r="U39" s="103"/>
      <c r="V39" s="103"/>
      <c r="W39" s="103">
        <v>97.761600000000001</v>
      </c>
      <c r="X39" s="103">
        <v>97.761600000000001</v>
      </c>
      <c r="Y39" s="103">
        <v>0</v>
      </c>
      <c r="Z39" s="103">
        <v>51.134900000000002</v>
      </c>
      <c r="AA39" s="103">
        <v>48.880800000000001</v>
      </c>
      <c r="AB39" s="103">
        <v>2.2541000000000011</v>
      </c>
      <c r="AC39" s="103">
        <v>81468</v>
      </c>
      <c r="AD39" s="103"/>
      <c r="AE39" s="103"/>
      <c r="AF39" s="103">
        <v>15.54</v>
      </c>
      <c r="AG39" s="103">
        <v>15.54</v>
      </c>
      <c r="AH39" s="103">
        <v>0</v>
      </c>
      <c r="AI39" s="110">
        <v>79.291499999999999</v>
      </c>
      <c r="AJ39" s="110">
        <v>79.291499999999999</v>
      </c>
      <c r="AK39" s="110">
        <v>0</v>
      </c>
      <c r="AL39" s="110">
        <v>792915</v>
      </c>
      <c r="AM39" s="103"/>
      <c r="AN39" s="103">
        <v>32.2258</v>
      </c>
      <c r="AO39" s="103">
        <v>32.2258</v>
      </c>
      <c r="AP39" s="103">
        <v>0</v>
      </c>
      <c r="AQ39" s="103">
        <v>30.330100000000002</v>
      </c>
      <c r="AR39" s="103">
        <v>303301</v>
      </c>
      <c r="AS39" s="103">
        <v>1.8956</v>
      </c>
      <c r="AT39" s="103">
        <v>18956</v>
      </c>
      <c r="AU39" s="103"/>
      <c r="AV39" s="103">
        <v>2.5245000000000002</v>
      </c>
      <c r="AW39" s="103">
        <v>2.5245000000000002</v>
      </c>
      <c r="AX39" s="103">
        <v>0</v>
      </c>
      <c r="AY39" s="103">
        <v>2.2747999999999999</v>
      </c>
      <c r="AZ39" s="103">
        <v>22748</v>
      </c>
      <c r="BA39" s="103">
        <v>0.24970000000000001</v>
      </c>
      <c r="BB39" s="103">
        <v>2497</v>
      </c>
      <c r="BC39" s="103">
        <v>2.4980018054066022E-16</v>
      </c>
      <c r="BD39" s="103">
        <v>65.604799999999997</v>
      </c>
      <c r="BE39" s="103">
        <v>65.604799999999997</v>
      </c>
      <c r="BF39" s="103">
        <v>0</v>
      </c>
      <c r="BG39" s="103"/>
      <c r="BH39" s="103"/>
      <c r="BI39" s="103"/>
      <c r="BJ39" s="103">
        <v>0</v>
      </c>
      <c r="BK39" s="111">
        <v>1E-4</v>
      </c>
      <c r="BL39" s="112" t="s">
        <v>273</v>
      </c>
      <c r="BM39" s="106">
        <v>216.32400000000001</v>
      </c>
      <c r="BN39" s="103">
        <v>69.36</v>
      </c>
      <c r="BO39" s="103">
        <v>69.36</v>
      </c>
      <c r="BP39" s="103">
        <v>0</v>
      </c>
      <c r="BQ39" s="103">
        <v>35.963999999999999</v>
      </c>
      <c r="BR39" s="103">
        <v>35.963999999999999</v>
      </c>
      <c r="BS39" s="103">
        <v>0</v>
      </c>
      <c r="BT39" s="103">
        <v>28270</v>
      </c>
      <c r="BU39" s="110">
        <v>111</v>
      </c>
      <c r="BV39" s="103"/>
      <c r="BW39" s="103"/>
      <c r="BX39" s="103">
        <v>0</v>
      </c>
      <c r="BY39" s="106">
        <v>38.868000000000002</v>
      </c>
      <c r="BZ39" s="106">
        <v>29.76</v>
      </c>
      <c r="CA39" s="103"/>
      <c r="CB39" s="103"/>
      <c r="CC39" s="103">
        <v>29.76</v>
      </c>
      <c r="CD39" s="103">
        <v>29.76</v>
      </c>
      <c r="CE39" s="103">
        <v>0</v>
      </c>
      <c r="CF39" s="103"/>
      <c r="CG39" s="103"/>
      <c r="CH39" s="103">
        <v>9.1080000000000005</v>
      </c>
      <c r="CI39" s="103"/>
      <c r="CJ39" s="103"/>
      <c r="CK39" s="110"/>
      <c r="CL39" s="103"/>
      <c r="CM39" s="103"/>
      <c r="CN39" s="103"/>
      <c r="CO39" s="103"/>
      <c r="CP39" s="103"/>
      <c r="CQ39" s="103">
        <v>0</v>
      </c>
      <c r="CR39" s="103">
        <v>312</v>
      </c>
      <c r="CS39" s="103">
        <v>300</v>
      </c>
      <c r="CT39" s="103"/>
      <c r="CU39" s="103"/>
      <c r="CV39" s="111">
        <v>1593.5454</v>
      </c>
    </row>
    <row r="40" spans="1:100" s="99" customFormat="1" ht="14.25" customHeight="1">
      <c r="A40" s="103">
        <v>35</v>
      </c>
      <c r="B40" s="103" t="s">
        <v>240</v>
      </c>
      <c r="C40" s="104">
        <v>803001</v>
      </c>
      <c r="D40" s="105" t="s">
        <v>274</v>
      </c>
      <c r="E40" s="106">
        <v>651.80659999999989</v>
      </c>
      <c r="F40" s="106">
        <v>455.04499999999996</v>
      </c>
      <c r="G40" s="103">
        <v>133280</v>
      </c>
      <c r="H40" s="106">
        <v>67714</v>
      </c>
      <c r="I40" s="106">
        <v>65566</v>
      </c>
      <c r="J40" s="103">
        <v>159.93600000000001</v>
      </c>
      <c r="K40" s="106">
        <v>36</v>
      </c>
      <c r="L40" s="103">
        <v>36</v>
      </c>
      <c r="M40" s="103">
        <v>36</v>
      </c>
      <c r="N40" s="103">
        <v>0</v>
      </c>
      <c r="O40" s="103"/>
      <c r="P40" s="103"/>
      <c r="Q40" s="103"/>
      <c r="R40" s="103"/>
      <c r="S40" s="106">
        <v>92.967600000000004</v>
      </c>
      <c r="T40" s="103">
        <v>6.7713999999999999</v>
      </c>
      <c r="U40" s="103"/>
      <c r="V40" s="103"/>
      <c r="W40" s="103">
        <v>57.99</v>
      </c>
      <c r="X40" s="103">
        <v>57.99</v>
      </c>
      <c r="Y40" s="103">
        <v>0</v>
      </c>
      <c r="Z40" s="103">
        <v>28.206199999999999</v>
      </c>
      <c r="AA40" s="103">
        <v>28.995000000000001</v>
      </c>
      <c r="AB40" s="103">
        <v>-0.78880000000000194</v>
      </c>
      <c r="AC40" s="103">
        <v>48325</v>
      </c>
      <c r="AD40" s="103"/>
      <c r="AE40" s="103"/>
      <c r="AF40" s="103">
        <v>51.8</v>
      </c>
      <c r="AG40" s="103">
        <v>51.8</v>
      </c>
      <c r="AH40" s="103">
        <v>0</v>
      </c>
      <c r="AI40" s="110">
        <v>49.999600000000001</v>
      </c>
      <c r="AJ40" s="110">
        <v>49.999600000000001</v>
      </c>
      <c r="AK40" s="110">
        <v>0</v>
      </c>
      <c r="AL40" s="110">
        <v>499996</v>
      </c>
      <c r="AM40" s="103"/>
      <c r="AN40" s="103">
        <v>21.057600000000001</v>
      </c>
      <c r="AO40" s="103">
        <v>21.057600000000001</v>
      </c>
      <c r="AP40" s="103">
        <v>0</v>
      </c>
      <c r="AQ40" s="103">
        <v>19.818899999999999</v>
      </c>
      <c r="AR40" s="103">
        <v>198189</v>
      </c>
      <c r="AS40" s="103">
        <v>1.2386999999999999</v>
      </c>
      <c r="AT40" s="103">
        <v>12387</v>
      </c>
      <c r="AU40" s="103"/>
      <c r="AV40" s="103">
        <v>2.3997999999999999</v>
      </c>
      <c r="AW40" s="103">
        <v>2.3997999999999999</v>
      </c>
      <c r="AX40" s="103">
        <v>0</v>
      </c>
      <c r="AY40" s="103">
        <v>1.4863999999999999</v>
      </c>
      <c r="AZ40" s="103">
        <v>14864</v>
      </c>
      <c r="BA40" s="103">
        <v>0.91339999999999999</v>
      </c>
      <c r="BB40" s="103">
        <v>9134</v>
      </c>
      <c r="BC40" s="103">
        <v>0</v>
      </c>
      <c r="BD40" s="103">
        <v>40.884399999999999</v>
      </c>
      <c r="BE40" s="103">
        <v>40.884399999999999</v>
      </c>
      <c r="BF40" s="103">
        <v>0</v>
      </c>
      <c r="BG40" s="103"/>
      <c r="BH40" s="103"/>
      <c r="BI40" s="103"/>
      <c r="BJ40" s="103">
        <v>0</v>
      </c>
      <c r="BK40" s="111">
        <v>1E-4</v>
      </c>
      <c r="BL40" s="112" t="s">
        <v>274</v>
      </c>
      <c r="BM40" s="106">
        <v>181.44</v>
      </c>
      <c r="BN40" s="103">
        <v>38.4</v>
      </c>
      <c r="BO40" s="103">
        <v>38.4</v>
      </c>
      <c r="BP40" s="103">
        <v>0</v>
      </c>
      <c r="BQ40" s="103">
        <v>14.04</v>
      </c>
      <c r="BR40" s="103">
        <v>14.04</v>
      </c>
      <c r="BS40" s="103">
        <v>0</v>
      </c>
      <c r="BT40" s="103">
        <v>17640</v>
      </c>
      <c r="BU40" s="110">
        <v>69</v>
      </c>
      <c r="BV40" s="103">
        <v>60</v>
      </c>
      <c r="BW40" s="103">
        <v>39.6</v>
      </c>
      <c r="BX40" s="103">
        <v>20.399999999999999</v>
      </c>
      <c r="BY40" s="106">
        <v>15.3216</v>
      </c>
      <c r="BZ40" s="106">
        <v>12.48</v>
      </c>
      <c r="CA40" s="103"/>
      <c r="CB40" s="103"/>
      <c r="CC40" s="103">
        <v>12.48</v>
      </c>
      <c r="CD40" s="103">
        <v>12.48</v>
      </c>
      <c r="CE40" s="103">
        <v>0</v>
      </c>
      <c r="CF40" s="103"/>
      <c r="CG40" s="103"/>
      <c r="CH40" s="103">
        <v>2.8416000000000001</v>
      </c>
      <c r="CI40" s="103"/>
      <c r="CJ40" s="103"/>
      <c r="CK40" s="110"/>
      <c r="CL40" s="103"/>
      <c r="CM40" s="103"/>
      <c r="CN40" s="103"/>
      <c r="CO40" s="103"/>
      <c r="CP40" s="103"/>
      <c r="CQ40" s="103">
        <v>0</v>
      </c>
      <c r="CR40" s="103">
        <v>1750</v>
      </c>
      <c r="CS40" s="103"/>
      <c r="CT40" s="103">
        <v>5222</v>
      </c>
      <c r="CU40" s="103"/>
      <c r="CV40" s="111">
        <v>7623.8065999999999</v>
      </c>
    </row>
    <row r="41" spans="1:100" s="99" customFormat="1" ht="14.25" customHeight="1">
      <c r="A41" s="103">
        <v>36</v>
      </c>
      <c r="B41" s="103" t="s">
        <v>240</v>
      </c>
      <c r="C41" s="104">
        <v>803002</v>
      </c>
      <c r="D41" s="105" t="s">
        <v>275</v>
      </c>
      <c r="E41" s="106">
        <v>488.47590000000002</v>
      </c>
      <c r="F41" s="106">
        <v>379.84789999999998</v>
      </c>
      <c r="G41" s="103">
        <v>105608</v>
      </c>
      <c r="H41" s="106"/>
      <c r="I41" s="106">
        <v>105608</v>
      </c>
      <c r="J41" s="103">
        <v>126.7296</v>
      </c>
      <c r="K41" s="106">
        <v>0</v>
      </c>
      <c r="L41" s="103">
        <v>0</v>
      </c>
      <c r="M41" s="103">
        <v>0</v>
      </c>
      <c r="N41" s="103">
        <v>0</v>
      </c>
      <c r="O41" s="103"/>
      <c r="P41" s="103"/>
      <c r="Q41" s="103"/>
      <c r="R41" s="103"/>
      <c r="S41" s="106">
        <v>71.28</v>
      </c>
      <c r="T41" s="103">
        <v>0</v>
      </c>
      <c r="U41" s="103"/>
      <c r="V41" s="103"/>
      <c r="W41" s="103">
        <v>47.52</v>
      </c>
      <c r="X41" s="103">
        <v>47.52</v>
      </c>
      <c r="Y41" s="103">
        <v>0</v>
      </c>
      <c r="Z41" s="103">
        <v>23.76</v>
      </c>
      <c r="AA41" s="103">
        <v>23.76</v>
      </c>
      <c r="AB41" s="103">
        <v>0</v>
      </c>
      <c r="AC41" s="103">
        <v>39600</v>
      </c>
      <c r="AD41" s="103"/>
      <c r="AE41" s="103"/>
      <c r="AF41" s="103">
        <v>85.47</v>
      </c>
      <c r="AG41" s="103">
        <v>85.47</v>
      </c>
      <c r="AH41" s="103">
        <v>0</v>
      </c>
      <c r="AI41" s="110">
        <v>41.555100000000003</v>
      </c>
      <c r="AJ41" s="110">
        <v>41.555100000000003</v>
      </c>
      <c r="AK41" s="110">
        <v>0</v>
      </c>
      <c r="AL41" s="110">
        <v>415551.00000000006</v>
      </c>
      <c r="AM41" s="103"/>
      <c r="AN41" s="103">
        <v>18.036999999999999</v>
      </c>
      <c r="AO41" s="103">
        <v>18.036999999999999</v>
      </c>
      <c r="AP41" s="103">
        <v>0</v>
      </c>
      <c r="AQ41" s="103">
        <v>16.975999999999999</v>
      </c>
      <c r="AR41" s="103">
        <v>169760</v>
      </c>
      <c r="AS41" s="103">
        <v>1.0609999999999999</v>
      </c>
      <c r="AT41" s="103">
        <v>10610</v>
      </c>
      <c r="AU41" s="103"/>
      <c r="AV41" s="103">
        <v>2.7585999999999999</v>
      </c>
      <c r="AW41" s="103">
        <v>2.5245000000000002</v>
      </c>
      <c r="AX41" s="103">
        <v>0.23409999999999975</v>
      </c>
      <c r="AY41" s="103">
        <v>1.2732000000000001</v>
      </c>
      <c r="AZ41" s="103">
        <v>12732.000000000002</v>
      </c>
      <c r="BA41" s="103">
        <v>1.4854000000000001</v>
      </c>
      <c r="BB41" s="103">
        <v>14854</v>
      </c>
      <c r="BC41" s="103">
        <v>0</v>
      </c>
      <c r="BD41" s="103">
        <v>34.017600000000002</v>
      </c>
      <c r="BE41" s="103">
        <v>65.604799999999997</v>
      </c>
      <c r="BF41" s="103">
        <v>-31.587199999999996</v>
      </c>
      <c r="BG41" s="103"/>
      <c r="BH41" s="103"/>
      <c r="BI41" s="103"/>
      <c r="BJ41" s="103">
        <v>0</v>
      </c>
      <c r="BK41" s="111">
        <v>1E-4</v>
      </c>
      <c r="BL41" s="112" t="s">
        <v>275</v>
      </c>
      <c r="BM41" s="106">
        <v>103.48</v>
      </c>
      <c r="BN41" s="103">
        <v>31.68</v>
      </c>
      <c r="BO41" s="103">
        <v>31.68</v>
      </c>
      <c r="BP41" s="103">
        <v>0</v>
      </c>
      <c r="BQ41" s="103">
        <v>0</v>
      </c>
      <c r="BR41" s="103">
        <v>0</v>
      </c>
      <c r="BS41" s="103">
        <v>0</v>
      </c>
      <c r="BT41" s="103"/>
      <c r="BU41" s="110">
        <v>68</v>
      </c>
      <c r="BV41" s="103">
        <v>3.8</v>
      </c>
      <c r="BW41" s="103">
        <v>3.8</v>
      </c>
      <c r="BX41" s="103">
        <v>0</v>
      </c>
      <c r="BY41" s="106">
        <v>5.1480000000000006</v>
      </c>
      <c r="BZ41" s="106">
        <v>4.32</v>
      </c>
      <c r="CA41" s="103"/>
      <c r="CB41" s="103"/>
      <c r="CC41" s="103">
        <v>4.32</v>
      </c>
      <c r="CD41" s="103">
        <v>4.32</v>
      </c>
      <c r="CE41" s="103">
        <v>0</v>
      </c>
      <c r="CF41" s="103"/>
      <c r="CG41" s="103"/>
      <c r="CH41" s="103">
        <v>0.82799999999999996</v>
      </c>
      <c r="CI41" s="103"/>
      <c r="CJ41" s="103"/>
      <c r="CK41" s="110"/>
      <c r="CL41" s="103"/>
      <c r="CM41" s="103"/>
      <c r="CN41" s="103"/>
      <c r="CO41" s="103"/>
      <c r="CP41" s="103"/>
      <c r="CQ41" s="103">
        <v>0</v>
      </c>
      <c r="CR41" s="103"/>
      <c r="CS41" s="103"/>
      <c r="CT41" s="103"/>
      <c r="CU41" s="103"/>
      <c r="CV41" s="111">
        <v>488.47590000000002</v>
      </c>
    </row>
    <row r="42" spans="1:100" s="99" customFormat="1" ht="14.25" customHeight="1">
      <c r="A42" s="103">
        <v>37</v>
      </c>
      <c r="B42" s="103" t="s">
        <v>240</v>
      </c>
      <c r="C42" s="104">
        <v>803003</v>
      </c>
      <c r="D42" s="105" t="s">
        <v>276</v>
      </c>
      <c r="E42" s="106">
        <v>113.2508</v>
      </c>
      <c r="F42" s="106">
        <v>89.880799999999994</v>
      </c>
      <c r="G42" s="103">
        <v>28030</v>
      </c>
      <c r="H42" s="106"/>
      <c r="I42" s="106">
        <v>28030</v>
      </c>
      <c r="J42" s="103">
        <v>33.636000000000003</v>
      </c>
      <c r="K42" s="106">
        <v>0</v>
      </c>
      <c r="L42" s="103">
        <v>0</v>
      </c>
      <c r="M42" s="103">
        <v>0</v>
      </c>
      <c r="N42" s="103">
        <v>0</v>
      </c>
      <c r="O42" s="103"/>
      <c r="P42" s="103"/>
      <c r="Q42" s="103"/>
      <c r="R42" s="103"/>
      <c r="S42" s="106">
        <v>15.120000000000001</v>
      </c>
      <c r="T42" s="103">
        <v>0</v>
      </c>
      <c r="U42" s="103"/>
      <c r="V42" s="103"/>
      <c r="W42" s="103">
        <v>10.08</v>
      </c>
      <c r="X42" s="103">
        <v>10.08</v>
      </c>
      <c r="Y42" s="103">
        <v>0</v>
      </c>
      <c r="Z42" s="103">
        <v>5.04</v>
      </c>
      <c r="AA42" s="103">
        <v>5.04</v>
      </c>
      <c r="AB42" s="103">
        <v>0</v>
      </c>
      <c r="AC42" s="103">
        <v>8400</v>
      </c>
      <c r="AD42" s="103"/>
      <c r="AE42" s="103"/>
      <c r="AF42" s="103">
        <v>18.13</v>
      </c>
      <c r="AG42" s="103">
        <v>18.13</v>
      </c>
      <c r="AH42" s="103">
        <v>0</v>
      </c>
      <c r="AI42" s="110">
        <v>9.8954000000000004</v>
      </c>
      <c r="AJ42" s="110">
        <v>9.8954000000000004</v>
      </c>
      <c r="AK42" s="110">
        <v>0</v>
      </c>
      <c r="AL42" s="110">
        <v>98954</v>
      </c>
      <c r="AM42" s="103"/>
      <c r="AN42" s="103">
        <v>4.4001000000000001</v>
      </c>
      <c r="AO42" s="103">
        <v>4.4001000000000001</v>
      </c>
      <c r="AP42" s="103">
        <v>0</v>
      </c>
      <c r="AQ42" s="103">
        <v>4.1413000000000002</v>
      </c>
      <c r="AR42" s="103">
        <v>41413</v>
      </c>
      <c r="AS42" s="103">
        <v>0.25879999999999997</v>
      </c>
      <c r="AT42" s="103">
        <v>2587.9999999999995</v>
      </c>
      <c r="AU42" s="103"/>
      <c r="AV42" s="103">
        <v>0.67300000000000004</v>
      </c>
      <c r="AW42" s="103">
        <v>0.67300000000000004</v>
      </c>
      <c r="AX42" s="103">
        <v>0</v>
      </c>
      <c r="AY42" s="103">
        <v>0.31059999999999999</v>
      </c>
      <c r="AZ42" s="103">
        <v>3106</v>
      </c>
      <c r="BA42" s="103">
        <v>0.3624</v>
      </c>
      <c r="BB42" s="103">
        <v>3624</v>
      </c>
      <c r="BC42" s="103">
        <v>0</v>
      </c>
      <c r="BD42" s="103">
        <v>8.0263000000000009</v>
      </c>
      <c r="BE42" s="103">
        <v>8.0263000000000009</v>
      </c>
      <c r="BF42" s="103">
        <v>0</v>
      </c>
      <c r="BG42" s="103"/>
      <c r="BH42" s="103"/>
      <c r="BI42" s="103"/>
      <c r="BJ42" s="103">
        <v>0</v>
      </c>
      <c r="BK42" s="111">
        <v>1E-4</v>
      </c>
      <c r="BL42" s="105" t="s">
        <v>276</v>
      </c>
      <c r="BM42" s="106">
        <v>21.72</v>
      </c>
      <c r="BN42" s="103">
        <v>6.72</v>
      </c>
      <c r="BO42" s="103">
        <v>6.72</v>
      </c>
      <c r="BP42" s="103">
        <v>0</v>
      </c>
      <c r="BQ42" s="103">
        <v>0</v>
      </c>
      <c r="BR42" s="103">
        <v>0</v>
      </c>
      <c r="BS42" s="103">
        <v>0</v>
      </c>
      <c r="BT42" s="103"/>
      <c r="BU42" s="110">
        <v>15</v>
      </c>
      <c r="BV42" s="103"/>
      <c r="BW42" s="103"/>
      <c r="BX42" s="103">
        <v>0</v>
      </c>
      <c r="BY42" s="106">
        <v>1.65</v>
      </c>
      <c r="BZ42" s="106">
        <v>0.48</v>
      </c>
      <c r="CA42" s="103"/>
      <c r="CB42" s="103"/>
      <c r="CC42" s="103">
        <v>0.48</v>
      </c>
      <c r="CD42" s="103">
        <v>0.48</v>
      </c>
      <c r="CE42" s="103">
        <v>0</v>
      </c>
      <c r="CF42" s="103"/>
      <c r="CG42" s="103"/>
      <c r="CH42" s="103">
        <v>1.17</v>
      </c>
      <c r="CI42" s="103"/>
      <c r="CJ42" s="103"/>
      <c r="CK42" s="110"/>
      <c r="CL42" s="103"/>
      <c r="CM42" s="103"/>
      <c r="CN42" s="103"/>
      <c r="CO42" s="103"/>
      <c r="CP42" s="103"/>
      <c r="CQ42" s="103">
        <v>0</v>
      </c>
      <c r="CR42" s="103"/>
      <c r="CS42" s="103"/>
      <c r="CT42" s="103"/>
      <c r="CU42" s="103"/>
      <c r="CV42" s="111">
        <v>113.2508</v>
      </c>
    </row>
    <row r="43" spans="1:100" s="99" customFormat="1" ht="14.25" customHeight="1">
      <c r="A43" s="103">
        <v>38</v>
      </c>
      <c r="B43" s="103" t="s">
        <v>240</v>
      </c>
      <c r="C43" s="104">
        <v>803006</v>
      </c>
      <c r="D43" s="105" t="s">
        <v>277</v>
      </c>
      <c r="E43" s="106">
        <v>97.645599999999973</v>
      </c>
      <c r="F43" s="106">
        <v>72.885599999999982</v>
      </c>
      <c r="G43" s="103">
        <v>21513</v>
      </c>
      <c r="H43" s="106"/>
      <c r="I43" s="106">
        <v>21513</v>
      </c>
      <c r="J43" s="103">
        <v>25.8156</v>
      </c>
      <c r="K43" s="106">
        <v>0</v>
      </c>
      <c r="L43" s="103">
        <v>0</v>
      </c>
      <c r="M43" s="103">
        <v>0</v>
      </c>
      <c r="N43" s="103">
        <v>0</v>
      </c>
      <c r="O43" s="103"/>
      <c r="P43" s="103"/>
      <c r="Q43" s="103"/>
      <c r="R43" s="103"/>
      <c r="S43" s="106">
        <v>12.96</v>
      </c>
      <c r="T43" s="103">
        <v>0</v>
      </c>
      <c r="U43" s="103"/>
      <c r="V43" s="103"/>
      <c r="W43" s="103">
        <v>8.64</v>
      </c>
      <c r="X43" s="103">
        <v>8.64</v>
      </c>
      <c r="Y43" s="103">
        <v>0</v>
      </c>
      <c r="Z43" s="103">
        <v>4.32</v>
      </c>
      <c r="AA43" s="103">
        <v>4.32</v>
      </c>
      <c r="AB43" s="103">
        <v>0</v>
      </c>
      <c r="AC43" s="103">
        <v>7200</v>
      </c>
      <c r="AD43" s="103"/>
      <c r="AE43" s="103"/>
      <c r="AF43" s="103">
        <v>15.54</v>
      </c>
      <c r="AG43" s="103">
        <v>15.54</v>
      </c>
      <c r="AH43" s="103">
        <v>0</v>
      </c>
      <c r="AI43" s="110">
        <v>7.9992999999999999</v>
      </c>
      <c r="AJ43" s="110">
        <v>7.9992999999999999</v>
      </c>
      <c r="AK43" s="110">
        <v>0</v>
      </c>
      <c r="AL43" s="110">
        <v>79993</v>
      </c>
      <c r="AM43" s="103"/>
      <c r="AN43" s="103">
        <v>3.5152000000000001</v>
      </c>
      <c r="AO43" s="103">
        <v>3.5152000000000001</v>
      </c>
      <c r="AP43" s="103">
        <v>0</v>
      </c>
      <c r="AQ43" s="103">
        <v>3.3083999999999998</v>
      </c>
      <c r="AR43" s="103">
        <v>33084</v>
      </c>
      <c r="AS43" s="103">
        <v>0.20680000000000001</v>
      </c>
      <c r="AT43" s="103">
        <v>2068</v>
      </c>
      <c r="AU43" s="103"/>
      <c r="AV43" s="103">
        <v>0.53759999999999997</v>
      </c>
      <c r="AW43" s="103">
        <v>0.53759999999999997</v>
      </c>
      <c r="AX43" s="103">
        <v>0</v>
      </c>
      <c r="AY43" s="103">
        <v>0.24809999999999999</v>
      </c>
      <c r="AZ43" s="103">
        <v>2481</v>
      </c>
      <c r="BA43" s="103">
        <v>0.28949999999999998</v>
      </c>
      <c r="BB43" s="103">
        <v>2895</v>
      </c>
      <c r="BC43" s="103">
        <v>0</v>
      </c>
      <c r="BD43" s="103">
        <v>6.5179</v>
      </c>
      <c r="BE43" s="103">
        <v>6.5179</v>
      </c>
      <c r="BF43" s="103">
        <v>0</v>
      </c>
      <c r="BG43" s="103"/>
      <c r="BH43" s="103"/>
      <c r="BI43" s="103"/>
      <c r="BJ43" s="103">
        <v>0</v>
      </c>
      <c r="BK43" s="111">
        <v>1E-4</v>
      </c>
      <c r="BL43" s="112" t="s">
        <v>277</v>
      </c>
      <c r="BM43" s="106">
        <v>24.759999999999998</v>
      </c>
      <c r="BN43" s="103">
        <v>5.76</v>
      </c>
      <c r="BO43" s="103">
        <v>5.76</v>
      </c>
      <c r="BP43" s="103">
        <v>0</v>
      </c>
      <c r="BQ43" s="103">
        <v>0</v>
      </c>
      <c r="BR43" s="103">
        <v>0</v>
      </c>
      <c r="BS43" s="103">
        <v>0</v>
      </c>
      <c r="BT43" s="103"/>
      <c r="BU43" s="110">
        <v>19</v>
      </c>
      <c r="BV43" s="103"/>
      <c r="BW43" s="103"/>
      <c r="BX43" s="103">
        <v>0</v>
      </c>
      <c r="BY43" s="106">
        <v>0</v>
      </c>
      <c r="BZ43" s="106">
        <v>0</v>
      </c>
      <c r="CA43" s="103"/>
      <c r="CB43" s="103"/>
      <c r="CC43" s="103">
        <v>0</v>
      </c>
      <c r="CD43" s="103">
        <v>0</v>
      </c>
      <c r="CE43" s="103">
        <v>0</v>
      </c>
      <c r="CF43" s="103"/>
      <c r="CG43" s="103"/>
      <c r="CH43" s="103"/>
      <c r="CI43" s="103"/>
      <c r="CJ43" s="103"/>
      <c r="CK43" s="110"/>
      <c r="CL43" s="103"/>
      <c r="CM43" s="103"/>
      <c r="CN43" s="103"/>
      <c r="CO43" s="103"/>
      <c r="CP43" s="103"/>
      <c r="CQ43" s="103">
        <v>0</v>
      </c>
      <c r="CR43" s="103"/>
      <c r="CS43" s="103"/>
      <c r="CT43" s="103"/>
      <c r="CU43" s="103"/>
      <c r="CV43" s="111">
        <v>97.645599999999973</v>
      </c>
    </row>
    <row r="44" spans="1:100" s="99" customFormat="1" ht="14.25" customHeight="1">
      <c r="A44" s="103">
        <v>39</v>
      </c>
      <c r="B44" s="103" t="s">
        <v>240</v>
      </c>
      <c r="C44" s="104">
        <v>803005</v>
      </c>
      <c r="D44" s="121" t="s">
        <v>278</v>
      </c>
      <c r="E44" s="106">
        <v>99.329599999999999</v>
      </c>
      <c r="F44" s="106">
        <v>58.529600000000002</v>
      </c>
      <c r="G44" s="103">
        <v>16592</v>
      </c>
      <c r="H44" s="106"/>
      <c r="I44" s="106">
        <v>16592</v>
      </c>
      <c r="J44" s="103">
        <v>19.910399999999999</v>
      </c>
      <c r="K44" s="106">
        <v>0</v>
      </c>
      <c r="L44" s="103">
        <v>0</v>
      </c>
      <c r="M44" s="103">
        <v>0</v>
      </c>
      <c r="N44" s="103">
        <v>0</v>
      </c>
      <c r="O44" s="103"/>
      <c r="P44" s="103"/>
      <c r="Q44" s="103"/>
      <c r="R44" s="103"/>
      <c r="S44" s="106">
        <v>10.8</v>
      </c>
      <c r="T44" s="103">
        <v>0</v>
      </c>
      <c r="U44" s="103"/>
      <c r="V44" s="103"/>
      <c r="W44" s="103">
        <v>7.2</v>
      </c>
      <c r="X44" s="103">
        <v>7.2</v>
      </c>
      <c r="Y44" s="103">
        <v>0</v>
      </c>
      <c r="Z44" s="103">
        <v>3.6</v>
      </c>
      <c r="AA44" s="103">
        <v>3.6</v>
      </c>
      <c r="AB44" s="103">
        <v>0</v>
      </c>
      <c r="AC44" s="103">
        <v>6000</v>
      </c>
      <c r="AD44" s="103"/>
      <c r="AE44" s="103"/>
      <c r="AF44" s="103">
        <v>12.95</v>
      </c>
      <c r="AG44" s="103">
        <v>12.95</v>
      </c>
      <c r="AH44" s="103">
        <v>0</v>
      </c>
      <c r="AI44" s="110">
        <v>6.4097</v>
      </c>
      <c r="AJ44" s="110">
        <v>6.4097</v>
      </c>
      <c r="AK44" s="110">
        <v>0</v>
      </c>
      <c r="AL44" s="110">
        <v>64097</v>
      </c>
      <c r="AM44" s="103"/>
      <c r="AN44" s="103">
        <v>2.7930999999999999</v>
      </c>
      <c r="AO44" s="103">
        <v>2.7930999999999999</v>
      </c>
      <c r="AP44" s="103">
        <v>0</v>
      </c>
      <c r="AQ44" s="103">
        <v>2.6288</v>
      </c>
      <c r="AR44" s="103">
        <v>26288</v>
      </c>
      <c r="AS44" s="103">
        <v>0.1643</v>
      </c>
      <c r="AT44" s="103">
        <v>1643</v>
      </c>
      <c r="AU44" s="103"/>
      <c r="AV44" s="103">
        <v>0.42720000000000002</v>
      </c>
      <c r="AW44" s="103">
        <v>0.42720000000000002</v>
      </c>
      <c r="AX44" s="103">
        <v>0</v>
      </c>
      <c r="AY44" s="103">
        <v>0.19719999999999999</v>
      </c>
      <c r="AZ44" s="103">
        <v>1971.9999999999998</v>
      </c>
      <c r="BA44" s="103">
        <v>0.23</v>
      </c>
      <c r="BB44" s="103">
        <v>2300</v>
      </c>
      <c r="BC44" s="103">
        <v>0</v>
      </c>
      <c r="BD44" s="103">
        <v>5.2392000000000003</v>
      </c>
      <c r="BE44" s="103">
        <v>5.2392000000000003</v>
      </c>
      <c r="BF44" s="103">
        <v>0</v>
      </c>
      <c r="BG44" s="103"/>
      <c r="BH44" s="103"/>
      <c r="BI44" s="103"/>
      <c r="BJ44" s="103">
        <v>0</v>
      </c>
      <c r="BK44" s="111">
        <v>1E-4</v>
      </c>
      <c r="BL44" s="111" t="s">
        <v>278</v>
      </c>
      <c r="BM44" s="106">
        <v>40.799999999999997</v>
      </c>
      <c r="BN44" s="103">
        <v>4.8</v>
      </c>
      <c r="BO44" s="103">
        <v>4.8</v>
      </c>
      <c r="BP44" s="103">
        <v>0</v>
      </c>
      <c r="BQ44" s="103">
        <v>0</v>
      </c>
      <c r="BR44" s="103">
        <v>0</v>
      </c>
      <c r="BS44" s="103">
        <v>0</v>
      </c>
      <c r="BT44" s="103"/>
      <c r="BU44" s="110">
        <v>36</v>
      </c>
      <c r="BV44" s="103"/>
      <c r="BW44" s="103"/>
      <c r="BX44" s="103">
        <v>0</v>
      </c>
      <c r="BY44" s="106">
        <v>0</v>
      </c>
      <c r="BZ44" s="106">
        <v>0</v>
      </c>
      <c r="CA44" s="103"/>
      <c r="CB44" s="103"/>
      <c r="CC44" s="103">
        <v>0</v>
      </c>
      <c r="CD44" s="103">
        <v>0</v>
      </c>
      <c r="CE44" s="103">
        <v>0</v>
      </c>
      <c r="CF44" s="103"/>
      <c r="CG44" s="103"/>
      <c r="CH44" s="103"/>
      <c r="CI44" s="103"/>
      <c r="CJ44" s="103"/>
      <c r="CK44" s="110"/>
      <c r="CL44" s="103"/>
      <c r="CM44" s="103"/>
      <c r="CN44" s="103"/>
      <c r="CO44" s="103"/>
      <c r="CP44" s="103"/>
      <c r="CQ44" s="103">
        <v>0</v>
      </c>
      <c r="CR44" s="103">
        <v>80</v>
      </c>
      <c r="CS44" s="103"/>
      <c r="CT44" s="103"/>
      <c r="CU44" s="103"/>
      <c r="CV44" s="111">
        <v>179.3296</v>
      </c>
    </row>
    <row r="45" spans="1:100" s="99" customFormat="1" ht="14.25" customHeight="1">
      <c r="A45" s="103">
        <v>40</v>
      </c>
      <c r="B45" s="103" t="s">
        <v>240</v>
      </c>
      <c r="C45" s="104">
        <v>807001</v>
      </c>
      <c r="D45" s="105" t="s">
        <v>279</v>
      </c>
      <c r="E45" s="106">
        <v>626.10709999999995</v>
      </c>
      <c r="F45" s="106">
        <v>551.0711</v>
      </c>
      <c r="G45" s="103">
        <v>151964</v>
      </c>
      <c r="H45" s="106">
        <v>96527</v>
      </c>
      <c r="I45" s="106">
        <v>55437</v>
      </c>
      <c r="J45" s="103">
        <v>182.35679999999999</v>
      </c>
      <c r="K45" s="106">
        <v>63</v>
      </c>
      <c r="L45" s="103">
        <v>63</v>
      </c>
      <c r="M45" s="103">
        <v>63</v>
      </c>
      <c r="N45" s="103">
        <v>0</v>
      </c>
      <c r="O45" s="103"/>
      <c r="P45" s="103"/>
      <c r="Q45" s="103"/>
      <c r="R45" s="103"/>
      <c r="S45" s="106">
        <v>119.18430000000001</v>
      </c>
      <c r="T45" s="103">
        <v>9.6526999999999994</v>
      </c>
      <c r="U45" s="103"/>
      <c r="V45" s="103"/>
      <c r="W45" s="103">
        <v>71.119200000000006</v>
      </c>
      <c r="X45" s="103">
        <v>71.119200000000006</v>
      </c>
      <c r="Y45" s="103">
        <v>0</v>
      </c>
      <c r="Z45" s="103">
        <v>38.412399999999998</v>
      </c>
      <c r="AA45" s="103">
        <v>35.559600000000003</v>
      </c>
      <c r="AB45" s="103">
        <v>2.8527999999999949</v>
      </c>
      <c r="AC45" s="103">
        <v>59266</v>
      </c>
      <c r="AD45" s="103"/>
      <c r="AE45" s="103"/>
      <c r="AF45" s="103">
        <v>49.21</v>
      </c>
      <c r="AG45" s="103">
        <v>49.21</v>
      </c>
      <c r="AH45" s="103">
        <v>0</v>
      </c>
      <c r="AI45" s="110">
        <v>60.054200000000002</v>
      </c>
      <c r="AJ45" s="110">
        <v>60.054200000000002</v>
      </c>
      <c r="AK45" s="110">
        <v>0</v>
      </c>
      <c r="AL45" s="110">
        <v>600542</v>
      </c>
      <c r="AM45" s="103"/>
      <c r="AN45" s="103">
        <v>25.0382</v>
      </c>
      <c r="AO45" s="103">
        <v>25.0382</v>
      </c>
      <c r="AP45" s="103">
        <v>0</v>
      </c>
      <c r="AQ45" s="103">
        <v>23.565300000000001</v>
      </c>
      <c r="AR45" s="103">
        <v>235653</v>
      </c>
      <c r="AS45" s="103">
        <v>1.4728000000000001</v>
      </c>
      <c r="AT45" s="103">
        <v>14728.000000000002</v>
      </c>
      <c r="AU45" s="103"/>
      <c r="AV45" s="103">
        <v>2.5775000000000001</v>
      </c>
      <c r="AW45" s="103">
        <v>2.5775000000000001</v>
      </c>
      <c r="AX45" s="103">
        <v>0</v>
      </c>
      <c r="AY45" s="103">
        <v>1.7674000000000001</v>
      </c>
      <c r="AZ45" s="103">
        <v>17674</v>
      </c>
      <c r="BA45" s="103">
        <v>0.81010000000000004</v>
      </c>
      <c r="BB45" s="103">
        <v>8101</v>
      </c>
      <c r="BC45" s="103">
        <v>0</v>
      </c>
      <c r="BD45" s="103">
        <v>49.650100000000002</v>
      </c>
      <c r="BE45" s="103">
        <v>49.83</v>
      </c>
      <c r="BF45" s="103">
        <v>-0.1798999999999964</v>
      </c>
      <c r="BG45" s="103"/>
      <c r="BH45" s="103"/>
      <c r="BI45" s="103"/>
      <c r="BJ45" s="103">
        <v>0</v>
      </c>
      <c r="BK45" s="111">
        <v>1E-4</v>
      </c>
      <c r="BL45" s="112" t="s">
        <v>279</v>
      </c>
      <c r="BM45" s="106">
        <v>72.635999999999996</v>
      </c>
      <c r="BN45" s="103">
        <v>51.84</v>
      </c>
      <c r="BO45" s="103">
        <v>51.84</v>
      </c>
      <c r="BP45" s="103">
        <v>0</v>
      </c>
      <c r="BQ45" s="103">
        <v>20.795999999999999</v>
      </c>
      <c r="BR45" s="103">
        <v>20.795999999999999</v>
      </c>
      <c r="BS45" s="103">
        <v>0</v>
      </c>
      <c r="BT45" s="103">
        <v>19670</v>
      </c>
      <c r="BU45" s="110">
        <v>0</v>
      </c>
      <c r="BV45" s="103"/>
      <c r="BW45" s="103"/>
      <c r="BX45" s="103">
        <v>0</v>
      </c>
      <c r="BY45" s="106">
        <v>2.4</v>
      </c>
      <c r="BZ45" s="106">
        <v>2.4</v>
      </c>
      <c r="CA45" s="103"/>
      <c r="CB45" s="103"/>
      <c r="CC45" s="103">
        <v>2.4</v>
      </c>
      <c r="CD45" s="103">
        <v>2.4</v>
      </c>
      <c r="CE45" s="103">
        <v>0</v>
      </c>
      <c r="CF45" s="103"/>
      <c r="CG45" s="103"/>
      <c r="CH45" s="103"/>
      <c r="CI45" s="103"/>
      <c r="CJ45" s="103"/>
      <c r="CK45" s="110"/>
      <c r="CL45" s="103"/>
      <c r="CM45" s="103"/>
      <c r="CN45" s="103"/>
      <c r="CO45" s="103"/>
      <c r="CP45" s="103"/>
      <c r="CQ45" s="103">
        <v>0</v>
      </c>
      <c r="CR45" s="103"/>
      <c r="CS45" s="103"/>
      <c r="CT45" s="103"/>
      <c r="CU45" s="103"/>
      <c r="CV45" s="111">
        <v>626.10709999999995</v>
      </c>
    </row>
    <row r="46" spans="1:100" s="99" customFormat="1" ht="14.25" customHeight="1">
      <c r="A46" s="103">
        <v>41</v>
      </c>
      <c r="B46" s="103" t="s">
        <v>240</v>
      </c>
      <c r="C46" s="104">
        <v>809001</v>
      </c>
      <c r="D46" s="105" t="s">
        <v>280</v>
      </c>
      <c r="E46" s="106">
        <v>278.25789999999995</v>
      </c>
      <c r="F46" s="106">
        <v>252.05789999999996</v>
      </c>
      <c r="G46" s="103">
        <v>63298</v>
      </c>
      <c r="H46" s="106"/>
      <c r="I46" s="106">
        <v>63298</v>
      </c>
      <c r="J46" s="103">
        <v>75.957599999999999</v>
      </c>
      <c r="K46" s="106">
        <v>18.936</v>
      </c>
      <c r="L46" s="103">
        <v>0</v>
      </c>
      <c r="M46" s="103">
        <v>0</v>
      </c>
      <c r="N46" s="103">
        <v>0</v>
      </c>
      <c r="O46" s="103">
        <v>18.936</v>
      </c>
      <c r="P46" s="103"/>
      <c r="Q46" s="103"/>
      <c r="R46" s="103"/>
      <c r="S46" s="106">
        <v>47.28</v>
      </c>
      <c r="T46" s="103">
        <v>0</v>
      </c>
      <c r="U46" s="103">
        <v>4.08</v>
      </c>
      <c r="V46" s="103"/>
      <c r="W46" s="103">
        <v>28.8</v>
      </c>
      <c r="X46" s="103">
        <v>28.8</v>
      </c>
      <c r="Y46" s="103">
        <v>0</v>
      </c>
      <c r="Z46" s="103">
        <v>14.4</v>
      </c>
      <c r="AA46" s="103">
        <v>14.4</v>
      </c>
      <c r="AB46" s="103">
        <v>0</v>
      </c>
      <c r="AC46" s="103">
        <v>24000</v>
      </c>
      <c r="AD46" s="103"/>
      <c r="AE46" s="103"/>
      <c r="AF46" s="103">
        <v>51.8</v>
      </c>
      <c r="AG46" s="103">
        <v>51.8</v>
      </c>
      <c r="AH46" s="103">
        <v>0</v>
      </c>
      <c r="AI46" s="110">
        <v>25.049199999999999</v>
      </c>
      <c r="AJ46" s="110">
        <v>25.049199999999999</v>
      </c>
      <c r="AK46" s="110">
        <v>0</v>
      </c>
      <c r="AL46" s="110">
        <v>250492</v>
      </c>
      <c r="AM46" s="103"/>
      <c r="AN46" s="103">
        <v>10.859400000000001</v>
      </c>
      <c r="AO46" s="103">
        <v>10.859400000000001</v>
      </c>
      <c r="AP46" s="103">
        <v>0</v>
      </c>
      <c r="AQ46" s="103">
        <v>10.220599999999999</v>
      </c>
      <c r="AR46" s="103">
        <v>102205.99999999999</v>
      </c>
      <c r="AS46" s="103">
        <v>0.63880000000000003</v>
      </c>
      <c r="AT46" s="103">
        <v>6388</v>
      </c>
      <c r="AU46" s="103"/>
      <c r="AV46" s="103">
        <v>1.6608000000000001</v>
      </c>
      <c r="AW46" s="103">
        <v>1.6608000000000001</v>
      </c>
      <c r="AX46" s="103">
        <v>0</v>
      </c>
      <c r="AY46" s="103">
        <v>0.76649999999999996</v>
      </c>
      <c r="AZ46" s="103">
        <v>7665</v>
      </c>
      <c r="BA46" s="103">
        <v>0.89429999999999998</v>
      </c>
      <c r="BB46" s="103">
        <v>8943</v>
      </c>
      <c r="BC46" s="103">
        <v>0</v>
      </c>
      <c r="BD46" s="103">
        <v>20.514900000000001</v>
      </c>
      <c r="BE46" s="103">
        <v>20.514900000000001</v>
      </c>
      <c r="BF46" s="103">
        <v>0</v>
      </c>
      <c r="BG46" s="103"/>
      <c r="BH46" s="103"/>
      <c r="BI46" s="103"/>
      <c r="BJ46" s="103">
        <v>0</v>
      </c>
      <c r="BK46" s="111">
        <v>1E-4</v>
      </c>
      <c r="BL46" s="112" t="s">
        <v>280</v>
      </c>
      <c r="BM46" s="106">
        <v>26.2</v>
      </c>
      <c r="BN46" s="103">
        <v>19.2</v>
      </c>
      <c r="BO46" s="103">
        <v>19.2</v>
      </c>
      <c r="BP46" s="103">
        <v>0</v>
      </c>
      <c r="BQ46" s="103">
        <v>0</v>
      </c>
      <c r="BR46" s="103">
        <v>0</v>
      </c>
      <c r="BS46" s="103">
        <v>0</v>
      </c>
      <c r="BT46" s="103"/>
      <c r="BU46" s="110">
        <v>7</v>
      </c>
      <c r="BV46" s="103"/>
      <c r="BW46" s="103"/>
      <c r="BX46" s="103">
        <v>0</v>
      </c>
      <c r="BY46" s="106">
        <v>0</v>
      </c>
      <c r="BZ46" s="106">
        <v>0</v>
      </c>
      <c r="CA46" s="103"/>
      <c r="CB46" s="103"/>
      <c r="CC46" s="103">
        <v>0</v>
      </c>
      <c r="CD46" s="103">
        <v>0</v>
      </c>
      <c r="CE46" s="103">
        <v>0</v>
      </c>
      <c r="CF46" s="103"/>
      <c r="CG46" s="103"/>
      <c r="CH46" s="103"/>
      <c r="CI46" s="103"/>
      <c r="CJ46" s="103"/>
      <c r="CK46" s="110"/>
      <c r="CL46" s="103"/>
      <c r="CM46" s="103"/>
      <c r="CN46" s="103"/>
      <c r="CO46" s="103"/>
      <c r="CP46" s="103"/>
      <c r="CQ46" s="103">
        <v>0</v>
      </c>
      <c r="CR46" s="103"/>
      <c r="CS46" s="103"/>
      <c r="CT46" s="103"/>
      <c r="CU46" s="103"/>
      <c r="CV46" s="111">
        <v>278.25789999999995</v>
      </c>
    </row>
    <row r="47" spans="1:100" s="99" customFormat="1" ht="14.25" customHeight="1">
      <c r="A47" s="103">
        <v>42</v>
      </c>
      <c r="B47" s="103" t="s">
        <v>240</v>
      </c>
      <c r="C47" s="104">
        <v>811001</v>
      </c>
      <c r="D47" s="105" t="s">
        <v>281</v>
      </c>
      <c r="E47" s="106">
        <v>179.83690000000001</v>
      </c>
      <c r="F47" s="106">
        <v>167.35690000000002</v>
      </c>
      <c r="G47" s="103">
        <v>44576</v>
      </c>
      <c r="H47" s="106"/>
      <c r="I47" s="106">
        <v>44576</v>
      </c>
      <c r="J47" s="103">
        <v>53.491199999999999</v>
      </c>
      <c r="K47" s="106">
        <v>10.56</v>
      </c>
      <c r="L47" s="103">
        <v>0</v>
      </c>
      <c r="M47" s="103">
        <v>0</v>
      </c>
      <c r="N47" s="103">
        <v>0</v>
      </c>
      <c r="O47" s="103">
        <v>10.56</v>
      </c>
      <c r="P47" s="103"/>
      <c r="Q47" s="103"/>
      <c r="R47" s="103"/>
      <c r="S47" s="106">
        <v>30.323999999999998</v>
      </c>
      <c r="T47" s="103">
        <v>0</v>
      </c>
      <c r="U47" s="103">
        <v>2.2440000000000002</v>
      </c>
      <c r="V47" s="103"/>
      <c r="W47" s="103">
        <v>18.72</v>
      </c>
      <c r="X47" s="103">
        <v>18.72</v>
      </c>
      <c r="Y47" s="103">
        <v>0</v>
      </c>
      <c r="Z47" s="103">
        <v>9.36</v>
      </c>
      <c r="AA47" s="103">
        <v>9.36</v>
      </c>
      <c r="AB47" s="103">
        <v>0</v>
      </c>
      <c r="AC47" s="103">
        <v>15600</v>
      </c>
      <c r="AD47" s="103"/>
      <c r="AE47" s="103"/>
      <c r="AF47" s="103">
        <v>33.67</v>
      </c>
      <c r="AG47" s="103">
        <v>33.67</v>
      </c>
      <c r="AH47" s="103">
        <v>0</v>
      </c>
      <c r="AI47" s="110">
        <v>16.940999999999999</v>
      </c>
      <c r="AJ47" s="110">
        <v>16.940999999999999</v>
      </c>
      <c r="AK47" s="110">
        <v>0</v>
      </c>
      <c r="AL47" s="110">
        <v>169410</v>
      </c>
      <c r="AM47" s="103"/>
      <c r="AN47" s="103">
        <v>7.4086999999999996</v>
      </c>
      <c r="AO47" s="103">
        <v>7.4086999999999996</v>
      </c>
      <c r="AP47" s="103">
        <v>0</v>
      </c>
      <c r="AQ47" s="103">
        <v>6.9729000000000001</v>
      </c>
      <c r="AR47" s="103">
        <v>69729</v>
      </c>
      <c r="AS47" s="103">
        <v>0.43580000000000002</v>
      </c>
      <c r="AT47" s="103">
        <v>4358</v>
      </c>
      <c r="AU47" s="103"/>
      <c r="AV47" s="103">
        <v>1.1331</v>
      </c>
      <c r="AW47" s="103">
        <v>1.1331</v>
      </c>
      <c r="AX47" s="103">
        <v>0</v>
      </c>
      <c r="AY47" s="103">
        <v>0.52300000000000002</v>
      </c>
      <c r="AZ47" s="103">
        <v>5230</v>
      </c>
      <c r="BA47" s="103">
        <v>0.61009999999999998</v>
      </c>
      <c r="BB47" s="103">
        <v>6101</v>
      </c>
      <c r="BC47" s="103">
        <v>0</v>
      </c>
      <c r="BD47" s="103">
        <v>13.828900000000001</v>
      </c>
      <c r="BE47" s="103">
        <v>13.828900000000001</v>
      </c>
      <c r="BF47" s="103">
        <v>0</v>
      </c>
      <c r="BG47" s="103"/>
      <c r="BH47" s="103"/>
      <c r="BI47" s="103"/>
      <c r="BJ47" s="103">
        <v>0</v>
      </c>
      <c r="BK47" s="111">
        <v>1E-4</v>
      </c>
      <c r="BL47" s="112" t="s">
        <v>281</v>
      </c>
      <c r="BM47" s="106">
        <v>12.48</v>
      </c>
      <c r="BN47" s="103">
        <v>12.48</v>
      </c>
      <c r="BO47" s="103">
        <v>12.48</v>
      </c>
      <c r="BP47" s="103">
        <v>0</v>
      </c>
      <c r="BQ47" s="103">
        <v>0</v>
      </c>
      <c r="BR47" s="103">
        <v>0</v>
      </c>
      <c r="BS47" s="103">
        <v>0</v>
      </c>
      <c r="BT47" s="103"/>
      <c r="BU47" s="110">
        <v>0</v>
      </c>
      <c r="BV47" s="103"/>
      <c r="BW47" s="103"/>
      <c r="BX47" s="103">
        <v>0</v>
      </c>
      <c r="BY47" s="106">
        <v>0</v>
      </c>
      <c r="BZ47" s="106">
        <v>0</v>
      </c>
      <c r="CA47" s="103"/>
      <c r="CB47" s="103"/>
      <c r="CC47" s="103">
        <v>0</v>
      </c>
      <c r="CD47" s="103">
        <v>0</v>
      </c>
      <c r="CE47" s="103">
        <v>0</v>
      </c>
      <c r="CF47" s="103"/>
      <c r="CG47" s="103"/>
      <c r="CH47" s="103"/>
      <c r="CI47" s="103"/>
      <c r="CJ47" s="103"/>
      <c r="CK47" s="110"/>
      <c r="CL47" s="103"/>
      <c r="CM47" s="103"/>
      <c r="CN47" s="103"/>
      <c r="CO47" s="103"/>
      <c r="CP47" s="103"/>
      <c r="CQ47" s="103">
        <v>0</v>
      </c>
      <c r="CR47" s="103"/>
      <c r="CS47" s="103"/>
      <c r="CT47" s="103"/>
      <c r="CU47" s="103"/>
      <c r="CV47" s="111">
        <v>179.83690000000001</v>
      </c>
    </row>
    <row r="48" spans="1:100" s="99" customFormat="1" ht="14.25" customHeight="1">
      <c r="A48" s="103">
        <v>43</v>
      </c>
      <c r="B48" s="103" t="s">
        <v>240</v>
      </c>
      <c r="C48" s="104">
        <v>812001</v>
      </c>
      <c r="D48" s="121" t="s">
        <v>282</v>
      </c>
      <c r="E48" s="106">
        <v>571.14300000000003</v>
      </c>
      <c r="F48" s="106">
        <v>391.38300000000004</v>
      </c>
      <c r="G48" s="103">
        <v>104098</v>
      </c>
      <c r="H48" s="106"/>
      <c r="I48" s="106">
        <v>104098</v>
      </c>
      <c r="J48" s="103">
        <v>124.91759999999999</v>
      </c>
      <c r="K48" s="106">
        <v>26.568000000000001</v>
      </c>
      <c r="L48" s="103">
        <v>0</v>
      </c>
      <c r="M48" s="103">
        <v>0</v>
      </c>
      <c r="N48" s="103">
        <v>0</v>
      </c>
      <c r="O48" s="103">
        <v>26.568000000000001</v>
      </c>
      <c r="P48" s="103"/>
      <c r="Q48" s="103"/>
      <c r="R48" s="103"/>
      <c r="S48" s="106">
        <v>70.92</v>
      </c>
      <c r="T48" s="103">
        <v>0</v>
      </c>
      <c r="U48" s="103">
        <v>6.12</v>
      </c>
      <c r="V48" s="103"/>
      <c r="W48" s="103">
        <v>43.2</v>
      </c>
      <c r="X48" s="103">
        <v>43.2</v>
      </c>
      <c r="Y48" s="103">
        <v>0</v>
      </c>
      <c r="Z48" s="103">
        <v>21.6</v>
      </c>
      <c r="AA48" s="103">
        <v>21.6</v>
      </c>
      <c r="AB48" s="103">
        <v>0</v>
      </c>
      <c r="AC48" s="103">
        <v>36000</v>
      </c>
      <c r="AD48" s="103"/>
      <c r="AE48" s="103"/>
      <c r="AF48" s="103">
        <v>77.7</v>
      </c>
      <c r="AG48" s="103">
        <v>77.7</v>
      </c>
      <c r="AH48" s="103">
        <v>0</v>
      </c>
      <c r="AI48" s="110">
        <v>39.330800000000004</v>
      </c>
      <c r="AJ48" s="110">
        <v>39.330800000000004</v>
      </c>
      <c r="AK48" s="110">
        <v>0</v>
      </c>
      <c r="AL48" s="110">
        <v>393308.00000000006</v>
      </c>
      <c r="AM48" s="103"/>
      <c r="AN48" s="103">
        <v>17.2225</v>
      </c>
      <c r="AO48" s="103">
        <v>17.2225</v>
      </c>
      <c r="AP48" s="103">
        <v>0</v>
      </c>
      <c r="AQ48" s="103">
        <v>16.209399999999999</v>
      </c>
      <c r="AR48" s="103">
        <v>162094</v>
      </c>
      <c r="AS48" s="103">
        <v>1.0130999999999999</v>
      </c>
      <c r="AT48" s="103">
        <v>10130.999999999998</v>
      </c>
      <c r="AU48" s="103"/>
      <c r="AV48" s="103">
        <v>2.6339999999999999</v>
      </c>
      <c r="AW48" s="103">
        <v>2.6339999999999999</v>
      </c>
      <c r="AX48" s="103">
        <v>0</v>
      </c>
      <c r="AY48" s="103">
        <v>1.2157</v>
      </c>
      <c r="AZ48" s="103">
        <v>12157</v>
      </c>
      <c r="BA48" s="103">
        <v>1.4182999999999999</v>
      </c>
      <c r="BB48" s="103">
        <v>14182.999999999998</v>
      </c>
      <c r="BC48" s="103">
        <v>0</v>
      </c>
      <c r="BD48" s="103">
        <v>32.0901</v>
      </c>
      <c r="BE48" s="103">
        <v>32.0901</v>
      </c>
      <c r="BF48" s="103">
        <v>0</v>
      </c>
      <c r="BG48" s="103"/>
      <c r="BH48" s="103"/>
      <c r="BI48" s="103"/>
      <c r="BJ48" s="103">
        <v>0</v>
      </c>
      <c r="BK48" s="111">
        <v>1E-4</v>
      </c>
      <c r="BL48" s="111" t="s">
        <v>282</v>
      </c>
      <c r="BM48" s="106">
        <v>178.8</v>
      </c>
      <c r="BN48" s="103">
        <v>28.799999999999997</v>
      </c>
      <c r="BO48" s="103">
        <v>28.799999999999997</v>
      </c>
      <c r="BP48" s="103">
        <v>0</v>
      </c>
      <c r="BQ48" s="103">
        <v>0</v>
      </c>
      <c r="BR48" s="103">
        <v>0</v>
      </c>
      <c r="BS48" s="103">
        <v>0</v>
      </c>
      <c r="BT48" s="103">
        <v>1040</v>
      </c>
      <c r="BU48" s="110">
        <v>150</v>
      </c>
      <c r="BV48" s="103"/>
      <c r="BW48" s="103"/>
      <c r="BX48" s="103">
        <v>0</v>
      </c>
      <c r="BY48" s="106">
        <v>0.96</v>
      </c>
      <c r="BZ48" s="106">
        <v>0.96</v>
      </c>
      <c r="CA48" s="103"/>
      <c r="CB48" s="103"/>
      <c r="CC48" s="103">
        <v>0.96</v>
      </c>
      <c r="CD48" s="103">
        <v>0.96</v>
      </c>
      <c r="CE48" s="103">
        <v>0</v>
      </c>
      <c r="CF48" s="103"/>
      <c r="CG48" s="103"/>
      <c r="CH48" s="103"/>
      <c r="CI48" s="103"/>
      <c r="CJ48" s="103"/>
      <c r="CK48" s="110"/>
      <c r="CL48" s="103"/>
      <c r="CM48" s="103"/>
      <c r="CN48" s="103"/>
      <c r="CO48" s="103"/>
      <c r="CP48" s="103"/>
      <c r="CQ48" s="103">
        <v>0</v>
      </c>
      <c r="CR48" s="103"/>
      <c r="CS48" s="103"/>
      <c r="CT48" s="103"/>
      <c r="CU48" s="103"/>
      <c r="CV48" s="111">
        <v>571.14300000000003</v>
      </c>
    </row>
    <row r="49" spans="1:100" s="99" customFormat="1" ht="14.25" customHeight="1">
      <c r="A49" s="103">
        <v>44</v>
      </c>
      <c r="B49" s="103" t="s">
        <v>240</v>
      </c>
      <c r="C49" s="104">
        <v>810001</v>
      </c>
      <c r="D49" s="105" t="s">
        <v>283</v>
      </c>
      <c r="E49" s="106">
        <v>369.35629999999998</v>
      </c>
      <c r="F49" s="106">
        <v>189.4203</v>
      </c>
      <c r="G49" s="103">
        <v>56566</v>
      </c>
      <c r="H49" s="106">
        <v>56566</v>
      </c>
      <c r="I49" s="106"/>
      <c r="J49" s="103">
        <v>67.879199999999997</v>
      </c>
      <c r="K49" s="106">
        <v>31.5</v>
      </c>
      <c r="L49" s="103">
        <v>31.5</v>
      </c>
      <c r="M49" s="103">
        <v>31.5</v>
      </c>
      <c r="N49" s="103">
        <v>0</v>
      </c>
      <c r="O49" s="103"/>
      <c r="P49" s="103"/>
      <c r="Q49" s="103"/>
      <c r="R49" s="103"/>
      <c r="S49" s="106">
        <v>43.085999999999999</v>
      </c>
      <c r="T49" s="103">
        <v>5.6566000000000001</v>
      </c>
      <c r="U49" s="103"/>
      <c r="V49" s="103"/>
      <c r="W49" s="103">
        <v>25.063199999999998</v>
      </c>
      <c r="X49" s="103">
        <v>25.063199999999998</v>
      </c>
      <c r="Y49" s="103">
        <v>0</v>
      </c>
      <c r="Z49" s="103">
        <v>12.366199999999999</v>
      </c>
      <c r="AA49" s="103">
        <v>12.531599999999999</v>
      </c>
      <c r="AB49" s="103">
        <v>-0.16539999999999999</v>
      </c>
      <c r="AC49" s="103">
        <v>20886</v>
      </c>
      <c r="AD49" s="103"/>
      <c r="AE49" s="103"/>
      <c r="AF49" s="103">
        <v>0</v>
      </c>
      <c r="AG49" s="103">
        <v>0</v>
      </c>
      <c r="AH49" s="103">
        <v>0</v>
      </c>
      <c r="AI49" s="110">
        <v>20.815799999999999</v>
      </c>
      <c r="AJ49" s="110">
        <v>20.815799999999999</v>
      </c>
      <c r="AK49" s="110">
        <v>0</v>
      </c>
      <c r="AL49" s="110">
        <v>208158</v>
      </c>
      <c r="AM49" s="103"/>
      <c r="AN49" s="103">
        <v>8.4472000000000005</v>
      </c>
      <c r="AO49" s="103">
        <v>8.4472000000000005</v>
      </c>
      <c r="AP49" s="103">
        <v>0</v>
      </c>
      <c r="AQ49" s="103">
        <v>7.9503000000000004</v>
      </c>
      <c r="AR49" s="103">
        <v>79503</v>
      </c>
      <c r="AS49" s="103">
        <v>0.49690000000000001</v>
      </c>
      <c r="AT49" s="103">
        <v>4969</v>
      </c>
      <c r="AU49" s="103"/>
      <c r="AV49" s="103">
        <v>0.59630000000000005</v>
      </c>
      <c r="AW49" s="103">
        <v>0.59630000000000005</v>
      </c>
      <c r="AX49" s="103">
        <v>0</v>
      </c>
      <c r="AY49" s="103">
        <v>0.59630000000000005</v>
      </c>
      <c r="AZ49" s="103">
        <v>5963.0000000000009</v>
      </c>
      <c r="BA49" s="103">
        <v>0</v>
      </c>
      <c r="BB49" s="103">
        <v>0</v>
      </c>
      <c r="BC49" s="103">
        <v>0</v>
      </c>
      <c r="BD49" s="103">
        <v>17.095800000000001</v>
      </c>
      <c r="BE49" s="103">
        <v>17.095800000000001</v>
      </c>
      <c r="BF49" s="103">
        <v>0</v>
      </c>
      <c r="BG49" s="103"/>
      <c r="BH49" s="103"/>
      <c r="BI49" s="103"/>
      <c r="BJ49" s="103">
        <v>0</v>
      </c>
      <c r="BK49" s="111">
        <v>1E-4</v>
      </c>
      <c r="BL49" s="112" t="s">
        <v>283</v>
      </c>
      <c r="BM49" s="106">
        <v>170.99600000000001</v>
      </c>
      <c r="BN49" s="103">
        <v>16.8</v>
      </c>
      <c r="BO49" s="103">
        <v>16.8</v>
      </c>
      <c r="BP49" s="103">
        <v>0</v>
      </c>
      <c r="BQ49" s="103">
        <v>11.196</v>
      </c>
      <c r="BR49" s="103">
        <v>11.196</v>
      </c>
      <c r="BS49" s="103">
        <v>0</v>
      </c>
      <c r="BT49" s="103">
        <v>10530</v>
      </c>
      <c r="BU49" s="110">
        <v>143</v>
      </c>
      <c r="BV49" s="103"/>
      <c r="BW49" s="103"/>
      <c r="BX49" s="103">
        <v>0</v>
      </c>
      <c r="BY49" s="106">
        <v>8.94</v>
      </c>
      <c r="BZ49" s="106">
        <v>4.8</v>
      </c>
      <c r="CA49" s="103"/>
      <c r="CB49" s="103"/>
      <c r="CC49" s="103">
        <v>4.8</v>
      </c>
      <c r="CD49" s="103">
        <v>4.8</v>
      </c>
      <c r="CE49" s="103">
        <v>0</v>
      </c>
      <c r="CF49" s="103"/>
      <c r="CG49" s="103"/>
      <c r="CH49" s="103">
        <v>4.1399999999999997</v>
      </c>
      <c r="CI49" s="103"/>
      <c r="CJ49" s="103"/>
      <c r="CK49" s="110"/>
      <c r="CL49" s="103"/>
      <c r="CM49" s="103"/>
      <c r="CN49" s="103"/>
      <c r="CO49" s="103"/>
      <c r="CP49" s="103"/>
      <c r="CQ49" s="103">
        <v>0</v>
      </c>
      <c r="CR49" s="103">
        <v>180</v>
      </c>
      <c r="CS49" s="103"/>
      <c r="CT49" s="103">
        <v>2938</v>
      </c>
      <c r="CU49" s="103"/>
      <c r="CV49" s="111">
        <v>3487.3562999999999</v>
      </c>
    </row>
    <row r="50" spans="1:100" s="99" customFormat="1" ht="14.25" customHeight="1">
      <c r="A50" s="103">
        <v>45</v>
      </c>
      <c r="B50" s="103" t="s">
        <v>240</v>
      </c>
      <c r="C50" s="104">
        <v>810005</v>
      </c>
      <c r="D50" s="105" t="s">
        <v>284</v>
      </c>
      <c r="E50" s="106">
        <v>2610.1203400000004</v>
      </c>
      <c r="F50" s="106">
        <v>2246.51674</v>
      </c>
      <c r="G50" s="103">
        <v>648807.19999999995</v>
      </c>
      <c r="H50" s="106"/>
      <c r="I50" s="106">
        <v>648807.19999999995</v>
      </c>
      <c r="J50" s="103">
        <v>778.56863999999996</v>
      </c>
      <c r="K50" s="106">
        <v>78.912000000000006</v>
      </c>
      <c r="L50" s="103">
        <v>0</v>
      </c>
      <c r="M50" s="103">
        <v>0</v>
      </c>
      <c r="N50" s="103">
        <v>0</v>
      </c>
      <c r="O50" s="103">
        <v>78.912000000000006</v>
      </c>
      <c r="P50" s="103"/>
      <c r="Q50" s="103"/>
      <c r="R50" s="103"/>
      <c r="S50" s="106">
        <v>371.52</v>
      </c>
      <c r="T50" s="103">
        <v>0</v>
      </c>
      <c r="U50" s="103">
        <v>16.32</v>
      </c>
      <c r="V50" s="103"/>
      <c r="W50" s="103">
        <v>238.56</v>
      </c>
      <c r="X50" s="103">
        <v>238.56</v>
      </c>
      <c r="Y50" s="103">
        <v>0</v>
      </c>
      <c r="Z50" s="103">
        <v>116.64</v>
      </c>
      <c r="AA50" s="103">
        <v>119.28</v>
      </c>
      <c r="AB50" s="103">
        <v>-2.6400000000000006</v>
      </c>
      <c r="AC50" s="103">
        <v>198800</v>
      </c>
      <c r="AD50" s="103"/>
      <c r="AE50" s="103"/>
      <c r="AF50" s="103">
        <v>466.2</v>
      </c>
      <c r="AG50" s="103">
        <v>466.2</v>
      </c>
      <c r="AH50" s="103">
        <v>0</v>
      </c>
      <c r="AI50" s="110">
        <v>237.33260000000001</v>
      </c>
      <c r="AJ50" s="110">
        <v>237.33260000000001</v>
      </c>
      <c r="AK50" s="110">
        <v>0</v>
      </c>
      <c r="AL50" s="110">
        <v>2373326</v>
      </c>
      <c r="AM50" s="103"/>
      <c r="AN50" s="103">
        <v>105.8053</v>
      </c>
      <c r="AO50" s="103">
        <v>105.8053</v>
      </c>
      <c r="AP50" s="103">
        <v>0</v>
      </c>
      <c r="AQ50" s="103">
        <v>99.581500000000005</v>
      </c>
      <c r="AR50" s="103">
        <v>995815</v>
      </c>
      <c r="AS50" s="103">
        <v>6.2237999999999998</v>
      </c>
      <c r="AT50" s="103">
        <v>62238</v>
      </c>
      <c r="AU50" s="103"/>
      <c r="AV50" s="103">
        <v>16.181999999999999</v>
      </c>
      <c r="AW50" s="103">
        <v>16.181999999999999</v>
      </c>
      <c r="AX50" s="103">
        <v>0</v>
      </c>
      <c r="AY50" s="103">
        <v>7.4686000000000003</v>
      </c>
      <c r="AZ50" s="103">
        <v>74686</v>
      </c>
      <c r="BA50" s="103">
        <v>8.7134</v>
      </c>
      <c r="BB50" s="103">
        <v>87134</v>
      </c>
      <c r="BC50" s="103">
        <v>0</v>
      </c>
      <c r="BD50" s="103">
        <v>191.99619999999999</v>
      </c>
      <c r="BE50" s="103">
        <v>191.99619999999999</v>
      </c>
      <c r="BF50" s="103">
        <v>0</v>
      </c>
      <c r="BG50" s="103"/>
      <c r="BH50" s="103"/>
      <c r="BI50" s="103"/>
      <c r="BJ50" s="103">
        <v>0</v>
      </c>
      <c r="BK50" s="111">
        <v>1E-4</v>
      </c>
      <c r="BL50" s="112" t="s">
        <v>284</v>
      </c>
      <c r="BM50" s="106">
        <v>262.79999999999995</v>
      </c>
      <c r="BN50" s="103">
        <v>172.79999999999998</v>
      </c>
      <c r="BO50" s="103">
        <v>172.79999999999998</v>
      </c>
      <c r="BP50" s="103">
        <v>0</v>
      </c>
      <c r="BQ50" s="103">
        <v>0</v>
      </c>
      <c r="BR50" s="103">
        <v>0</v>
      </c>
      <c r="BS50" s="103">
        <v>0</v>
      </c>
      <c r="BT50" s="103"/>
      <c r="BU50" s="110">
        <v>75</v>
      </c>
      <c r="BV50" s="103">
        <v>15</v>
      </c>
      <c r="BW50" s="103"/>
      <c r="BX50" s="103">
        <v>15</v>
      </c>
      <c r="BY50" s="106">
        <v>100.8036</v>
      </c>
      <c r="BZ50" s="106">
        <v>60</v>
      </c>
      <c r="CA50" s="103"/>
      <c r="CB50" s="103"/>
      <c r="CC50" s="103">
        <v>60</v>
      </c>
      <c r="CD50" s="103">
        <v>60</v>
      </c>
      <c r="CE50" s="103">
        <v>0</v>
      </c>
      <c r="CF50" s="103"/>
      <c r="CG50" s="103"/>
      <c r="CH50" s="103">
        <v>40.803600000000003</v>
      </c>
      <c r="CI50" s="103"/>
      <c r="CJ50" s="103"/>
      <c r="CK50" s="110"/>
      <c r="CL50" s="103"/>
      <c r="CM50" s="103"/>
      <c r="CN50" s="103"/>
      <c r="CO50" s="103"/>
      <c r="CP50" s="103"/>
      <c r="CQ50" s="103">
        <v>0</v>
      </c>
      <c r="CR50" s="103"/>
      <c r="CS50" s="103"/>
      <c r="CT50" s="103">
        <v>7410.07</v>
      </c>
      <c r="CU50" s="103"/>
      <c r="CV50" s="111">
        <v>10020.190340000001</v>
      </c>
    </row>
    <row r="51" spans="1:100" s="99" customFormat="1" ht="14.25" customHeight="1">
      <c r="A51" s="103">
        <v>46</v>
      </c>
      <c r="B51" s="103" t="s">
        <v>240</v>
      </c>
      <c r="C51" s="104">
        <v>810007</v>
      </c>
      <c r="D51" s="105" t="s">
        <v>285</v>
      </c>
      <c r="E51" s="106">
        <v>231.99449999999996</v>
      </c>
      <c r="F51" s="106">
        <v>210.63449999999997</v>
      </c>
      <c r="G51" s="103">
        <v>56875</v>
      </c>
      <c r="H51" s="106"/>
      <c r="I51" s="106">
        <v>56875</v>
      </c>
      <c r="J51" s="103">
        <v>68.25</v>
      </c>
      <c r="K51" s="106">
        <v>13.824</v>
      </c>
      <c r="L51" s="103">
        <v>0</v>
      </c>
      <c r="M51" s="103">
        <v>0</v>
      </c>
      <c r="N51" s="103">
        <v>0</v>
      </c>
      <c r="O51" s="103">
        <v>13.824</v>
      </c>
      <c r="P51" s="103"/>
      <c r="Q51" s="103"/>
      <c r="R51" s="103"/>
      <c r="S51" s="106">
        <v>37.823999999999998</v>
      </c>
      <c r="T51" s="103">
        <v>0</v>
      </c>
      <c r="U51" s="103">
        <v>3.2639999999999998</v>
      </c>
      <c r="V51" s="103"/>
      <c r="W51" s="103">
        <v>23.04</v>
      </c>
      <c r="X51" s="103">
        <v>23.04</v>
      </c>
      <c r="Y51" s="103">
        <v>0</v>
      </c>
      <c r="Z51" s="103">
        <v>11.52</v>
      </c>
      <c r="AA51" s="103">
        <v>11.52</v>
      </c>
      <c r="AB51" s="103">
        <v>0</v>
      </c>
      <c r="AC51" s="103">
        <v>19200</v>
      </c>
      <c r="AD51" s="103"/>
      <c r="AE51" s="103"/>
      <c r="AF51" s="103">
        <v>41.44</v>
      </c>
      <c r="AG51" s="103">
        <v>41.44</v>
      </c>
      <c r="AH51" s="103">
        <v>0</v>
      </c>
      <c r="AI51" s="110">
        <v>21.236799999999999</v>
      </c>
      <c r="AJ51" s="110">
        <v>21.236799999999999</v>
      </c>
      <c r="AK51" s="110">
        <v>0</v>
      </c>
      <c r="AL51" s="110">
        <v>212368</v>
      </c>
      <c r="AM51" s="103"/>
      <c r="AN51" s="103">
        <v>9.3237000000000005</v>
      </c>
      <c r="AO51" s="103">
        <v>9.3237000000000005</v>
      </c>
      <c r="AP51" s="103">
        <v>0</v>
      </c>
      <c r="AQ51" s="103">
        <v>8.7751999999999999</v>
      </c>
      <c r="AR51" s="103">
        <v>87752</v>
      </c>
      <c r="AS51" s="103">
        <v>0.54849999999999999</v>
      </c>
      <c r="AT51" s="103">
        <v>5485</v>
      </c>
      <c r="AU51" s="103"/>
      <c r="AV51" s="103">
        <v>1.4259999999999999</v>
      </c>
      <c r="AW51" s="103">
        <v>1.4259999999999999</v>
      </c>
      <c r="AX51" s="103">
        <v>0</v>
      </c>
      <c r="AY51" s="103">
        <v>0.65810000000000002</v>
      </c>
      <c r="AZ51" s="103">
        <v>6581</v>
      </c>
      <c r="BA51" s="103">
        <v>0.76780000000000004</v>
      </c>
      <c r="BB51" s="103">
        <v>7678</v>
      </c>
      <c r="BC51" s="103">
        <v>9.9999999999877964E-5</v>
      </c>
      <c r="BD51" s="103">
        <v>17.309999999999999</v>
      </c>
      <c r="BE51" s="103">
        <v>17.309999999999999</v>
      </c>
      <c r="BF51" s="103">
        <v>0</v>
      </c>
      <c r="BG51" s="103"/>
      <c r="BH51" s="103"/>
      <c r="BI51" s="103"/>
      <c r="BJ51" s="103">
        <v>0</v>
      </c>
      <c r="BK51" s="111">
        <v>1E-4</v>
      </c>
      <c r="BL51" s="112" t="s">
        <v>285</v>
      </c>
      <c r="BM51" s="106">
        <v>21.36</v>
      </c>
      <c r="BN51" s="103">
        <v>15.36</v>
      </c>
      <c r="BO51" s="103">
        <v>15.36</v>
      </c>
      <c r="BP51" s="103">
        <v>0</v>
      </c>
      <c r="BQ51" s="103">
        <v>0</v>
      </c>
      <c r="BR51" s="103">
        <v>0</v>
      </c>
      <c r="BS51" s="103">
        <v>0</v>
      </c>
      <c r="BT51" s="103"/>
      <c r="BU51" s="110">
        <v>6</v>
      </c>
      <c r="BV51" s="103"/>
      <c r="BW51" s="103"/>
      <c r="BX51" s="103">
        <v>0</v>
      </c>
      <c r="BY51" s="106">
        <v>0</v>
      </c>
      <c r="BZ51" s="106">
        <v>0</v>
      </c>
      <c r="CA51" s="103"/>
      <c r="CB51" s="103"/>
      <c r="CC51" s="103">
        <v>0</v>
      </c>
      <c r="CD51" s="103">
        <v>0</v>
      </c>
      <c r="CE51" s="103">
        <v>0</v>
      </c>
      <c r="CF51" s="103"/>
      <c r="CG51" s="103"/>
      <c r="CH51" s="103"/>
      <c r="CI51" s="103"/>
      <c r="CJ51" s="103"/>
      <c r="CK51" s="110"/>
      <c r="CL51" s="103"/>
      <c r="CM51" s="103"/>
      <c r="CN51" s="103"/>
      <c r="CO51" s="103"/>
      <c r="CP51" s="103"/>
      <c r="CQ51" s="103">
        <v>0</v>
      </c>
      <c r="CR51" s="103"/>
      <c r="CS51" s="103"/>
      <c r="CT51" s="103">
        <v>49.68</v>
      </c>
      <c r="CU51" s="103"/>
      <c r="CV51" s="111">
        <v>281.67449999999997</v>
      </c>
    </row>
    <row r="52" spans="1:100" s="99" customFormat="1" ht="14.25" customHeight="1">
      <c r="A52" s="103">
        <v>47</v>
      </c>
      <c r="B52" s="103" t="s">
        <v>240</v>
      </c>
      <c r="C52" s="104">
        <v>810003</v>
      </c>
      <c r="D52" s="105" t="s">
        <v>286</v>
      </c>
      <c r="E52" s="106">
        <v>113.8867</v>
      </c>
      <c r="F52" s="106">
        <v>97.458699999999993</v>
      </c>
      <c r="G52" s="103">
        <v>28852</v>
      </c>
      <c r="H52" s="106"/>
      <c r="I52" s="106">
        <v>28852</v>
      </c>
      <c r="J52" s="103">
        <v>34.622399999999999</v>
      </c>
      <c r="K52" s="106">
        <v>0</v>
      </c>
      <c r="L52" s="103">
        <v>0</v>
      </c>
      <c r="M52" s="103">
        <v>0</v>
      </c>
      <c r="N52" s="103">
        <v>0</v>
      </c>
      <c r="O52" s="103"/>
      <c r="P52" s="103"/>
      <c r="Q52" s="103"/>
      <c r="R52" s="103"/>
      <c r="S52" s="106">
        <v>17.28</v>
      </c>
      <c r="T52" s="103">
        <v>0</v>
      </c>
      <c r="U52" s="103"/>
      <c r="V52" s="103"/>
      <c r="W52" s="103">
        <v>11.52</v>
      </c>
      <c r="X52" s="103">
        <v>11.52</v>
      </c>
      <c r="Y52" s="103">
        <v>0</v>
      </c>
      <c r="Z52" s="103">
        <v>5.76</v>
      </c>
      <c r="AA52" s="103">
        <v>5.76</v>
      </c>
      <c r="AB52" s="103">
        <v>0</v>
      </c>
      <c r="AC52" s="103">
        <v>9600</v>
      </c>
      <c r="AD52" s="103"/>
      <c r="AE52" s="103"/>
      <c r="AF52" s="103">
        <v>20.72</v>
      </c>
      <c r="AG52" s="103">
        <v>20.72</v>
      </c>
      <c r="AH52" s="103">
        <v>0</v>
      </c>
      <c r="AI52" s="110">
        <v>10.698</v>
      </c>
      <c r="AJ52" s="110">
        <v>10.698</v>
      </c>
      <c r="AK52" s="110">
        <v>0</v>
      </c>
      <c r="AL52" s="110">
        <v>106980</v>
      </c>
      <c r="AM52" s="103"/>
      <c r="AN52" s="103">
        <v>4.7041000000000004</v>
      </c>
      <c r="AO52" s="103">
        <v>4.7041000000000004</v>
      </c>
      <c r="AP52" s="103">
        <v>0</v>
      </c>
      <c r="AQ52" s="103">
        <v>4.4273999999999996</v>
      </c>
      <c r="AR52" s="103">
        <v>44273.999999999993</v>
      </c>
      <c r="AS52" s="103">
        <v>0.2767</v>
      </c>
      <c r="AT52" s="103">
        <v>2767</v>
      </c>
      <c r="AU52" s="103"/>
      <c r="AV52" s="103">
        <v>0.71950000000000003</v>
      </c>
      <c r="AW52" s="103">
        <v>0.71950000000000003</v>
      </c>
      <c r="AX52" s="103">
        <v>0</v>
      </c>
      <c r="AY52" s="103">
        <v>0.33210000000000001</v>
      </c>
      <c r="AZ52" s="103">
        <v>3321</v>
      </c>
      <c r="BA52" s="103">
        <v>0.38740000000000002</v>
      </c>
      <c r="BB52" s="103">
        <v>3874</v>
      </c>
      <c r="BC52" s="103">
        <v>0</v>
      </c>
      <c r="BD52" s="103">
        <v>8.7147000000000006</v>
      </c>
      <c r="BE52" s="103">
        <v>8.7147000000000006</v>
      </c>
      <c r="BF52" s="103">
        <v>0</v>
      </c>
      <c r="BG52" s="103"/>
      <c r="BH52" s="103"/>
      <c r="BI52" s="103"/>
      <c r="BJ52" s="103">
        <v>0</v>
      </c>
      <c r="BK52" s="111">
        <v>1E-4</v>
      </c>
      <c r="BL52" s="112" t="s">
        <v>286</v>
      </c>
      <c r="BM52" s="106">
        <v>13.68</v>
      </c>
      <c r="BN52" s="103">
        <v>7.68</v>
      </c>
      <c r="BO52" s="103">
        <v>7.68</v>
      </c>
      <c r="BP52" s="103">
        <v>0</v>
      </c>
      <c r="BQ52" s="103">
        <v>0</v>
      </c>
      <c r="BR52" s="103">
        <v>0</v>
      </c>
      <c r="BS52" s="103">
        <v>0</v>
      </c>
      <c r="BT52" s="103"/>
      <c r="BU52" s="110">
        <v>6</v>
      </c>
      <c r="BV52" s="103"/>
      <c r="BW52" s="103"/>
      <c r="BX52" s="103">
        <v>0</v>
      </c>
      <c r="BY52" s="106">
        <v>2.7479999999999998</v>
      </c>
      <c r="BZ52" s="106">
        <v>1.92</v>
      </c>
      <c r="CA52" s="103"/>
      <c r="CB52" s="103"/>
      <c r="CC52" s="103">
        <v>1.92</v>
      </c>
      <c r="CD52" s="103">
        <v>1.92</v>
      </c>
      <c r="CE52" s="103">
        <v>0</v>
      </c>
      <c r="CF52" s="103"/>
      <c r="CG52" s="103"/>
      <c r="CH52" s="103">
        <v>0.82799999999999996</v>
      </c>
      <c r="CI52" s="103"/>
      <c r="CJ52" s="103"/>
      <c r="CK52" s="110"/>
      <c r="CL52" s="103"/>
      <c r="CM52" s="103"/>
      <c r="CN52" s="103"/>
      <c r="CO52" s="103"/>
      <c r="CP52" s="103"/>
      <c r="CQ52" s="103">
        <v>0</v>
      </c>
      <c r="CR52" s="103"/>
      <c r="CS52" s="103"/>
      <c r="CT52" s="103">
        <v>107.82</v>
      </c>
      <c r="CU52" s="103"/>
      <c r="CV52" s="111">
        <v>221.70670000000001</v>
      </c>
    </row>
    <row r="53" spans="1:100" s="99" customFormat="1" ht="14.25" customHeight="1">
      <c r="A53" s="103">
        <v>48</v>
      </c>
      <c r="B53" s="103" t="s">
        <v>240</v>
      </c>
      <c r="C53" s="104">
        <v>810002</v>
      </c>
      <c r="D53" s="105" t="s">
        <v>287</v>
      </c>
      <c r="E53" s="106">
        <v>529.17499999999995</v>
      </c>
      <c r="F53" s="106">
        <v>403.69499999999999</v>
      </c>
      <c r="G53" s="103">
        <v>112508</v>
      </c>
      <c r="H53" s="106"/>
      <c r="I53" s="106">
        <v>112508</v>
      </c>
      <c r="J53" s="103">
        <v>135.00960000000001</v>
      </c>
      <c r="K53" s="106">
        <v>0</v>
      </c>
      <c r="L53" s="103">
        <v>0</v>
      </c>
      <c r="M53" s="103">
        <v>0</v>
      </c>
      <c r="N53" s="103">
        <v>0</v>
      </c>
      <c r="O53" s="103"/>
      <c r="P53" s="103"/>
      <c r="Q53" s="103"/>
      <c r="R53" s="103"/>
      <c r="S53" s="106">
        <v>75.599999999999994</v>
      </c>
      <c r="T53" s="103">
        <v>0</v>
      </c>
      <c r="U53" s="103"/>
      <c r="V53" s="103"/>
      <c r="W53" s="103">
        <v>50.4</v>
      </c>
      <c r="X53" s="103">
        <v>50.4</v>
      </c>
      <c r="Y53" s="103">
        <v>0</v>
      </c>
      <c r="Z53" s="103">
        <v>25.2</v>
      </c>
      <c r="AA53" s="103">
        <v>25.2</v>
      </c>
      <c r="AB53" s="103">
        <v>0</v>
      </c>
      <c r="AC53" s="103">
        <v>42000</v>
      </c>
      <c r="AD53" s="103"/>
      <c r="AE53" s="103"/>
      <c r="AF53" s="103">
        <v>90.65</v>
      </c>
      <c r="AG53" s="103">
        <v>90.65</v>
      </c>
      <c r="AH53" s="103">
        <v>0</v>
      </c>
      <c r="AI53" s="110">
        <v>44.169499999999999</v>
      </c>
      <c r="AJ53" s="110">
        <v>44.169499999999999</v>
      </c>
      <c r="AK53" s="110">
        <v>0</v>
      </c>
      <c r="AL53" s="110">
        <v>441695</v>
      </c>
      <c r="AM53" s="103"/>
      <c r="AN53" s="103">
        <v>19.181100000000001</v>
      </c>
      <c r="AO53" s="103">
        <v>19.181100000000001</v>
      </c>
      <c r="AP53" s="103">
        <v>0</v>
      </c>
      <c r="AQ53" s="103">
        <v>18.052800000000001</v>
      </c>
      <c r="AR53" s="103">
        <v>180528</v>
      </c>
      <c r="AS53" s="103">
        <v>1.1283000000000001</v>
      </c>
      <c r="AT53" s="103">
        <v>11283</v>
      </c>
      <c r="AU53" s="103"/>
      <c r="AV53" s="103">
        <v>2.9336000000000002</v>
      </c>
      <c r="AW53" s="103">
        <v>2.9336000000000002</v>
      </c>
      <c r="AX53" s="103">
        <v>0</v>
      </c>
      <c r="AY53" s="103">
        <v>1.3540000000000001</v>
      </c>
      <c r="AZ53" s="103">
        <v>13540.000000000002</v>
      </c>
      <c r="BA53" s="103">
        <v>1.5795999999999999</v>
      </c>
      <c r="BB53" s="103">
        <v>15795.999999999998</v>
      </c>
      <c r="BC53" s="103">
        <v>0</v>
      </c>
      <c r="BD53" s="103">
        <v>36.151200000000003</v>
      </c>
      <c r="BE53" s="103">
        <v>36.151200000000003</v>
      </c>
      <c r="BF53" s="103">
        <v>0</v>
      </c>
      <c r="BG53" s="103"/>
      <c r="BH53" s="103"/>
      <c r="BI53" s="103"/>
      <c r="BJ53" s="103">
        <v>0</v>
      </c>
      <c r="BK53" s="111">
        <v>1E-4</v>
      </c>
      <c r="BL53" s="112" t="s">
        <v>287</v>
      </c>
      <c r="BM53" s="106">
        <v>113.6</v>
      </c>
      <c r="BN53" s="103">
        <v>33.6</v>
      </c>
      <c r="BO53" s="103">
        <v>33.6</v>
      </c>
      <c r="BP53" s="103">
        <v>0</v>
      </c>
      <c r="BQ53" s="103">
        <v>0</v>
      </c>
      <c r="BR53" s="103">
        <v>0</v>
      </c>
      <c r="BS53" s="103">
        <v>0</v>
      </c>
      <c r="BT53" s="103"/>
      <c r="BU53" s="110">
        <v>80</v>
      </c>
      <c r="BV53" s="103"/>
      <c r="BW53" s="103"/>
      <c r="BX53" s="103">
        <v>0</v>
      </c>
      <c r="BY53" s="106">
        <v>11.879999999999999</v>
      </c>
      <c r="BZ53" s="106">
        <v>9.1199999999999992</v>
      </c>
      <c r="CA53" s="103"/>
      <c r="CB53" s="103"/>
      <c r="CC53" s="103">
        <v>9.1199999999999992</v>
      </c>
      <c r="CD53" s="103">
        <v>9.1199999999999992</v>
      </c>
      <c r="CE53" s="103">
        <v>0</v>
      </c>
      <c r="CF53" s="103"/>
      <c r="CG53" s="103"/>
      <c r="CH53" s="103">
        <v>2.76</v>
      </c>
      <c r="CI53" s="103"/>
      <c r="CJ53" s="103"/>
      <c r="CK53" s="110"/>
      <c r="CL53" s="103"/>
      <c r="CM53" s="103"/>
      <c r="CN53" s="103"/>
      <c r="CO53" s="103"/>
      <c r="CP53" s="103"/>
      <c r="CQ53" s="103">
        <v>0</v>
      </c>
      <c r="CR53" s="103"/>
      <c r="CS53" s="103"/>
      <c r="CT53" s="103">
        <v>344.89</v>
      </c>
      <c r="CU53" s="103"/>
      <c r="CV53" s="111">
        <v>874.06499999999994</v>
      </c>
    </row>
    <row r="54" spans="1:100" s="99" customFormat="1" ht="14.25" customHeight="1">
      <c r="A54" s="103">
        <v>49</v>
      </c>
      <c r="B54" s="103" t="s">
        <v>240</v>
      </c>
      <c r="C54" s="104">
        <v>810006</v>
      </c>
      <c r="D54" s="105" t="s">
        <v>288</v>
      </c>
      <c r="E54" s="106">
        <v>188.88400000000001</v>
      </c>
      <c r="F54" s="106">
        <v>117.72400000000002</v>
      </c>
      <c r="G54" s="103">
        <v>33586</v>
      </c>
      <c r="H54" s="106"/>
      <c r="I54" s="106">
        <v>33586</v>
      </c>
      <c r="J54" s="103">
        <v>40.303199999999997</v>
      </c>
      <c r="K54" s="106">
        <v>0</v>
      </c>
      <c r="L54" s="103">
        <v>0</v>
      </c>
      <c r="M54" s="103">
        <v>0</v>
      </c>
      <c r="N54" s="103">
        <v>0</v>
      </c>
      <c r="O54" s="103"/>
      <c r="P54" s="103"/>
      <c r="Q54" s="103"/>
      <c r="R54" s="103"/>
      <c r="S54" s="106">
        <v>21.6</v>
      </c>
      <c r="T54" s="103">
        <v>0</v>
      </c>
      <c r="U54" s="103"/>
      <c r="V54" s="103"/>
      <c r="W54" s="103">
        <v>14.4</v>
      </c>
      <c r="X54" s="103">
        <v>14.4</v>
      </c>
      <c r="Y54" s="103">
        <v>0</v>
      </c>
      <c r="Z54" s="103">
        <v>7.2</v>
      </c>
      <c r="AA54" s="103">
        <v>7.2</v>
      </c>
      <c r="AB54" s="103">
        <v>0</v>
      </c>
      <c r="AC54" s="103">
        <v>12000</v>
      </c>
      <c r="AD54" s="103"/>
      <c r="AE54" s="103"/>
      <c r="AF54" s="103">
        <v>25.9</v>
      </c>
      <c r="AG54" s="103">
        <v>25.9</v>
      </c>
      <c r="AH54" s="103">
        <v>0</v>
      </c>
      <c r="AI54" s="110">
        <v>12.8965</v>
      </c>
      <c r="AJ54" s="110">
        <v>12.8965</v>
      </c>
      <c r="AK54" s="110">
        <v>0</v>
      </c>
      <c r="AL54" s="110">
        <v>128965</v>
      </c>
      <c r="AM54" s="103"/>
      <c r="AN54" s="103">
        <v>5.6273</v>
      </c>
      <c r="AO54" s="103">
        <v>5.6273</v>
      </c>
      <c r="AP54" s="103">
        <v>0</v>
      </c>
      <c r="AQ54" s="103">
        <v>5.2962999999999996</v>
      </c>
      <c r="AR54" s="103">
        <v>52962.999999999993</v>
      </c>
      <c r="AS54" s="103">
        <v>0.33100000000000002</v>
      </c>
      <c r="AT54" s="103">
        <v>3310</v>
      </c>
      <c r="AU54" s="103"/>
      <c r="AV54" s="103">
        <v>0.86060000000000003</v>
      </c>
      <c r="AW54" s="103">
        <v>0.86060000000000003</v>
      </c>
      <c r="AX54" s="103">
        <v>0</v>
      </c>
      <c r="AY54" s="103">
        <v>0.3972</v>
      </c>
      <c r="AZ54" s="103">
        <v>3972</v>
      </c>
      <c r="BA54" s="103">
        <v>0.46339999999999998</v>
      </c>
      <c r="BB54" s="103">
        <v>4634</v>
      </c>
      <c r="BC54" s="103">
        <v>0</v>
      </c>
      <c r="BD54" s="103">
        <v>10.5364</v>
      </c>
      <c r="BE54" s="103">
        <v>10.5364</v>
      </c>
      <c r="BF54" s="103">
        <v>0</v>
      </c>
      <c r="BG54" s="103"/>
      <c r="BH54" s="103"/>
      <c r="BI54" s="103"/>
      <c r="BJ54" s="103">
        <v>0</v>
      </c>
      <c r="BK54" s="111">
        <v>1E-4</v>
      </c>
      <c r="BL54" s="112" t="s">
        <v>288</v>
      </c>
      <c r="BM54" s="106">
        <v>63.6</v>
      </c>
      <c r="BN54" s="103">
        <v>9.6</v>
      </c>
      <c r="BO54" s="103">
        <v>9.6</v>
      </c>
      <c r="BP54" s="103">
        <v>0</v>
      </c>
      <c r="BQ54" s="103">
        <v>0</v>
      </c>
      <c r="BR54" s="103">
        <v>0</v>
      </c>
      <c r="BS54" s="103">
        <v>0</v>
      </c>
      <c r="BT54" s="103"/>
      <c r="BU54" s="110">
        <v>54</v>
      </c>
      <c r="BV54" s="103"/>
      <c r="BW54" s="103"/>
      <c r="BX54" s="103">
        <v>0</v>
      </c>
      <c r="BY54" s="106">
        <v>7.56</v>
      </c>
      <c r="BZ54" s="106">
        <v>0</v>
      </c>
      <c r="CA54" s="103"/>
      <c r="CB54" s="103"/>
      <c r="CC54" s="103">
        <v>0</v>
      </c>
      <c r="CD54" s="103">
        <v>0</v>
      </c>
      <c r="CE54" s="103">
        <v>0</v>
      </c>
      <c r="CF54" s="103"/>
      <c r="CG54" s="103"/>
      <c r="CH54" s="103"/>
      <c r="CI54" s="103"/>
      <c r="CJ54" s="103"/>
      <c r="CK54" s="110"/>
      <c r="CL54" s="103"/>
      <c r="CM54" s="103"/>
      <c r="CN54" s="103"/>
      <c r="CO54" s="103">
        <v>7.56</v>
      </c>
      <c r="CP54" s="103">
        <v>7.56</v>
      </c>
      <c r="CQ54" s="103">
        <v>0</v>
      </c>
      <c r="CR54" s="103">
        <v>22</v>
      </c>
      <c r="CS54" s="103"/>
      <c r="CT54" s="103">
        <v>16.8</v>
      </c>
      <c r="CU54" s="103"/>
      <c r="CV54" s="111">
        <v>227.68400000000003</v>
      </c>
    </row>
    <row r="55" spans="1:100" s="99" customFormat="1" ht="14.25" customHeight="1">
      <c r="A55" s="103">
        <v>50</v>
      </c>
      <c r="B55" s="103" t="s">
        <v>240</v>
      </c>
      <c r="C55" s="104">
        <v>810008</v>
      </c>
      <c r="D55" s="105" t="s">
        <v>289</v>
      </c>
      <c r="E55" s="106">
        <v>1079.2775000000001</v>
      </c>
      <c r="F55" s="106">
        <v>811.51750000000004</v>
      </c>
      <c r="G55" s="103">
        <v>222321</v>
      </c>
      <c r="H55" s="106"/>
      <c r="I55" s="106">
        <v>222321</v>
      </c>
      <c r="J55" s="103">
        <v>266.78519999999997</v>
      </c>
      <c r="K55" s="106">
        <v>21.527999999999999</v>
      </c>
      <c r="L55" s="103">
        <v>0</v>
      </c>
      <c r="M55" s="103">
        <v>0</v>
      </c>
      <c r="N55" s="103">
        <v>0</v>
      </c>
      <c r="O55" s="103">
        <v>21.527999999999999</v>
      </c>
      <c r="P55" s="103"/>
      <c r="Q55" s="103"/>
      <c r="R55" s="103"/>
      <c r="S55" s="106">
        <v>150.43200000000002</v>
      </c>
      <c r="T55" s="103">
        <v>0</v>
      </c>
      <c r="U55" s="103">
        <v>5.7119999999999997</v>
      </c>
      <c r="V55" s="103"/>
      <c r="W55" s="103">
        <v>96.48</v>
      </c>
      <c r="X55" s="103">
        <v>96.48</v>
      </c>
      <c r="Y55" s="103">
        <v>0</v>
      </c>
      <c r="Z55" s="103">
        <v>48.24</v>
      </c>
      <c r="AA55" s="103">
        <v>48.24</v>
      </c>
      <c r="AB55" s="103">
        <v>0</v>
      </c>
      <c r="AC55" s="103">
        <v>80400</v>
      </c>
      <c r="AD55" s="103"/>
      <c r="AE55" s="103"/>
      <c r="AF55" s="103">
        <v>173.53</v>
      </c>
      <c r="AG55" s="103">
        <v>173.53</v>
      </c>
      <c r="AH55" s="103">
        <v>0</v>
      </c>
      <c r="AI55" s="110">
        <v>85.887200000000007</v>
      </c>
      <c r="AJ55" s="110">
        <v>85.887200000000007</v>
      </c>
      <c r="AK55" s="110">
        <v>0</v>
      </c>
      <c r="AL55" s="110">
        <v>858872.00000000012</v>
      </c>
      <c r="AM55" s="103"/>
      <c r="AN55" s="103">
        <v>37.4268</v>
      </c>
      <c r="AO55" s="103">
        <v>37.4268</v>
      </c>
      <c r="AP55" s="103">
        <v>0</v>
      </c>
      <c r="AQ55" s="103">
        <v>35.225200000000001</v>
      </c>
      <c r="AR55" s="103">
        <v>352252</v>
      </c>
      <c r="AS55" s="103">
        <v>2.2016</v>
      </c>
      <c r="AT55" s="103">
        <v>22016</v>
      </c>
      <c r="AU55" s="103"/>
      <c r="AV55" s="103">
        <v>5.7241</v>
      </c>
      <c r="AW55" s="103">
        <v>5.7241</v>
      </c>
      <c r="AX55" s="103">
        <v>0</v>
      </c>
      <c r="AY55" s="103">
        <v>2.6419000000000001</v>
      </c>
      <c r="AZ55" s="103">
        <v>26419</v>
      </c>
      <c r="BA55" s="103">
        <v>3.0821999999999998</v>
      </c>
      <c r="BB55" s="103">
        <v>30822</v>
      </c>
      <c r="BC55" s="103">
        <v>0</v>
      </c>
      <c r="BD55" s="103">
        <v>70.2042</v>
      </c>
      <c r="BE55" s="103">
        <v>70.2042</v>
      </c>
      <c r="BF55" s="103">
        <v>0</v>
      </c>
      <c r="BG55" s="103"/>
      <c r="BH55" s="103"/>
      <c r="BI55" s="103"/>
      <c r="BJ55" s="103">
        <v>0</v>
      </c>
      <c r="BK55" s="111">
        <v>1E-4</v>
      </c>
      <c r="BL55" s="112" t="s">
        <v>289</v>
      </c>
      <c r="BM55" s="106">
        <v>266.32</v>
      </c>
      <c r="BN55" s="103">
        <v>64.319999999999993</v>
      </c>
      <c r="BO55" s="103">
        <v>64.319999999999993</v>
      </c>
      <c r="BP55" s="103">
        <v>0</v>
      </c>
      <c r="BQ55" s="103">
        <v>0</v>
      </c>
      <c r="BR55" s="103">
        <v>0</v>
      </c>
      <c r="BS55" s="103">
        <v>0</v>
      </c>
      <c r="BT55" s="103"/>
      <c r="BU55" s="110">
        <v>142</v>
      </c>
      <c r="BV55" s="103">
        <v>60</v>
      </c>
      <c r="BW55" s="103">
        <v>60</v>
      </c>
      <c r="BX55" s="103">
        <v>0</v>
      </c>
      <c r="BY55" s="106">
        <v>1.44</v>
      </c>
      <c r="BZ55" s="106">
        <v>1.44</v>
      </c>
      <c r="CA55" s="103"/>
      <c r="CB55" s="103"/>
      <c r="CC55" s="103">
        <v>1.44</v>
      </c>
      <c r="CD55" s="103">
        <v>1.44</v>
      </c>
      <c r="CE55" s="103">
        <v>0</v>
      </c>
      <c r="CF55" s="103"/>
      <c r="CG55" s="103"/>
      <c r="CH55" s="103"/>
      <c r="CI55" s="103"/>
      <c r="CJ55" s="103"/>
      <c r="CK55" s="110"/>
      <c r="CL55" s="103"/>
      <c r="CM55" s="103"/>
      <c r="CN55" s="103"/>
      <c r="CO55" s="103"/>
      <c r="CP55" s="103"/>
      <c r="CQ55" s="103">
        <v>0</v>
      </c>
      <c r="CR55" s="103">
        <v>40</v>
      </c>
      <c r="CS55" s="103"/>
      <c r="CT55" s="103"/>
      <c r="CU55" s="103"/>
      <c r="CV55" s="111">
        <v>1119.2775000000001</v>
      </c>
    </row>
    <row r="56" spans="1:100" s="99" customFormat="1" ht="14.25" customHeight="1">
      <c r="A56" s="103">
        <v>51</v>
      </c>
      <c r="B56" s="103" t="s">
        <v>240</v>
      </c>
      <c r="C56" s="104">
        <v>804001</v>
      </c>
      <c r="D56" s="105" t="s">
        <v>290</v>
      </c>
      <c r="E56" s="106">
        <v>2407.8726000000001</v>
      </c>
      <c r="F56" s="106">
        <v>1292.7565999999999</v>
      </c>
      <c r="G56" s="103">
        <v>342468</v>
      </c>
      <c r="H56" s="106">
        <v>121452</v>
      </c>
      <c r="I56" s="106">
        <v>221016</v>
      </c>
      <c r="J56" s="103">
        <v>410.96159999999998</v>
      </c>
      <c r="K56" s="106">
        <v>122.904</v>
      </c>
      <c r="L56" s="103">
        <v>72</v>
      </c>
      <c r="M56" s="103">
        <v>72</v>
      </c>
      <c r="N56" s="103">
        <v>0</v>
      </c>
      <c r="O56" s="103">
        <v>50.904000000000003</v>
      </c>
      <c r="P56" s="103"/>
      <c r="Q56" s="103"/>
      <c r="R56" s="103"/>
      <c r="S56" s="106">
        <v>263.27350000000001</v>
      </c>
      <c r="T56" s="103">
        <v>12.145200000000001</v>
      </c>
      <c r="U56" s="103">
        <v>11.832000000000001</v>
      </c>
      <c r="V56" s="103"/>
      <c r="W56" s="103">
        <v>159.35400000000001</v>
      </c>
      <c r="X56" s="103">
        <v>159.35400000000001</v>
      </c>
      <c r="Y56" s="103">
        <v>0</v>
      </c>
      <c r="Z56" s="103">
        <v>79.942300000000003</v>
      </c>
      <c r="AA56" s="103">
        <v>79.677000000000007</v>
      </c>
      <c r="AB56" s="103">
        <v>0.26529999999999632</v>
      </c>
      <c r="AC56" s="103">
        <v>132795</v>
      </c>
      <c r="AD56" s="103"/>
      <c r="AE56" s="103"/>
      <c r="AF56" s="103">
        <v>186.48</v>
      </c>
      <c r="AG56" s="103">
        <v>186.48</v>
      </c>
      <c r="AH56" s="103">
        <v>0</v>
      </c>
      <c r="AI56" s="110">
        <v>134.5505</v>
      </c>
      <c r="AJ56" s="110">
        <v>134.5505</v>
      </c>
      <c r="AK56" s="110">
        <v>0</v>
      </c>
      <c r="AL56" s="110">
        <v>1345505</v>
      </c>
      <c r="AM56" s="103"/>
      <c r="AN56" s="103">
        <v>56.902500000000003</v>
      </c>
      <c r="AO56" s="103">
        <v>56.902500000000003</v>
      </c>
      <c r="AP56" s="103">
        <v>0</v>
      </c>
      <c r="AQ56" s="103">
        <v>53.555300000000003</v>
      </c>
      <c r="AR56" s="103">
        <v>535553</v>
      </c>
      <c r="AS56" s="103">
        <v>3.3472</v>
      </c>
      <c r="AT56" s="103">
        <v>33472</v>
      </c>
      <c r="AU56" s="103"/>
      <c r="AV56" s="103">
        <v>7.1784999999999997</v>
      </c>
      <c r="AW56" s="103">
        <v>7.1784999999999997</v>
      </c>
      <c r="AX56" s="103">
        <v>0</v>
      </c>
      <c r="AY56" s="103">
        <v>4.0166000000000004</v>
      </c>
      <c r="AZ56" s="103">
        <v>40166.000000000007</v>
      </c>
      <c r="BA56" s="103">
        <v>3.1619000000000002</v>
      </c>
      <c r="BB56" s="103">
        <v>31619</v>
      </c>
      <c r="BC56" s="103">
        <v>0</v>
      </c>
      <c r="BD56" s="103">
        <v>110.506</v>
      </c>
      <c r="BE56" s="103">
        <v>110.506</v>
      </c>
      <c r="BF56" s="103">
        <v>0</v>
      </c>
      <c r="BG56" s="103"/>
      <c r="BH56" s="103"/>
      <c r="BI56" s="103"/>
      <c r="BJ56" s="103">
        <v>0</v>
      </c>
      <c r="BK56" s="111">
        <v>1E-4</v>
      </c>
      <c r="BL56" s="112" t="s">
        <v>290</v>
      </c>
      <c r="BM56" s="106">
        <v>1087.4079999999999</v>
      </c>
      <c r="BN56" s="103">
        <v>107.52000000000001</v>
      </c>
      <c r="BO56" s="103">
        <v>107.52000000000001</v>
      </c>
      <c r="BP56" s="103">
        <v>0</v>
      </c>
      <c r="BQ56" s="103">
        <v>24.888000000000002</v>
      </c>
      <c r="BR56" s="103">
        <v>24.888000000000002</v>
      </c>
      <c r="BS56" s="103">
        <v>0</v>
      </c>
      <c r="BT56" s="103">
        <v>22630</v>
      </c>
      <c r="BU56" s="110">
        <v>520</v>
      </c>
      <c r="BV56" s="103">
        <v>435</v>
      </c>
      <c r="BW56" s="103">
        <v>435</v>
      </c>
      <c r="BX56" s="103">
        <v>0</v>
      </c>
      <c r="BY56" s="106">
        <v>27.707999999999998</v>
      </c>
      <c r="BZ56" s="106">
        <v>22.56</v>
      </c>
      <c r="CA56" s="103"/>
      <c r="CB56" s="103"/>
      <c r="CC56" s="103">
        <v>22.56</v>
      </c>
      <c r="CD56" s="103">
        <v>22.56</v>
      </c>
      <c r="CE56" s="103">
        <v>0</v>
      </c>
      <c r="CF56" s="103"/>
      <c r="CG56" s="103"/>
      <c r="CH56" s="103">
        <v>5.1479999999999997</v>
      </c>
      <c r="CI56" s="103"/>
      <c r="CJ56" s="103"/>
      <c r="CK56" s="110"/>
      <c r="CL56" s="103"/>
      <c r="CM56" s="103"/>
      <c r="CN56" s="103"/>
      <c r="CO56" s="103"/>
      <c r="CP56" s="103"/>
      <c r="CQ56" s="103">
        <v>0</v>
      </c>
      <c r="CR56" s="103">
        <v>71.400000000000006</v>
      </c>
      <c r="CS56" s="103"/>
      <c r="CT56" s="103">
        <v>190</v>
      </c>
      <c r="CU56" s="103"/>
      <c r="CV56" s="111">
        <v>2669.2726000000002</v>
      </c>
    </row>
    <row r="57" spans="1:100" s="99" customFormat="1" ht="14.25" customHeight="1">
      <c r="A57" s="103">
        <v>52</v>
      </c>
      <c r="B57" s="103" t="s">
        <v>240</v>
      </c>
      <c r="C57" s="104">
        <v>804002</v>
      </c>
      <c r="D57" s="105" t="s">
        <v>291</v>
      </c>
      <c r="E57" s="106">
        <v>459.87960000000004</v>
      </c>
      <c r="F57" s="106">
        <v>377.05160000000001</v>
      </c>
      <c r="G57" s="103">
        <v>103917</v>
      </c>
      <c r="H57" s="106"/>
      <c r="I57" s="106">
        <v>103917</v>
      </c>
      <c r="J57" s="103">
        <v>124.7004</v>
      </c>
      <c r="K57" s="106">
        <v>0</v>
      </c>
      <c r="L57" s="103">
        <v>0</v>
      </c>
      <c r="M57" s="103">
        <v>0</v>
      </c>
      <c r="N57" s="103">
        <v>0</v>
      </c>
      <c r="O57" s="103"/>
      <c r="P57" s="103"/>
      <c r="Q57" s="103"/>
      <c r="R57" s="103"/>
      <c r="S57" s="106">
        <v>71.28</v>
      </c>
      <c r="T57" s="103">
        <v>0</v>
      </c>
      <c r="U57" s="103"/>
      <c r="V57" s="103"/>
      <c r="W57" s="103">
        <v>47.52</v>
      </c>
      <c r="X57" s="103">
        <v>47.52</v>
      </c>
      <c r="Y57" s="103">
        <v>0</v>
      </c>
      <c r="Z57" s="103">
        <v>23.76</v>
      </c>
      <c r="AA57" s="103">
        <v>23.76</v>
      </c>
      <c r="AB57" s="103">
        <v>0</v>
      </c>
      <c r="AC57" s="103">
        <v>39600</v>
      </c>
      <c r="AD57" s="103"/>
      <c r="AE57" s="103"/>
      <c r="AF57" s="103">
        <v>85.47</v>
      </c>
      <c r="AG57" s="103">
        <v>85.47</v>
      </c>
      <c r="AH57" s="103">
        <v>0</v>
      </c>
      <c r="AI57" s="110">
        <v>41.230499999999999</v>
      </c>
      <c r="AJ57" s="110">
        <v>41.230499999999999</v>
      </c>
      <c r="AK57" s="110">
        <v>0</v>
      </c>
      <c r="AL57" s="110">
        <v>412305</v>
      </c>
      <c r="AM57" s="103"/>
      <c r="AN57" s="103">
        <v>17.8645</v>
      </c>
      <c r="AO57" s="103">
        <v>17.8645</v>
      </c>
      <c r="AP57" s="103">
        <v>0</v>
      </c>
      <c r="AQ57" s="103">
        <v>16.813600000000001</v>
      </c>
      <c r="AR57" s="103">
        <v>168136</v>
      </c>
      <c r="AS57" s="103">
        <v>1.0508999999999999</v>
      </c>
      <c r="AT57" s="103">
        <v>10509</v>
      </c>
      <c r="AU57" s="103"/>
      <c r="AV57" s="103">
        <v>2.7322000000000002</v>
      </c>
      <c r="AW57" s="103">
        <v>2.7322000000000002</v>
      </c>
      <c r="AX57" s="103">
        <v>0</v>
      </c>
      <c r="AY57" s="103">
        <v>1.2609999999999999</v>
      </c>
      <c r="AZ57" s="103">
        <v>12609.999999999998</v>
      </c>
      <c r="BA57" s="103">
        <v>1.4712000000000001</v>
      </c>
      <c r="BB57" s="103">
        <v>14712</v>
      </c>
      <c r="BC57" s="103">
        <v>0</v>
      </c>
      <c r="BD57" s="103">
        <v>33.774000000000001</v>
      </c>
      <c r="BE57" s="103">
        <v>33.774000000000001</v>
      </c>
      <c r="BF57" s="103">
        <v>0</v>
      </c>
      <c r="BG57" s="103"/>
      <c r="BH57" s="103"/>
      <c r="BI57" s="103"/>
      <c r="BJ57" s="103">
        <v>0</v>
      </c>
      <c r="BK57" s="111">
        <v>1E-4</v>
      </c>
      <c r="BL57" s="112" t="s">
        <v>291</v>
      </c>
      <c r="BM57" s="106">
        <v>77.680000000000007</v>
      </c>
      <c r="BN57" s="103">
        <v>31.68</v>
      </c>
      <c r="BO57" s="103">
        <v>31.68</v>
      </c>
      <c r="BP57" s="103">
        <v>0</v>
      </c>
      <c r="BQ57" s="103">
        <v>0</v>
      </c>
      <c r="BR57" s="103">
        <v>0</v>
      </c>
      <c r="BS57" s="103">
        <v>0</v>
      </c>
      <c r="BT57" s="103"/>
      <c r="BU57" s="110">
        <v>46</v>
      </c>
      <c r="BV57" s="103"/>
      <c r="BW57" s="103"/>
      <c r="BX57" s="103">
        <v>0</v>
      </c>
      <c r="BY57" s="106">
        <v>5.1480000000000006</v>
      </c>
      <c r="BZ57" s="106">
        <v>4.32</v>
      </c>
      <c r="CA57" s="103"/>
      <c r="CB57" s="103"/>
      <c r="CC57" s="103">
        <v>4.32</v>
      </c>
      <c r="CD57" s="103">
        <v>0</v>
      </c>
      <c r="CE57" s="103">
        <v>4.32</v>
      </c>
      <c r="CF57" s="103"/>
      <c r="CG57" s="103"/>
      <c r="CH57" s="103">
        <v>0.82799999999999996</v>
      </c>
      <c r="CI57" s="103"/>
      <c r="CJ57" s="103"/>
      <c r="CK57" s="110"/>
      <c r="CL57" s="103"/>
      <c r="CM57" s="103"/>
      <c r="CN57" s="103"/>
      <c r="CO57" s="103"/>
      <c r="CP57" s="103"/>
      <c r="CQ57" s="103">
        <v>0</v>
      </c>
      <c r="CR57" s="103"/>
      <c r="CS57" s="103"/>
      <c r="CT57" s="103"/>
      <c r="CU57" s="103"/>
      <c r="CV57" s="111">
        <v>459.87960000000004</v>
      </c>
    </row>
    <row r="58" spans="1:100" s="99" customFormat="1" ht="14.25" customHeight="1">
      <c r="A58" s="103">
        <v>53</v>
      </c>
      <c r="B58" s="103" t="s">
        <v>240</v>
      </c>
      <c r="C58" s="104">
        <v>804003</v>
      </c>
      <c r="D58" s="105" t="s">
        <v>292</v>
      </c>
      <c r="E58" s="106">
        <v>192.9649</v>
      </c>
      <c r="F58" s="106">
        <v>124.36489999999999</v>
      </c>
      <c r="G58" s="103">
        <v>37602</v>
      </c>
      <c r="H58" s="106"/>
      <c r="I58" s="106">
        <v>37602</v>
      </c>
      <c r="J58" s="103">
        <v>45.122399999999999</v>
      </c>
      <c r="K58" s="106">
        <v>0</v>
      </c>
      <c r="L58" s="103">
        <v>0</v>
      </c>
      <c r="M58" s="103">
        <v>0</v>
      </c>
      <c r="N58" s="103">
        <v>0</v>
      </c>
      <c r="O58" s="103"/>
      <c r="P58" s="103"/>
      <c r="Q58" s="103"/>
      <c r="R58" s="103"/>
      <c r="S58" s="106">
        <v>21.6</v>
      </c>
      <c r="T58" s="103">
        <v>0</v>
      </c>
      <c r="U58" s="103"/>
      <c r="V58" s="103"/>
      <c r="W58" s="103">
        <v>14.4</v>
      </c>
      <c r="X58" s="103">
        <v>14.4</v>
      </c>
      <c r="Y58" s="103">
        <v>0</v>
      </c>
      <c r="Z58" s="103">
        <v>7.2</v>
      </c>
      <c r="AA58" s="103">
        <v>7.2</v>
      </c>
      <c r="AB58" s="103">
        <v>0</v>
      </c>
      <c r="AC58" s="103">
        <v>12000</v>
      </c>
      <c r="AD58" s="103"/>
      <c r="AE58" s="103"/>
      <c r="AF58" s="103">
        <v>25.9</v>
      </c>
      <c r="AG58" s="103">
        <v>25.9</v>
      </c>
      <c r="AH58" s="103">
        <v>0</v>
      </c>
      <c r="AI58" s="110">
        <v>13.6676</v>
      </c>
      <c r="AJ58" s="110">
        <v>13.6676</v>
      </c>
      <c r="AK58" s="110">
        <v>0</v>
      </c>
      <c r="AL58" s="110">
        <v>136676</v>
      </c>
      <c r="AM58" s="103"/>
      <c r="AN58" s="103">
        <v>6.0369000000000002</v>
      </c>
      <c r="AO58" s="103">
        <v>6.0369000000000002</v>
      </c>
      <c r="AP58" s="103">
        <v>0</v>
      </c>
      <c r="AQ58" s="103">
        <v>5.6818</v>
      </c>
      <c r="AR58" s="103">
        <v>56818</v>
      </c>
      <c r="AS58" s="103">
        <v>0.35510000000000003</v>
      </c>
      <c r="AT58" s="103">
        <v>3551.0000000000005</v>
      </c>
      <c r="AU58" s="103"/>
      <c r="AV58" s="103">
        <v>0.92330000000000001</v>
      </c>
      <c r="AW58" s="103">
        <v>0.92330000000000001</v>
      </c>
      <c r="AX58" s="103">
        <v>0</v>
      </c>
      <c r="AY58" s="103">
        <v>0.42609999999999998</v>
      </c>
      <c r="AZ58" s="103">
        <v>4261</v>
      </c>
      <c r="BA58" s="103">
        <v>0.49719999999999998</v>
      </c>
      <c r="BB58" s="103">
        <v>4972</v>
      </c>
      <c r="BC58" s="103">
        <v>0</v>
      </c>
      <c r="BD58" s="103">
        <v>11.114699999999999</v>
      </c>
      <c r="BE58" s="103">
        <v>11.114699999999999</v>
      </c>
      <c r="BF58" s="103">
        <v>0</v>
      </c>
      <c r="BG58" s="103"/>
      <c r="BH58" s="103"/>
      <c r="BI58" s="103"/>
      <c r="BJ58" s="103">
        <v>0</v>
      </c>
      <c r="BK58" s="111">
        <v>1E-4</v>
      </c>
      <c r="BL58" s="112" t="s">
        <v>292</v>
      </c>
      <c r="BM58" s="106">
        <v>68.599999999999994</v>
      </c>
      <c r="BN58" s="103">
        <v>9.6</v>
      </c>
      <c r="BO58" s="103">
        <v>9.6</v>
      </c>
      <c r="BP58" s="103">
        <v>0</v>
      </c>
      <c r="BQ58" s="103">
        <v>0</v>
      </c>
      <c r="BR58" s="103">
        <v>0</v>
      </c>
      <c r="BS58" s="103">
        <v>0</v>
      </c>
      <c r="BT58" s="103"/>
      <c r="BU58" s="110">
        <v>40</v>
      </c>
      <c r="BV58" s="103">
        <v>19</v>
      </c>
      <c r="BW58" s="103">
        <v>19</v>
      </c>
      <c r="BX58" s="103">
        <v>0</v>
      </c>
      <c r="BY58" s="106">
        <v>0</v>
      </c>
      <c r="BZ58" s="106">
        <v>0</v>
      </c>
      <c r="CA58" s="103"/>
      <c r="CB58" s="103"/>
      <c r="CC58" s="103">
        <v>0</v>
      </c>
      <c r="CD58" s="103">
        <v>0</v>
      </c>
      <c r="CE58" s="103">
        <v>0</v>
      </c>
      <c r="CF58" s="103"/>
      <c r="CG58" s="103"/>
      <c r="CH58" s="103"/>
      <c r="CI58" s="103"/>
      <c r="CJ58" s="103"/>
      <c r="CK58" s="110"/>
      <c r="CL58" s="103"/>
      <c r="CM58" s="103"/>
      <c r="CN58" s="103"/>
      <c r="CO58" s="103"/>
      <c r="CP58" s="103"/>
      <c r="CQ58" s="103">
        <v>0</v>
      </c>
      <c r="CR58" s="103">
        <v>20</v>
      </c>
      <c r="CS58" s="103">
        <v>171</v>
      </c>
      <c r="CT58" s="103">
        <v>780</v>
      </c>
      <c r="CU58" s="103"/>
      <c r="CV58" s="111">
        <v>1163.9648999999999</v>
      </c>
    </row>
    <row r="59" spans="1:100" s="99" customFormat="1" ht="14.25" customHeight="1">
      <c r="A59" s="103">
        <v>54</v>
      </c>
      <c r="B59" s="103" t="s">
        <v>240</v>
      </c>
      <c r="C59" s="104">
        <v>804004</v>
      </c>
      <c r="D59" s="105" t="s">
        <v>293</v>
      </c>
      <c r="E59" s="106">
        <v>616.529</v>
      </c>
      <c r="F59" s="106">
        <v>369.28899999999999</v>
      </c>
      <c r="G59" s="103">
        <v>106744</v>
      </c>
      <c r="H59" s="106"/>
      <c r="I59" s="106">
        <v>106744</v>
      </c>
      <c r="J59" s="103">
        <v>128.09280000000001</v>
      </c>
      <c r="K59" s="106">
        <v>0</v>
      </c>
      <c r="L59" s="103">
        <v>0</v>
      </c>
      <c r="M59" s="103">
        <v>0</v>
      </c>
      <c r="N59" s="103">
        <v>0</v>
      </c>
      <c r="O59" s="103"/>
      <c r="P59" s="103"/>
      <c r="Q59" s="103"/>
      <c r="R59" s="103"/>
      <c r="S59" s="106">
        <v>66.960000000000008</v>
      </c>
      <c r="T59" s="103">
        <v>0</v>
      </c>
      <c r="U59" s="103"/>
      <c r="V59" s="103"/>
      <c r="W59" s="103">
        <v>44.64</v>
      </c>
      <c r="X59" s="103">
        <v>44.64</v>
      </c>
      <c r="Y59" s="103">
        <v>0</v>
      </c>
      <c r="Z59" s="103">
        <v>22.32</v>
      </c>
      <c r="AA59" s="103">
        <v>22.32</v>
      </c>
      <c r="AB59" s="103">
        <v>0</v>
      </c>
      <c r="AC59" s="103">
        <v>37200</v>
      </c>
      <c r="AD59" s="103"/>
      <c r="AE59" s="103"/>
      <c r="AF59" s="103">
        <v>80.290000000000006</v>
      </c>
      <c r="AG59" s="103">
        <v>80.290000000000006</v>
      </c>
      <c r="AH59" s="103">
        <v>0</v>
      </c>
      <c r="AI59" s="110">
        <v>40.483600000000003</v>
      </c>
      <c r="AJ59" s="110">
        <v>40.483600000000003</v>
      </c>
      <c r="AK59" s="110">
        <v>0</v>
      </c>
      <c r="AL59" s="110">
        <v>404836</v>
      </c>
      <c r="AM59" s="103"/>
      <c r="AN59" s="103">
        <v>17.712499999999999</v>
      </c>
      <c r="AO59" s="103">
        <v>17.712499999999999</v>
      </c>
      <c r="AP59" s="103">
        <v>0</v>
      </c>
      <c r="AQ59" s="103">
        <v>16.6706</v>
      </c>
      <c r="AR59" s="103">
        <v>166706</v>
      </c>
      <c r="AS59" s="103">
        <v>1.0419</v>
      </c>
      <c r="AT59" s="103">
        <v>10419</v>
      </c>
      <c r="AU59" s="103"/>
      <c r="AV59" s="103">
        <v>2.7090000000000001</v>
      </c>
      <c r="AW59" s="103">
        <v>2.7090000000000001</v>
      </c>
      <c r="AX59" s="103">
        <v>0</v>
      </c>
      <c r="AY59" s="103">
        <v>1.2503</v>
      </c>
      <c r="AZ59" s="103">
        <v>12503</v>
      </c>
      <c r="BA59" s="103">
        <v>1.4587000000000001</v>
      </c>
      <c r="BB59" s="103">
        <v>14587.000000000002</v>
      </c>
      <c r="BC59" s="103">
        <v>0</v>
      </c>
      <c r="BD59" s="103">
        <v>33.0411</v>
      </c>
      <c r="BE59" s="103">
        <v>33.0411</v>
      </c>
      <c r="BF59" s="103">
        <v>0</v>
      </c>
      <c r="BG59" s="103"/>
      <c r="BH59" s="103"/>
      <c r="BI59" s="103"/>
      <c r="BJ59" s="103">
        <v>0</v>
      </c>
      <c r="BK59" s="111">
        <v>1E-4</v>
      </c>
      <c r="BL59" s="112" t="s">
        <v>293</v>
      </c>
      <c r="BM59" s="106">
        <v>246.76</v>
      </c>
      <c r="BN59" s="103">
        <v>29.759999999999998</v>
      </c>
      <c r="BO59" s="103">
        <v>29.759999999999998</v>
      </c>
      <c r="BP59" s="103">
        <v>0</v>
      </c>
      <c r="BQ59" s="103">
        <v>0</v>
      </c>
      <c r="BR59" s="103">
        <v>0</v>
      </c>
      <c r="BS59" s="103">
        <v>0</v>
      </c>
      <c r="BT59" s="103"/>
      <c r="BU59" s="110">
        <v>143</v>
      </c>
      <c r="BV59" s="103">
        <v>74</v>
      </c>
      <c r="BW59" s="103">
        <v>74</v>
      </c>
      <c r="BX59" s="103">
        <v>0</v>
      </c>
      <c r="BY59" s="106">
        <v>0.48</v>
      </c>
      <c r="BZ59" s="106">
        <v>0.48</v>
      </c>
      <c r="CA59" s="103"/>
      <c r="CB59" s="103"/>
      <c r="CC59" s="103">
        <v>0.48</v>
      </c>
      <c r="CD59" s="103">
        <v>0.48</v>
      </c>
      <c r="CE59" s="103">
        <v>0</v>
      </c>
      <c r="CF59" s="103"/>
      <c r="CG59" s="103"/>
      <c r="CH59" s="103"/>
      <c r="CI59" s="103"/>
      <c r="CJ59" s="103"/>
      <c r="CK59" s="110"/>
      <c r="CL59" s="103"/>
      <c r="CM59" s="103"/>
      <c r="CN59" s="103"/>
      <c r="CO59" s="103"/>
      <c r="CP59" s="103"/>
      <c r="CQ59" s="103">
        <v>0</v>
      </c>
      <c r="CR59" s="103"/>
      <c r="CS59" s="103"/>
      <c r="CT59" s="103"/>
      <c r="CU59" s="103"/>
      <c r="CV59" s="111">
        <v>616.529</v>
      </c>
    </row>
    <row r="60" spans="1:100" s="99" customFormat="1" ht="14.25" customHeight="1">
      <c r="A60" s="103">
        <v>55</v>
      </c>
      <c r="B60" s="103" t="s">
        <v>240</v>
      </c>
      <c r="C60" s="104">
        <v>804005</v>
      </c>
      <c r="D60" s="105" t="s">
        <v>294</v>
      </c>
      <c r="E60" s="106">
        <v>451.7704</v>
      </c>
      <c r="F60" s="106">
        <v>180.29039999999998</v>
      </c>
      <c r="G60" s="103">
        <v>52098</v>
      </c>
      <c r="H60" s="106">
        <v>52098</v>
      </c>
      <c r="I60" s="106"/>
      <c r="J60" s="103">
        <v>62.517600000000002</v>
      </c>
      <c r="K60" s="106">
        <v>31.5</v>
      </c>
      <c r="L60" s="103">
        <v>31.5</v>
      </c>
      <c r="M60" s="103">
        <v>31.5</v>
      </c>
      <c r="N60" s="103">
        <v>0</v>
      </c>
      <c r="O60" s="103"/>
      <c r="P60" s="103"/>
      <c r="Q60" s="103"/>
      <c r="R60" s="103"/>
      <c r="S60" s="106">
        <v>41.695999999999998</v>
      </c>
      <c r="T60" s="103">
        <v>5.2098000000000004</v>
      </c>
      <c r="U60" s="103"/>
      <c r="V60" s="103"/>
      <c r="W60" s="103">
        <v>24.12</v>
      </c>
      <c r="X60" s="103">
        <v>24.12</v>
      </c>
      <c r="Y60" s="103">
        <v>0</v>
      </c>
      <c r="Z60" s="103">
        <v>12.366199999999999</v>
      </c>
      <c r="AA60" s="103">
        <v>12.06</v>
      </c>
      <c r="AB60" s="103">
        <v>0.3061999999999987</v>
      </c>
      <c r="AC60" s="103">
        <v>20100</v>
      </c>
      <c r="AD60" s="103"/>
      <c r="AE60" s="103"/>
      <c r="AF60" s="103">
        <v>0</v>
      </c>
      <c r="AG60" s="103">
        <v>0</v>
      </c>
      <c r="AH60" s="103">
        <v>0</v>
      </c>
      <c r="AI60" s="110">
        <v>19.735600000000002</v>
      </c>
      <c r="AJ60" s="110">
        <v>19.735600000000002</v>
      </c>
      <c r="AK60" s="110">
        <v>0</v>
      </c>
      <c r="AL60" s="110">
        <v>197356.00000000003</v>
      </c>
      <c r="AM60" s="103"/>
      <c r="AN60" s="103">
        <v>7.9915000000000003</v>
      </c>
      <c r="AO60" s="103">
        <v>7.9915000000000003</v>
      </c>
      <c r="AP60" s="103">
        <v>0</v>
      </c>
      <c r="AQ60" s="103">
        <v>7.5213999999999999</v>
      </c>
      <c r="AR60" s="103">
        <v>75214</v>
      </c>
      <c r="AS60" s="103">
        <v>0.47010000000000002</v>
      </c>
      <c r="AT60" s="103">
        <v>4701</v>
      </c>
      <c r="AU60" s="103"/>
      <c r="AV60" s="103">
        <v>0.56410000000000005</v>
      </c>
      <c r="AW60" s="103">
        <v>0.56410000000000005</v>
      </c>
      <c r="AX60" s="103">
        <v>0</v>
      </c>
      <c r="AY60" s="103">
        <v>0.56410000000000005</v>
      </c>
      <c r="AZ60" s="103">
        <v>5641.0000000000009</v>
      </c>
      <c r="BA60" s="103">
        <v>0</v>
      </c>
      <c r="BB60" s="103">
        <v>0</v>
      </c>
      <c r="BC60" s="103">
        <v>0</v>
      </c>
      <c r="BD60" s="103">
        <v>16.285599999999999</v>
      </c>
      <c r="BE60" s="103">
        <v>16.285599999999999</v>
      </c>
      <c r="BF60" s="103">
        <v>0</v>
      </c>
      <c r="BG60" s="103"/>
      <c r="BH60" s="103"/>
      <c r="BI60" s="103"/>
      <c r="BJ60" s="103">
        <v>0</v>
      </c>
      <c r="BK60" s="111">
        <v>1E-4</v>
      </c>
      <c r="BL60" s="112" t="s">
        <v>294</v>
      </c>
      <c r="BM60" s="106">
        <v>271</v>
      </c>
      <c r="BN60" s="103">
        <v>16.8</v>
      </c>
      <c r="BO60" s="103">
        <v>16.8</v>
      </c>
      <c r="BP60" s="103">
        <v>0</v>
      </c>
      <c r="BQ60" s="103">
        <v>10.199999999999999</v>
      </c>
      <c r="BR60" s="103">
        <v>10.199999999999999</v>
      </c>
      <c r="BS60" s="103">
        <v>0</v>
      </c>
      <c r="BT60" s="103">
        <v>9100</v>
      </c>
      <c r="BU60" s="110">
        <v>4</v>
      </c>
      <c r="BV60" s="103">
        <v>240</v>
      </c>
      <c r="BW60" s="103">
        <v>240</v>
      </c>
      <c r="BX60" s="103">
        <v>0</v>
      </c>
      <c r="BY60" s="106">
        <v>0.48</v>
      </c>
      <c r="BZ60" s="106">
        <v>0.48</v>
      </c>
      <c r="CA60" s="103"/>
      <c r="CB60" s="103"/>
      <c r="CC60" s="103">
        <v>0.48</v>
      </c>
      <c r="CD60" s="103">
        <v>0.48</v>
      </c>
      <c r="CE60" s="103">
        <v>0</v>
      </c>
      <c r="CF60" s="103"/>
      <c r="CG60" s="103"/>
      <c r="CH60" s="103"/>
      <c r="CI60" s="103"/>
      <c r="CJ60" s="103"/>
      <c r="CK60" s="110"/>
      <c r="CL60" s="103"/>
      <c r="CM60" s="103"/>
      <c r="CN60" s="103"/>
      <c r="CO60" s="103"/>
      <c r="CP60" s="103"/>
      <c r="CQ60" s="103">
        <v>0</v>
      </c>
      <c r="CR60" s="103"/>
      <c r="CS60" s="103"/>
      <c r="CT60" s="103"/>
      <c r="CU60" s="103"/>
      <c r="CV60" s="111">
        <v>451.7704</v>
      </c>
    </row>
    <row r="61" spans="1:100" s="99" customFormat="1" ht="14.25" customHeight="1">
      <c r="A61" s="103">
        <v>56</v>
      </c>
      <c r="B61" s="103" t="s">
        <v>240</v>
      </c>
      <c r="C61" s="104">
        <v>804006</v>
      </c>
      <c r="D61" s="105" t="s">
        <v>295</v>
      </c>
      <c r="E61" s="106">
        <v>257.30469999999997</v>
      </c>
      <c r="F61" s="106">
        <v>234.74469999999997</v>
      </c>
      <c r="G61" s="103">
        <v>62986</v>
      </c>
      <c r="H61" s="106"/>
      <c r="I61" s="106">
        <v>62986</v>
      </c>
      <c r="J61" s="103">
        <v>75.583200000000005</v>
      </c>
      <c r="K61" s="106">
        <v>0</v>
      </c>
      <c r="L61" s="103">
        <v>0</v>
      </c>
      <c r="M61" s="103">
        <v>0</v>
      </c>
      <c r="N61" s="103">
        <v>0</v>
      </c>
      <c r="O61" s="103"/>
      <c r="P61" s="103"/>
      <c r="Q61" s="103"/>
      <c r="R61" s="103"/>
      <c r="S61" s="106">
        <v>45.36</v>
      </c>
      <c r="T61" s="103">
        <v>0</v>
      </c>
      <c r="U61" s="103"/>
      <c r="V61" s="103"/>
      <c r="W61" s="103">
        <v>30.24</v>
      </c>
      <c r="X61" s="103">
        <v>30.24</v>
      </c>
      <c r="Y61" s="103">
        <v>0</v>
      </c>
      <c r="Z61" s="103">
        <v>15.12</v>
      </c>
      <c r="AA61" s="103">
        <v>15.12</v>
      </c>
      <c r="AB61" s="103">
        <v>0</v>
      </c>
      <c r="AC61" s="103">
        <v>25200</v>
      </c>
      <c r="AD61" s="103"/>
      <c r="AE61" s="103"/>
      <c r="AF61" s="103">
        <v>54.39</v>
      </c>
      <c r="AG61" s="103">
        <v>54.39</v>
      </c>
      <c r="AH61" s="103">
        <v>0</v>
      </c>
      <c r="AI61" s="110">
        <v>25.6341</v>
      </c>
      <c r="AJ61" s="110">
        <v>25.6341</v>
      </c>
      <c r="AK61" s="110">
        <v>0</v>
      </c>
      <c r="AL61" s="110">
        <v>256341</v>
      </c>
      <c r="AM61" s="103"/>
      <c r="AN61" s="103">
        <v>11.047700000000001</v>
      </c>
      <c r="AO61" s="103">
        <v>11.047700000000001</v>
      </c>
      <c r="AP61" s="103">
        <v>0</v>
      </c>
      <c r="AQ61" s="103">
        <v>10.3979</v>
      </c>
      <c r="AR61" s="103">
        <v>103979</v>
      </c>
      <c r="AS61" s="103">
        <v>0.64990000000000003</v>
      </c>
      <c r="AT61" s="103">
        <v>6499</v>
      </c>
      <c r="AU61" s="103"/>
      <c r="AV61" s="103">
        <v>1.6897</v>
      </c>
      <c r="AW61" s="103">
        <v>1.6897</v>
      </c>
      <c r="AX61" s="103">
        <v>0</v>
      </c>
      <c r="AY61" s="103">
        <v>0.77980000000000005</v>
      </c>
      <c r="AZ61" s="103">
        <v>7798.0000000000009</v>
      </c>
      <c r="BA61" s="103">
        <v>0.90980000000000005</v>
      </c>
      <c r="BB61" s="103">
        <v>9098</v>
      </c>
      <c r="BC61" s="103">
        <v>9.9999999999877964E-5</v>
      </c>
      <c r="BD61" s="103">
        <v>21.04</v>
      </c>
      <c r="BE61" s="103">
        <v>21.04</v>
      </c>
      <c r="BF61" s="103">
        <v>0</v>
      </c>
      <c r="BG61" s="103"/>
      <c r="BH61" s="103"/>
      <c r="BI61" s="103"/>
      <c r="BJ61" s="103">
        <v>0</v>
      </c>
      <c r="BK61" s="111">
        <v>1E-4</v>
      </c>
      <c r="BL61" s="112" t="s">
        <v>295</v>
      </c>
      <c r="BM61" s="106">
        <v>20.16</v>
      </c>
      <c r="BN61" s="103">
        <v>20.16</v>
      </c>
      <c r="BO61" s="103">
        <v>20.16</v>
      </c>
      <c r="BP61" s="103">
        <v>0</v>
      </c>
      <c r="BQ61" s="103">
        <v>0</v>
      </c>
      <c r="BR61" s="103">
        <v>0</v>
      </c>
      <c r="BS61" s="103">
        <v>0</v>
      </c>
      <c r="BT61" s="103"/>
      <c r="BU61" s="110"/>
      <c r="BV61" s="103"/>
      <c r="BW61" s="103"/>
      <c r="BX61" s="103">
        <v>0</v>
      </c>
      <c r="BY61" s="106">
        <v>2.4</v>
      </c>
      <c r="BZ61" s="106">
        <v>2.4</v>
      </c>
      <c r="CA61" s="103"/>
      <c r="CB61" s="103"/>
      <c r="CC61" s="103">
        <v>2.4</v>
      </c>
      <c r="CD61" s="103">
        <v>2.4</v>
      </c>
      <c r="CE61" s="103">
        <v>0</v>
      </c>
      <c r="CF61" s="103"/>
      <c r="CG61" s="103"/>
      <c r="CH61" s="103"/>
      <c r="CI61" s="103"/>
      <c r="CJ61" s="103"/>
      <c r="CK61" s="110"/>
      <c r="CL61" s="103"/>
      <c r="CM61" s="103"/>
      <c r="CN61" s="103"/>
      <c r="CO61" s="103"/>
      <c r="CP61" s="103"/>
      <c r="CQ61" s="103">
        <v>0</v>
      </c>
      <c r="CR61" s="103"/>
      <c r="CS61" s="103"/>
      <c r="CT61" s="103"/>
      <c r="CU61" s="103"/>
      <c r="CV61" s="111">
        <v>257.30469999999997</v>
      </c>
    </row>
    <row r="62" spans="1:100" s="99" customFormat="1" ht="14.25" customHeight="1">
      <c r="A62" s="103">
        <v>57</v>
      </c>
      <c r="B62" s="103" t="s">
        <v>240</v>
      </c>
      <c r="C62" s="104">
        <v>804007</v>
      </c>
      <c r="D62" s="105" t="s">
        <v>296</v>
      </c>
      <c r="E62" s="106">
        <v>178.27649999999997</v>
      </c>
      <c r="F62" s="106">
        <v>164.35649999999998</v>
      </c>
      <c r="G62" s="103">
        <v>46744</v>
      </c>
      <c r="H62" s="106"/>
      <c r="I62" s="106">
        <v>46744</v>
      </c>
      <c r="J62" s="103">
        <v>56.092799999999997</v>
      </c>
      <c r="K62" s="106">
        <v>0</v>
      </c>
      <c r="L62" s="103">
        <v>0</v>
      </c>
      <c r="M62" s="103">
        <v>0</v>
      </c>
      <c r="N62" s="103">
        <v>0</v>
      </c>
      <c r="O62" s="103"/>
      <c r="P62" s="103"/>
      <c r="Q62" s="103"/>
      <c r="R62" s="103"/>
      <c r="S62" s="106">
        <v>30.240000000000002</v>
      </c>
      <c r="T62" s="103">
        <v>0</v>
      </c>
      <c r="U62" s="103"/>
      <c r="V62" s="103"/>
      <c r="W62" s="103">
        <v>20.16</v>
      </c>
      <c r="X62" s="103">
        <v>20.16</v>
      </c>
      <c r="Y62" s="103">
        <v>0</v>
      </c>
      <c r="Z62" s="103">
        <v>10.08</v>
      </c>
      <c r="AA62" s="103">
        <v>10.08</v>
      </c>
      <c r="AB62" s="103">
        <v>0</v>
      </c>
      <c r="AC62" s="103">
        <v>16800</v>
      </c>
      <c r="AD62" s="103"/>
      <c r="AE62" s="103"/>
      <c r="AF62" s="103">
        <v>36.26</v>
      </c>
      <c r="AG62" s="103">
        <v>36.26</v>
      </c>
      <c r="AH62" s="103">
        <v>0</v>
      </c>
      <c r="AI62" s="110">
        <v>18.001999999999999</v>
      </c>
      <c r="AJ62" s="110">
        <v>18.001999999999999</v>
      </c>
      <c r="AK62" s="110">
        <v>0</v>
      </c>
      <c r="AL62" s="110">
        <v>180020</v>
      </c>
      <c r="AM62" s="103"/>
      <c r="AN62" s="103">
        <v>7.85</v>
      </c>
      <c r="AO62" s="103">
        <v>7.85</v>
      </c>
      <c r="AP62" s="103">
        <v>0</v>
      </c>
      <c r="AQ62" s="103">
        <v>7.3882000000000003</v>
      </c>
      <c r="AR62" s="103">
        <v>73882</v>
      </c>
      <c r="AS62" s="103">
        <v>0.46179999999999999</v>
      </c>
      <c r="AT62" s="103">
        <v>4618</v>
      </c>
      <c r="AU62" s="103"/>
      <c r="AV62" s="103">
        <v>1.2005999999999999</v>
      </c>
      <c r="AW62" s="103">
        <v>1.2005999999999999</v>
      </c>
      <c r="AX62" s="103">
        <v>0</v>
      </c>
      <c r="AY62" s="103">
        <v>0.55410000000000004</v>
      </c>
      <c r="AZ62" s="103">
        <v>5541</v>
      </c>
      <c r="BA62" s="103">
        <v>0.64649999999999996</v>
      </c>
      <c r="BB62" s="103">
        <v>6465</v>
      </c>
      <c r="BC62" s="103">
        <v>0</v>
      </c>
      <c r="BD62" s="103">
        <v>14.7111</v>
      </c>
      <c r="BE62" s="103">
        <v>14.7111</v>
      </c>
      <c r="BF62" s="103">
        <v>0</v>
      </c>
      <c r="BG62" s="103"/>
      <c r="BH62" s="103"/>
      <c r="BI62" s="103"/>
      <c r="BJ62" s="103">
        <v>0</v>
      </c>
      <c r="BK62" s="111">
        <v>1E-4</v>
      </c>
      <c r="BL62" s="112" t="s">
        <v>296</v>
      </c>
      <c r="BM62" s="106">
        <v>13.44</v>
      </c>
      <c r="BN62" s="103">
        <v>13.44</v>
      </c>
      <c r="BO62" s="103">
        <v>13.44</v>
      </c>
      <c r="BP62" s="103">
        <v>0</v>
      </c>
      <c r="BQ62" s="103">
        <v>0</v>
      </c>
      <c r="BR62" s="103">
        <v>0</v>
      </c>
      <c r="BS62" s="103">
        <v>0</v>
      </c>
      <c r="BT62" s="103"/>
      <c r="BU62" s="110"/>
      <c r="BV62" s="103"/>
      <c r="BW62" s="103"/>
      <c r="BX62" s="103">
        <v>0</v>
      </c>
      <c r="BY62" s="106">
        <v>0.48</v>
      </c>
      <c r="BZ62" s="106">
        <v>0.48</v>
      </c>
      <c r="CA62" s="103"/>
      <c r="CB62" s="103"/>
      <c r="CC62" s="103">
        <v>0.48</v>
      </c>
      <c r="CD62" s="103">
        <v>0.48</v>
      </c>
      <c r="CE62" s="103">
        <v>0</v>
      </c>
      <c r="CF62" s="103"/>
      <c r="CG62" s="103"/>
      <c r="CH62" s="103"/>
      <c r="CI62" s="103"/>
      <c r="CJ62" s="103"/>
      <c r="CK62" s="110"/>
      <c r="CL62" s="103"/>
      <c r="CM62" s="103"/>
      <c r="CN62" s="103"/>
      <c r="CO62" s="103"/>
      <c r="CP62" s="103"/>
      <c r="CQ62" s="103">
        <v>0</v>
      </c>
      <c r="CR62" s="103"/>
      <c r="CS62" s="103"/>
      <c r="CT62" s="103"/>
      <c r="CU62" s="103"/>
      <c r="CV62" s="111">
        <v>178.27649999999997</v>
      </c>
    </row>
    <row r="63" spans="1:100" s="99" customFormat="1" ht="14.25" customHeight="1">
      <c r="A63" s="103">
        <v>58</v>
      </c>
      <c r="B63" s="103" t="s">
        <v>240</v>
      </c>
      <c r="C63" s="104">
        <v>805001</v>
      </c>
      <c r="D63" s="105" t="s">
        <v>297</v>
      </c>
      <c r="E63" s="106">
        <v>320.12569999999999</v>
      </c>
      <c r="F63" s="106">
        <v>170.12810000000002</v>
      </c>
      <c r="G63" s="103">
        <v>47002</v>
      </c>
      <c r="H63" s="106">
        <v>47002</v>
      </c>
      <c r="I63" s="106"/>
      <c r="J63" s="103">
        <v>56.4024</v>
      </c>
      <c r="K63" s="106">
        <v>31.5</v>
      </c>
      <c r="L63" s="103">
        <v>31.5</v>
      </c>
      <c r="M63" s="103">
        <v>31.5</v>
      </c>
      <c r="N63" s="103">
        <v>0</v>
      </c>
      <c r="O63" s="103"/>
      <c r="P63" s="103"/>
      <c r="Q63" s="103"/>
      <c r="R63" s="103"/>
      <c r="S63" s="106">
        <v>40.265799999999999</v>
      </c>
      <c r="T63" s="103">
        <v>4.7001999999999997</v>
      </c>
      <c r="U63" s="103"/>
      <c r="V63" s="103"/>
      <c r="W63" s="103">
        <v>23.526</v>
      </c>
      <c r="X63" s="103">
        <v>23.526</v>
      </c>
      <c r="Y63" s="103">
        <v>0</v>
      </c>
      <c r="Z63" s="103">
        <v>12.0396</v>
      </c>
      <c r="AA63" s="103">
        <v>11.763</v>
      </c>
      <c r="AB63" s="103">
        <v>0.27660000000000018</v>
      </c>
      <c r="AC63" s="103">
        <v>19605</v>
      </c>
      <c r="AD63" s="103"/>
      <c r="AE63" s="103"/>
      <c r="AF63" s="103">
        <v>0</v>
      </c>
      <c r="AG63" s="103">
        <v>0</v>
      </c>
      <c r="AH63" s="103">
        <v>0</v>
      </c>
      <c r="AI63" s="110">
        <v>18.5806</v>
      </c>
      <c r="AJ63" s="110">
        <v>18.5806</v>
      </c>
      <c r="AK63" s="110">
        <v>0</v>
      </c>
      <c r="AL63" s="110">
        <v>185806</v>
      </c>
      <c r="AM63" s="103"/>
      <c r="AN63" s="103">
        <v>7.4717000000000002</v>
      </c>
      <c r="AO63" s="103">
        <v>7.4717000000000002</v>
      </c>
      <c r="AP63" s="103">
        <v>0</v>
      </c>
      <c r="AQ63" s="103">
        <v>7.0321999999999996</v>
      </c>
      <c r="AR63" s="103">
        <v>70322</v>
      </c>
      <c r="AS63" s="103">
        <v>0.4395</v>
      </c>
      <c r="AT63" s="103">
        <v>4395</v>
      </c>
      <c r="AU63" s="103"/>
      <c r="AV63" s="103">
        <v>0.52739999999999998</v>
      </c>
      <c r="AW63" s="103">
        <v>0.52739999999999998</v>
      </c>
      <c r="AX63" s="103">
        <v>0</v>
      </c>
      <c r="AY63" s="103">
        <v>0.52739999999999998</v>
      </c>
      <c r="AZ63" s="103">
        <v>5274</v>
      </c>
      <c r="BA63" s="103">
        <v>0</v>
      </c>
      <c r="BB63" s="103">
        <v>0</v>
      </c>
      <c r="BC63" s="103">
        <v>0</v>
      </c>
      <c r="BD63" s="103">
        <v>15.3802</v>
      </c>
      <c r="BE63" s="103">
        <v>15.3802</v>
      </c>
      <c r="BF63" s="103">
        <v>0</v>
      </c>
      <c r="BG63" s="103"/>
      <c r="BH63" s="103"/>
      <c r="BI63" s="103"/>
      <c r="BJ63" s="103">
        <v>0</v>
      </c>
      <c r="BK63" s="111">
        <v>1E-4</v>
      </c>
      <c r="BL63" s="112" t="s">
        <v>297</v>
      </c>
      <c r="BM63" s="106">
        <v>128.57999999999998</v>
      </c>
      <c r="BN63" s="103">
        <v>16.8</v>
      </c>
      <c r="BO63" s="103">
        <v>16.8</v>
      </c>
      <c r="BP63" s="103">
        <v>0</v>
      </c>
      <c r="BQ63" s="103">
        <v>9.7799999999999994</v>
      </c>
      <c r="BR63" s="103">
        <v>9.7799999999999994</v>
      </c>
      <c r="BS63" s="103">
        <v>0</v>
      </c>
      <c r="BT63" s="103">
        <v>8000</v>
      </c>
      <c r="BU63" s="110">
        <v>102</v>
      </c>
      <c r="BV63" s="103"/>
      <c r="BW63" s="103"/>
      <c r="BX63" s="103">
        <v>0</v>
      </c>
      <c r="BY63" s="106">
        <v>21.4176</v>
      </c>
      <c r="BZ63" s="106">
        <v>19.005600000000001</v>
      </c>
      <c r="CA63" s="103"/>
      <c r="CB63" s="103">
        <v>5.0856000000000003</v>
      </c>
      <c r="CC63" s="103">
        <v>13.92</v>
      </c>
      <c r="CD63" s="103">
        <v>13.92</v>
      </c>
      <c r="CE63" s="103">
        <v>0</v>
      </c>
      <c r="CF63" s="103"/>
      <c r="CG63" s="103"/>
      <c r="CH63" s="103">
        <v>2.4120000000000004</v>
      </c>
      <c r="CI63" s="103"/>
      <c r="CJ63" s="103"/>
      <c r="CK63" s="110"/>
      <c r="CL63" s="103"/>
      <c r="CM63" s="103"/>
      <c r="CN63" s="103"/>
      <c r="CO63" s="103"/>
      <c r="CP63" s="103"/>
      <c r="CQ63" s="103">
        <v>0</v>
      </c>
      <c r="CR63" s="103">
        <v>25</v>
      </c>
      <c r="CS63" s="103"/>
      <c r="CT63" s="103"/>
      <c r="CU63" s="103"/>
      <c r="CV63" s="111">
        <v>345.12569999999999</v>
      </c>
    </row>
    <row r="64" spans="1:100" s="99" customFormat="1" ht="14.25" customHeight="1">
      <c r="A64" s="103">
        <v>59</v>
      </c>
      <c r="B64" s="103" t="s">
        <v>240</v>
      </c>
      <c r="C64" s="104">
        <v>301001</v>
      </c>
      <c r="D64" s="122" t="s">
        <v>298</v>
      </c>
      <c r="E64" s="106">
        <v>2084.9484000000002</v>
      </c>
      <c r="F64" s="106">
        <v>1816.1244000000004</v>
      </c>
      <c r="G64" s="103">
        <v>449578</v>
      </c>
      <c r="H64" s="123">
        <v>196966</v>
      </c>
      <c r="I64" s="123">
        <v>252612</v>
      </c>
      <c r="J64" s="103">
        <v>539.49360000000001</v>
      </c>
      <c r="K64" s="106">
        <v>264.27600000000001</v>
      </c>
      <c r="L64" s="103">
        <v>139.5</v>
      </c>
      <c r="M64" s="103">
        <v>139.5</v>
      </c>
      <c r="N64" s="103">
        <v>0</v>
      </c>
      <c r="O64" s="124">
        <v>124.776</v>
      </c>
      <c r="P64" s="103"/>
      <c r="Q64" s="103"/>
      <c r="R64" s="103"/>
      <c r="S64" s="106">
        <v>382.35770000000002</v>
      </c>
      <c r="T64" s="103">
        <v>19.6966</v>
      </c>
      <c r="U64" s="124">
        <v>34.7256</v>
      </c>
      <c r="V64" s="103"/>
      <c r="W64" s="103">
        <v>217.95359999999999</v>
      </c>
      <c r="X64" s="103">
        <v>217.95359999999999</v>
      </c>
      <c r="Y64" s="103">
        <v>0</v>
      </c>
      <c r="Z64" s="103">
        <v>109.9819</v>
      </c>
      <c r="AA64" s="103">
        <v>108.9768</v>
      </c>
      <c r="AB64" s="103">
        <v>1.0050999999999988</v>
      </c>
      <c r="AC64" s="103">
        <v>181628</v>
      </c>
      <c r="AD64" s="103"/>
      <c r="AE64" s="103"/>
      <c r="AF64" s="103">
        <v>214.97</v>
      </c>
      <c r="AG64" s="103">
        <v>214.97</v>
      </c>
      <c r="AH64" s="103">
        <v>0</v>
      </c>
      <c r="AI64" s="110">
        <v>181.0582</v>
      </c>
      <c r="AJ64" s="110">
        <v>181.0582</v>
      </c>
      <c r="AK64" s="110">
        <v>0</v>
      </c>
      <c r="AL64" s="110">
        <v>1810582</v>
      </c>
      <c r="AM64" s="103"/>
      <c r="AN64" s="103">
        <v>75.986900000000006</v>
      </c>
      <c r="AO64" s="103">
        <v>75.986900000000006</v>
      </c>
      <c r="AP64" s="103">
        <v>0</v>
      </c>
      <c r="AQ64" s="103">
        <v>71.517099999999999</v>
      </c>
      <c r="AR64" s="103">
        <v>715171</v>
      </c>
      <c r="AS64" s="103">
        <v>4.4698000000000002</v>
      </c>
      <c r="AT64" s="103">
        <v>44698</v>
      </c>
      <c r="AU64" s="103"/>
      <c r="AV64" s="103">
        <v>8.9905000000000008</v>
      </c>
      <c r="AW64" s="103">
        <v>8.9905000000000008</v>
      </c>
      <c r="AX64" s="103">
        <v>0</v>
      </c>
      <c r="AY64" s="103">
        <v>5.3638000000000003</v>
      </c>
      <c r="AZ64" s="103">
        <v>53638</v>
      </c>
      <c r="BA64" s="103">
        <v>3.6267</v>
      </c>
      <c r="BB64" s="103">
        <v>36267</v>
      </c>
      <c r="BC64" s="103">
        <v>0</v>
      </c>
      <c r="BD64" s="103">
        <v>148.9915</v>
      </c>
      <c r="BE64" s="103">
        <v>148.9915</v>
      </c>
      <c r="BF64" s="103">
        <v>0</v>
      </c>
      <c r="BG64" s="103"/>
      <c r="BH64" s="103"/>
      <c r="BI64" s="103"/>
      <c r="BJ64" s="103">
        <v>0</v>
      </c>
      <c r="BK64" s="111">
        <v>1E-4</v>
      </c>
      <c r="BL64" s="125" t="s">
        <v>298</v>
      </c>
      <c r="BM64" s="106">
        <v>212.60399999999998</v>
      </c>
      <c r="BN64" s="103">
        <v>154.07999999999998</v>
      </c>
      <c r="BO64" s="103">
        <v>154.08000000000001</v>
      </c>
      <c r="BP64" s="103">
        <v>0</v>
      </c>
      <c r="BQ64" s="103">
        <v>43.524000000000001</v>
      </c>
      <c r="BR64" s="103">
        <v>43.524000000000001</v>
      </c>
      <c r="BS64" s="103">
        <v>0</v>
      </c>
      <c r="BT64" s="103">
        <v>36860</v>
      </c>
      <c r="BU64" s="110"/>
      <c r="BV64" s="103">
        <v>15</v>
      </c>
      <c r="BW64" s="103">
        <v>15</v>
      </c>
      <c r="BX64" s="103">
        <v>0</v>
      </c>
      <c r="BY64" s="106">
        <v>56.22</v>
      </c>
      <c r="BZ64" s="106">
        <v>41.28</v>
      </c>
      <c r="CA64" s="103"/>
      <c r="CB64" s="103"/>
      <c r="CC64" s="103">
        <v>41.28</v>
      </c>
      <c r="CD64" s="103">
        <v>41.28</v>
      </c>
      <c r="CE64" s="103">
        <v>0</v>
      </c>
      <c r="CF64" s="103"/>
      <c r="CG64" s="103"/>
      <c r="CH64" s="124">
        <v>14.94</v>
      </c>
      <c r="CI64" s="103"/>
      <c r="CJ64" s="103"/>
      <c r="CK64" s="110"/>
      <c r="CL64" s="103"/>
      <c r="CM64" s="103"/>
      <c r="CN64" s="103"/>
      <c r="CO64" s="103"/>
      <c r="CP64" s="103"/>
      <c r="CQ64" s="103">
        <v>0</v>
      </c>
      <c r="CR64" s="103"/>
      <c r="CS64" s="103"/>
      <c r="CT64" s="103"/>
      <c r="CU64" s="103"/>
      <c r="CV64" s="111">
        <v>2084.9484000000002</v>
      </c>
    </row>
    <row r="65" spans="1:100" s="99" customFormat="1" ht="14.25" customHeight="1">
      <c r="A65" s="103">
        <v>60</v>
      </c>
      <c r="B65" s="103" t="s">
        <v>240</v>
      </c>
      <c r="C65" s="104">
        <v>302001</v>
      </c>
      <c r="D65" s="122" t="s">
        <v>299</v>
      </c>
      <c r="E65" s="106">
        <v>1766.5385400000002</v>
      </c>
      <c r="F65" s="106">
        <v>1523.2545400000001</v>
      </c>
      <c r="G65" s="103">
        <v>380264.2</v>
      </c>
      <c r="H65" s="126">
        <v>157881.20000000001</v>
      </c>
      <c r="I65" s="126">
        <v>222383</v>
      </c>
      <c r="J65" s="103">
        <v>456.31704000000002</v>
      </c>
      <c r="K65" s="106">
        <v>216.81</v>
      </c>
      <c r="L65" s="103">
        <v>119.25</v>
      </c>
      <c r="M65" s="103">
        <v>119.25</v>
      </c>
      <c r="N65" s="103">
        <v>0</v>
      </c>
      <c r="O65" s="124">
        <v>97.56</v>
      </c>
      <c r="P65" s="103"/>
      <c r="Q65" s="103"/>
      <c r="R65" s="103"/>
      <c r="S65" s="106">
        <v>318.89189999999996</v>
      </c>
      <c r="T65" s="103">
        <v>15.7881</v>
      </c>
      <c r="U65" s="124">
        <v>28.65</v>
      </c>
      <c r="V65" s="103"/>
      <c r="W65" s="103">
        <v>179.0352</v>
      </c>
      <c r="X65" s="103">
        <v>179.0352</v>
      </c>
      <c r="Y65" s="103">
        <v>0</v>
      </c>
      <c r="Z65" s="103">
        <v>95.418599999999998</v>
      </c>
      <c r="AA65" s="103">
        <v>89.517600000000002</v>
      </c>
      <c r="AB65" s="103">
        <v>5.9009999999999962</v>
      </c>
      <c r="AC65" s="103">
        <v>149196</v>
      </c>
      <c r="AD65" s="103"/>
      <c r="AE65" s="103"/>
      <c r="AF65" s="103">
        <v>181.3</v>
      </c>
      <c r="AG65" s="103">
        <v>181.3</v>
      </c>
      <c r="AH65" s="103">
        <v>0</v>
      </c>
      <c r="AI65" s="110">
        <v>152.2705</v>
      </c>
      <c r="AJ65" s="110">
        <v>152.2705</v>
      </c>
      <c r="AK65" s="110">
        <v>0</v>
      </c>
      <c r="AL65" s="110">
        <v>1522705</v>
      </c>
      <c r="AM65" s="103"/>
      <c r="AN65" s="103">
        <v>64.333699999999993</v>
      </c>
      <c r="AO65" s="103">
        <v>64.333699999999993</v>
      </c>
      <c r="AP65" s="103">
        <v>0</v>
      </c>
      <c r="AQ65" s="103">
        <v>60.549399999999999</v>
      </c>
      <c r="AR65" s="103">
        <v>605494</v>
      </c>
      <c r="AS65" s="103">
        <v>3.7843</v>
      </c>
      <c r="AT65" s="103">
        <v>37843</v>
      </c>
      <c r="AU65" s="103"/>
      <c r="AV65" s="103">
        <v>7.6783000000000001</v>
      </c>
      <c r="AW65" s="103">
        <v>7.6783000000000001</v>
      </c>
      <c r="AX65" s="103">
        <v>0</v>
      </c>
      <c r="AY65" s="103">
        <v>4.5411999999999999</v>
      </c>
      <c r="AZ65" s="103">
        <v>45412</v>
      </c>
      <c r="BA65" s="103">
        <v>3.1371000000000002</v>
      </c>
      <c r="BB65" s="103">
        <v>31371.000000000004</v>
      </c>
      <c r="BC65" s="103">
        <v>0</v>
      </c>
      <c r="BD65" s="103">
        <v>125.65309999999999</v>
      </c>
      <c r="BE65" s="103">
        <v>125.65309999999999</v>
      </c>
      <c r="BF65" s="103">
        <v>0</v>
      </c>
      <c r="BG65" s="103"/>
      <c r="BH65" s="103"/>
      <c r="BI65" s="103"/>
      <c r="BJ65" s="103">
        <v>0</v>
      </c>
      <c r="BK65" s="111">
        <v>1E-4</v>
      </c>
      <c r="BL65" s="125" t="s">
        <v>299</v>
      </c>
      <c r="BM65" s="106">
        <v>205.12400000000002</v>
      </c>
      <c r="BN65" s="103">
        <v>130.80000000000001</v>
      </c>
      <c r="BO65" s="103">
        <v>130.80000000000001</v>
      </c>
      <c r="BP65" s="103">
        <v>0</v>
      </c>
      <c r="BQ65" s="103">
        <v>36.323999999999998</v>
      </c>
      <c r="BR65" s="103">
        <v>36.323999999999998</v>
      </c>
      <c r="BS65" s="103">
        <v>0</v>
      </c>
      <c r="BT65" s="103">
        <v>29730</v>
      </c>
      <c r="BU65" s="110"/>
      <c r="BV65" s="103">
        <v>38</v>
      </c>
      <c r="BW65" s="103">
        <v>38</v>
      </c>
      <c r="BX65" s="103">
        <v>0</v>
      </c>
      <c r="BY65" s="106">
        <v>38.159999999999997</v>
      </c>
      <c r="BZ65" s="106">
        <v>20.16</v>
      </c>
      <c r="CA65" s="103"/>
      <c r="CB65" s="103"/>
      <c r="CC65" s="103">
        <v>20.16</v>
      </c>
      <c r="CD65" s="103">
        <v>20.16</v>
      </c>
      <c r="CE65" s="103">
        <v>0</v>
      </c>
      <c r="CF65" s="103"/>
      <c r="CG65" s="103"/>
      <c r="CH65" s="124">
        <v>18</v>
      </c>
      <c r="CI65" s="103"/>
      <c r="CJ65" s="103"/>
      <c r="CK65" s="110"/>
      <c r="CL65" s="103"/>
      <c r="CM65" s="103"/>
      <c r="CN65" s="103"/>
      <c r="CO65" s="103"/>
      <c r="CP65" s="103"/>
      <c r="CQ65" s="103">
        <v>0</v>
      </c>
      <c r="CR65" s="103"/>
      <c r="CS65" s="103"/>
      <c r="CT65" s="103"/>
      <c r="CU65" s="103"/>
      <c r="CV65" s="111">
        <v>1766.5385400000002</v>
      </c>
    </row>
    <row r="66" spans="1:100" s="99" customFormat="1" ht="14.25" customHeight="1">
      <c r="A66" s="103">
        <v>61</v>
      </c>
      <c r="B66" s="103" t="s">
        <v>240</v>
      </c>
      <c r="C66" s="104">
        <v>303001</v>
      </c>
      <c r="D66" s="122" t="s">
        <v>300</v>
      </c>
      <c r="E66" s="106">
        <v>1667.6184199999998</v>
      </c>
      <c r="F66" s="106">
        <v>1462.6404199999999</v>
      </c>
      <c r="G66" s="103">
        <v>367117.6</v>
      </c>
      <c r="H66" s="126">
        <v>151141</v>
      </c>
      <c r="I66" s="126">
        <v>215976.6</v>
      </c>
      <c r="J66" s="103">
        <v>440.54111999999998</v>
      </c>
      <c r="K66" s="106">
        <v>206.53199999999998</v>
      </c>
      <c r="L66" s="103">
        <v>112.5</v>
      </c>
      <c r="M66" s="103">
        <v>112.5</v>
      </c>
      <c r="N66" s="103">
        <v>0</v>
      </c>
      <c r="O66" s="127">
        <v>94.031999999999996</v>
      </c>
      <c r="P66" s="103"/>
      <c r="Q66" s="103"/>
      <c r="R66" s="103"/>
      <c r="S66" s="106">
        <v>300.20730000000003</v>
      </c>
      <c r="T66" s="103">
        <v>15.114100000000001</v>
      </c>
      <c r="U66" s="127">
        <v>29.04</v>
      </c>
      <c r="V66" s="103"/>
      <c r="W66" s="103">
        <v>169.66800000000001</v>
      </c>
      <c r="X66" s="103">
        <v>169.66800000000001</v>
      </c>
      <c r="Y66" s="103">
        <v>0</v>
      </c>
      <c r="Z66" s="103">
        <v>86.385199999999998</v>
      </c>
      <c r="AA66" s="103">
        <v>84.834000000000003</v>
      </c>
      <c r="AB66" s="103">
        <v>1.5511999999999944</v>
      </c>
      <c r="AC66" s="103">
        <v>141390</v>
      </c>
      <c r="AD66" s="103"/>
      <c r="AE66" s="103"/>
      <c r="AF66" s="103">
        <v>178.71</v>
      </c>
      <c r="AG66" s="103">
        <v>178.71</v>
      </c>
      <c r="AH66" s="103">
        <v>0</v>
      </c>
      <c r="AI66" s="110">
        <v>146.64529999999999</v>
      </c>
      <c r="AJ66" s="110">
        <v>146.64529999999999</v>
      </c>
      <c r="AK66" s="110">
        <v>0</v>
      </c>
      <c r="AL66" s="110">
        <v>1466453</v>
      </c>
      <c r="AM66" s="103"/>
      <c r="AN66" s="103">
        <v>62.198799999999999</v>
      </c>
      <c r="AO66" s="103">
        <v>62.198799999999999</v>
      </c>
      <c r="AP66" s="103">
        <v>0</v>
      </c>
      <c r="AQ66" s="103">
        <v>58.540100000000002</v>
      </c>
      <c r="AR66" s="103">
        <v>585401</v>
      </c>
      <c r="AS66" s="103">
        <v>3.6587999999999998</v>
      </c>
      <c r="AT66" s="103">
        <v>36588</v>
      </c>
      <c r="AU66" s="103"/>
      <c r="AV66" s="103">
        <v>7.4557000000000002</v>
      </c>
      <c r="AW66" s="103">
        <v>7.4557000000000002</v>
      </c>
      <c r="AX66" s="103">
        <v>0</v>
      </c>
      <c r="AY66" s="103">
        <v>4.3905000000000003</v>
      </c>
      <c r="AZ66" s="103">
        <v>43905</v>
      </c>
      <c r="BA66" s="103">
        <v>3.0651999999999999</v>
      </c>
      <c r="BB66" s="103">
        <v>30652</v>
      </c>
      <c r="BC66" s="103">
        <v>0</v>
      </c>
      <c r="BD66" s="103">
        <v>120.3502</v>
      </c>
      <c r="BE66" s="103">
        <v>120.3502</v>
      </c>
      <c r="BF66" s="103">
        <v>0</v>
      </c>
      <c r="BG66" s="103"/>
      <c r="BH66" s="103"/>
      <c r="BI66" s="103"/>
      <c r="BJ66" s="103">
        <v>0</v>
      </c>
      <c r="BK66" s="111">
        <v>1E-4</v>
      </c>
      <c r="BL66" s="125" t="s">
        <v>300</v>
      </c>
      <c r="BM66" s="106">
        <v>176.38800000000001</v>
      </c>
      <c r="BN66" s="103">
        <v>126.24</v>
      </c>
      <c r="BO66" s="103">
        <v>126.24</v>
      </c>
      <c r="BP66" s="103">
        <v>0</v>
      </c>
      <c r="BQ66" s="103">
        <v>35.148000000000003</v>
      </c>
      <c r="BR66" s="103">
        <v>35.148000000000003</v>
      </c>
      <c r="BS66" s="103">
        <v>0</v>
      </c>
      <c r="BT66" s="103">
        <v>29890</v>
      </c>
      <c r="BU66" s="110"/>
      <c r="BV66" s="103">
        <v>15</v>
      </c>
      <c r="BW66" s="103">
        <v>15</v>
      </c>
      <c r="BX66" s="103">
        <v>0</v>
      </c>
      <c r="BY66" s="106">
        <v>28.589999999999996</v>
      </c>
      <c r="BZ66" s="106">
        <v>18.239999999999998</v>
      </c>
      <c r="CA66" s="103"/>
      <c r="CB66" s="103"/>
      <c r="CC66" s="103">
        <v>18.239999999999998</v>
      </c>
      <c r="CD66" s="103">
        <v>18.239999999999998</v>
      </c>
      <c r="CE66" s="103">
        <v>0</v>
      </c>
      <c r="CF66" s="103"/>
      <c r="CG66" s="103"/>
      <c r="CH66" s="127">
        <v>10.35</v>
      </c>
      <c r="CI66" s="103"/>
      <c r="CJ66" s="103"/>
      <c r="CK66" s="110"/>
      <c r="CL66" s="103"/>
      <c r="CM66" s="103"/>
      <c r="CN66" s="103"/>
      <c r="CO66" s="103"/>
      <c r="CP66" s="103"/>
      <c r="CQ66" s="103">
        <v>0</v>
      </c>
      <c r="CR66" s="103"/>
      <c r="CS66" s="103"/>
      <c r="CT66" s="103"/>
      <c r="CU66" s="103"/>
      <c r="CV66" s="111">
        <v>1667.6184199999998</v>
      </c>
    </row>
    <row r="67" spans="1:100" s="99" customFormat="1" ht="14.25" customHeight="1">
      <c r="A67" s="103">
        <v>62</v>
      </c>
      <c r="B67" s="103" t="s">
        <v>240</v>
      </c>
      <c r="C67" s="104">
        <v>304001</v>
      </c>
      <c r="D67" s="122" t="s">
        <v>301</v>
      </c>
      <c r="E67" s="106">
        <v>1503.1436999999999</v>
      </c>
      <c r="F67" s="106">
        <v>1290.1664999999998</v>
      </c>
      <c r="G67" s="103">
        <v>318858</v>
      </c>
      <c r="H67" s="126">
        <v>133495</v>
      </c>
      <c r="I67" s="126">
        <v>185363</v>
      </c>
      <c r="J67" s="103">
        <v>382.62959999999998</v>
      </c>
      <c r="K67" s="106">
        <v>189.89</v>
      </c>
      <c r="L67" s="103">
        <v>105.75</v>
      </c>
      <c r="M67" s="103">
        <v>105.75</v>
      </c>
      <c r="N67" s="103">
        <v>0</v>
      </c>
      <c r="O67" s="127">
        <v>84.14</v>
      </c>
      <c r="P67" s="103"/>
      <c r="Q67" s="103"/>
      <c r="R67" s="103"/>
      <c r="S67" s="106">
        <v>263.04629999999997</v>
      </c>
      <c r="T67" s="103">
        <v>13.349500000000001</v>
      </c>
      <c r="U67" s="127">
        <v>26.07</v>
      </c>
      <c r="V67" s="103"/>
      <c r="W67" s="103">
        <v>147.32159999999999</v>
      </c>
      <c r="X67" s="103">
        <v>147.32159999999999</v>
      </c>
      <c r="Y67" s="103">
        <v>0</v>
      </c>
      <c r="Z67" s="103">
        <v>76.305199999999999</v>
      </c>
      <c r="AA67" s="103">
        <v>73.660799999999995</v>
      </c>
      <c r="AB67" s="103">
        <v>2.6444000000000045</v>
      </c>
      <c r="AC67" s="103">
        <v>122768</v>
      </c>
      <c r="AD67" s="103"/>
      <c r="AE67" s="103"/>
      <c r="AF67" s="103">
        <v>157.99</v>
      </c>
      <c r="AG67" s="103">
        <v>157.99</v>
      </c>
      <c r="AH67" s="103">
        <v>0</v>
      </c>
      <c r="AI67" s="110">
        <v>129.12649999999999</v>
      </c>
      <c r="AJ67" s="110">
        <v>129.12649999999999</v>
      </c>
      <c r="AK67" s="110">
        <v>0</v>
      </c>
      <c r="AL67" s="110">
        <v>1291265</v>
      </c>
      <c r="AM67" s="103"/>
      <c r="AN67" s="103">
        <v>54.941400000000002</v>
      </c>
      <c r="AO67" s="103">
        <v>54.941400000000002</v>
      </c>
      <c r="AP67" s="103">
        <v>0</v>
      </c>
      <c r="AQ67" s="103">
        <v>51.709600000000002</v>
      </c>
      <c r="AR67" s="103">
        <v>517096</v>
      </c>
      <c r="AS67" s="103">
        <v>3.2317999999999998</v>
      </c>
      <c r="AT67" s="103">
        <v>32317.999999999996</v>
      </c>
      <c r="AU67" s="103"/>
      <c r="AV67" s="103">
        <v>6.5411999999999999</v>
      </c>
      <c r="AW67" s="103">
        <v>6.5411999999999999</v>
      </c>
      <c r="AX67" s="103">
        <v>0</v>
      </c>
      <c r="AY67" s="103">
        <v>3.8782000000000001</v>
      </c>
      <c r="AZ67" s="103">
        <v>38782</v>
      </c>
      <c r="BA67" s="103">
        <v>2.6629999999999998</v>
      </c>
      <c r="BB67" s="103">
        <v>26629.999999999996</v>
      </c>
      <c r="BC67" s="103">
        <v>0</v>
      </c>
      <c r="BD67" s="103">
        <v>106.00149999999999</v>
      </c>
      <c r="BE67" s="103">
        <v>106.00149999999999</v>
      </c>
      <c r="BF67" s="103">
        <v>0</v>
      </c>
      <c r="BG67" s="103"/>
      <c r="BH67" s="103"/>
      <c r="BI67" s="103"/>
      <c r="BJ67" s="103">
        <v>0</v>
      </c>
      <c r="BK67" s="111">
        <v>1E-4</v>
      </c>
      <c r="BL67" s="125" t="s">
        <v>301</v>
      </c>
      <c r="BM67" s="106">
        <v>177.756</v>
      </c>
      <c r="BN67" s="103">
        <v>114.96</v>
      </c>
      <c r="BO67" s="103">
        <v>114.96</v>
      </c>
      <c r="BP67" s="103">
        <v>0</v>
      </c>
      <c r="BQ67" s="103">
        <v>32.795999999999999</v>
      </c>
      <c r="BR67" s="103">
        <v>32.795999999999999</v>
      </c>
      <c r="BS67" s="103">
        <v>0</v>
      </c>
      <c r="BT67" s="103">
        <v>24900</v>
      </c>
      <c r="BU67" s="110"/>
      <c r="BV67" s="103">
        <v>30</v>
      </c>
      <c r="BW67" s="103">
        <v>35</v>
      </c>
      <c r="BX67" s="103">
        <v>-5</v>
      </c>
      <c r="BY67" s="106">
        <v>35.221200000000003</v>
      </c>
      <c r="BZ67" s="106">
        <v>25.92</v>
      </c>
      <c r="CA67" s="103"/>
      <c r="CB67" s="103"/>
      <c r="CC67" s="103">
        <v>25.92</v>
      </c>
      <c r="CD67" s="103">
        <v>25.92</v>
      </c>
      <c r="CE67" s="103">
        <v>0</v>
      </c>
      <c r="CF67" s="103"/>
      <c r="CG67" s="103"/>
      <c r="CH67" s="127">
        <v>9.3011999999999997</v>
      </c>
      <c r="CI67" s="103"/>
      <c r="CJ67" s="103"/>
      <c r="CK67" s="110"/>
      <c r="CL67" s="103"/>
      <c r="CM67" s="103"/>
      <c r="CN67" s="103"/>
      <c r="CO67" s="103"/>
      <c r="CP67" s="103"/>
      <c r="CQ67" s="103">
        <v>0</v>
      </c>
      <c r="CR67" s="103"/>
      <c r="CS67" s="103"/>
      <c r="CT67" s="103"/>
      <c r="CU67" s="103"/>
      <c r="CV67" s="111">
        <v>1503.1436999999999</v>
      </c>
    </row>
    <row r="68" spans="1:100" s="99" customFormat="1" ht="14.25" customHeight="1">
      <c r="A68" s="103">
        <v>63</v>
      </c>
      <c r="B68" s="103" t="s">
        <v>240</v>
      </c>
      <c r="C68" s="104">
        <v>305001</v>
      </c>
      <c r="D68" s="122" t="s">
        <v>302</v>
      </c>
      <c r="E68" s="106">
        <v>1201.6125</v>
      </c>
      <c r="F68" s="106">
        <v>1058.4645</v>
      </c>
      <c r="G68" s="103">
        <v>259106</v>
      </c>
      <c r="H68" s="126">
        <v>117343</v>
      </c>
      <c r="I68" s="126">
        <v>141763</v>
      </c>
      <c r="J68" s="103">
        <v>310.92720000000003</v>
      </c>
      <c r="K68" s="106">
        <v>160.6</v>
      </c>
      <c r="L68" s="103">
        <v>90</v>
      </c>
      <c r="M68" s="103">
        <v>90</v>
      </c>
      <c r="N68" s="103">
        <v>0</v>
      </c>
      <c r="O68" s="127">
        <v>70.599999999999994</v>
      </c>
      <c r="P68" s="128"/>
      <c r="Q68" s="103"/>
      <c r="R68" s="103"/>
      <c r="S68" s="106">
        <v>226.00229999999999</v>
      </c>
      <c r="T68" s="103">
        <v>11.734299999999999</v>
      </c>
      <c r="U68" s="127">
        <v>20.399999999999999</v>
      </c>
      <c r="V68" s="103"/>
      <c r="W68" s="103">
        <v>126.72239999999999</v>
      </c>
      <c r="X68" s="103">
        <v>126.72239999999999</v>
      </c>
      <c r="Y68" s="103">
        <v>0</v>
      </c>
      <c r="Z68" s="103">
        <v>67.145600000000002</v>
      </c>
      <c r="AA68" s="103">
        <v>63.361199999999997</v>
      </c>
      <c r="AB68" s="103">
        <v>3.7844000000000051</v>
      </c>
      <c r="AC68" s="103">
        <v>105602</v>
      </c>
      <c r="AD68" s="103"/>
      <c r="AE68" s="103"/>
      <c r="AF68" s="103">
        <v>119.14</v>
      </c>
      <c r="AG68" s="103">
        <v>119.14</v>
      </c>
      <c r="AH68" s="103">
        <v>0</v>
      </c>
      <c r="AI68" s="110">
        <v>105.3638</v>
      </c>
      <c r="AJ68" s="110">
        <v>105.3638</v>
      </c>
      <c r="AK68" s="110">
        <v>0</v>
      </c>
      <c r="AL68" s="110">
        <v>1053638</v>
      </c>
      <c r="AM68" s="103"/>
      <c r="AN68" s="103">
        <v>44.2057</v>
      </c>
      <c r="AO68" s="103">
        <v>44.2057</v>
      </c>
      <c r="AP68" s="103">
        <v>0</v>
      </c>
      <c r="AQ68" s="103">
        <v>41.605400000000003</v>
      </c>
      <c r="AR68" s="103">
        <v>416054.00000000006</v>
      </c>
      <c r="AS68" s="103">
        <v>2.6002999999999998</v>
      </c>
      <c r="AT68" s="103">
        <v>26003</v>
      </c>
      <c r="AU68" s="103"/>
      <c r="AV68" s="103">
        <v>5.1452</v>
      </c>
      <c r="AW68" s="103">
        <v>5.1452</v>
      </c>
      <c r="AX68" s="103">
        <v>0</v>
      </c>
      <c r="AY68" s="103">
        <v>3.1204000000000001</v>
      </c>
      <c r="AZ68" s="103">
        <v>31204</v>
      </c>
      <c r="BA68" s="103">
        <v>2.0247999999999999</v>
      </c>
      <c r="BB68" s="103">
        <v>20248</v>
      </c>
      <c r="BC68" s="103">
        <v>0</v>
      </c>
      <c r="BD68" s="103">
        <v>87.080299999999994</v>
      </c>
      <c r="BE68" s="103">
        <v>87.080299999999994</v>
      </c>
      <c r="BF68" s="103">
        <v>0</v>
      </c>
      <c r="BG68" s="103"/>
      <c r="BH68" s="103"/>
      <c r="BI68" s="103"/>
      <c r="BJ68" s="103">
        <v>0</v>
      </c>
      <c r="BK68" s="111">
        <v>1E-4</v>
      </c>
      <c r="BL68" s="125" t="s">
        <v>302</v>
      </c>
      <c r="BM68" s="106">
        <v>131.34</v>
      </c>
      <c r="BN68" s="103">
        <v>92.16</v>
      </c>
      <c r="BO68" s="103">
        <v>92.16</v>
      </c>
      <c r="BP68" s="103">
        <v>0</v>
      </c>
      <c r="BQ68" s="103">
        <v>27.18</v>
      </c>
      <c r="BR68" s="103">
        <v>27.18</v>
      </c>
      <c r="BS68" s="103">
        <v>0</v>
      </c>
      <c r="BT68" s="103">
        <v>20700</v>
      </c>
      <c r="BU68" s="110"/>
      <c r="BV68" s="103">
        <v>12</v>
      </c>
      <c r="BW68" s="103">
        <v>18</v>
      </c>
      <c r="BX68" s="103">
        <v>-6</v>
      </c>
      <c r="BY68" s="106">
        <v>11.808</v>
      </c>
      <c r="BZ68" s="106">
        <v>8.64</v>
      </c>
      <c r="CA68" s="103"/>
      <c r="CB68" s="103"/>
      <c r="CC68" s="103">
        <v>8.64</v>
      </c>
      <c r="CD68" s="103">
        <v>8.64</v>
      </c>
      <c r="CE68" s="103">
        <v>0</v>
      </c>
      <c r="CF68" s="103"/>
      <c r="CG68" s="103"/>
      <c r="CH68" s="127">
        <v>3.1680000000000001</v>
      </c>
      <c r="CI68" s="103"/>
      <c r="CJ68" s="103"/>
      <c r="CK68" s="110"/>
      <c r="CL68" s="103"/>
      <c r="CM68" s="103"/>
      <c r="CN68" s="103"/>
      <c r="CO68" s="103"/>
      <c r="CP68" s="103"/>
      <c r="CQ68" s="103">
        <v>0</v>
      </c>
      <c r="CR68" s="103"/>
      <c r="CS68" s="103"/>
      <c r="CT68" s="103"/>
      <c r="CU68" s="103"/>
      <c r="CV68" s="111">
        <v>1201.6125</v>
      </c>
    </row>
    <row r="69" spans="1:100" s="99" customFormat="1" ht="14.25" customHeight="1">
      <c r="A69" s="103">
        <v>64</v>
      </c>
      <c r="B69" s="103" t="s">
        <v>240</v>
      </c>
      <c r="C69" s="104">
        <v>306001</v>
      </c>
      <c r="D69" s="122" t="s">
        <v>303</v>
      </c>
      <c r="E69" s="106">
        <v>897.49279999999999</v>
      </c>
      <c r="F69" s="106">
        <v>788.60479999999995</v>
      </c>
      <c r="G69" s="103">
        <v>187117</v>
      </c>
      <c r="H69" s="126">
        <v>89489</v>
      </c>
      <c r="I69" s="126">
        <v>97628</v>
      </c>
      <c r="J69" s="103">
        <v>224.54040000000001</v>
      </c>
      <c r="K69" s="106">
        <v>125.08</v>
      </c>
      <c r="L69" s="103">
        <v>74.25</v>
      </c>
      <c r="M69" s="103">
        <v>74.25</v>
      </c>
      <c r="N69" s="103">
        <v>0</v>
      </c>
      <c r="O69" s="127">
        <v>50.83</v>
      </c>
      <c r="P69" s="103"/>
      <c r="Q69" s="103"/>
      <c r="R69" s="103"/>
      <c r="S69" s="106">
        <v>176.56829999999999</v>
      </c>
      <c r="T69" s="103">
        <v>8.9489000000000001</v>
      </c>
      <c r="U69" s="127">
        <v>16.54</v>
      </c>
      <c r="V69" s="103"/>
      <c r="W69" s="103">
        <v>99.380399999999995</v>
      </c>
      <c r="X69" s="103">
        <v>99.380399999999995</v>
      </c>
      <c r="Y69" s="103">
        <v>0</v>
      </c>
      <c r="Z69" s="103">
        <v>51.698999999999998</v>
      </c>
      <c r="AA69" s="103">
        <v>49.690199999999997</v>
      </c>
      <c r="AB69" s="103">
        <v>2.0088000000000008</v>
      </c>
      <c r="AC69" s="103">
        <v>82817</v>
      </c>
      <c r="AD69" s="103"/>
      <c r="AE69" s="103"/>
      <c r="AF69" s="103">
        <v>82.88</v>
      </c>
      <c r="AG69" s="103">
        <v>82.88</v>
      </c>
      <c r="AH69" s="103">
        <v>0</v>
      </c>
      <c r="AI69" s="110">
        <v>78.400000000000006</v>
      </c>
      <c r="AJ69" s="110">
        <v>78.400000000000006</v>
      </c>
      <c r="AK69" s="110">
        <v>0</v>
      </c>
      <c r="AL69" s="110">
        <v>784000</v>
      </c>
      <c r="AM69" s="103"/>
      <c r="AN69" s="103">
        <v>32.442</v>
      </c>
      <c r="AO69" s="103">
        <v>32.442</v>
      </c>
      <c r="AP69" s="103">
        <v>0</v>
      </c>
      <c r="AQ69" s="103">
        <v>30.5336</v>
      </c>
      <c r="AR69" s="103">
        <v>305336</v>
      </c>
      <c r="AS69" s="103">
        <v>1.9084000000000001</v>
      </c>
      <c r="AT69" s="103">
        <v>19084</v>
      </c>
      <c r="AU69" s="103"/>
      <c r="AV69" s="103">
        <v>3.6903000000000001</v>
      </c>
      <c r="AW69" s="103">
        <v>3.6903000000000001</v>
      </c>
      <c r="AX69" s="103">
        <v>0</v>
      </c>
      <c r="AY69" s="103">
        <v>2.29</v>
      </c>
      <c r="AZ69" s="103">
        <v>22900</v>
      </c>
      <c r="BA69" s="103">
        <v>1.4001999999999999</v>
      </c>
      <c r="BB69" s="103">
        <v>14001.999999999998</v>
      </c>
      <c r="BC69" s="103">
        <v>1.0000000000021103E-4</v>
      </c>
      <c r="BD69" s="103">
        <v>65.003799999999998</v>
      </c>
      <c r="BE69" s="103">
        <v>65.003799999999998</v>
      </c>
      <c r="BF69" s="103">
        <v>0</v>
      </c>
      <c r="BG69" s="103"/>
      <c r="BH69" s="103"/>
      <c r="BI69" s="103"/>
      <c r="BJ69" s="103">
        <v>0</v>
      </c>
      <c r="BK69" s="111">
        <v>1E-4</v>
      </c>
      <c r="BL69" s="125" t="s">
        <v>303</v>
      </c>
      <c r="BM69" s="106">
        <v>98.639999999999986</v>
      </c>
      <c r="BN69" s="103">
        <v>70.319999999999993</v>
      </c>
      <c r="BO69" s="103">
        <v>70.319999999999993</v>
      </c>
      <c r="BP69" s="103">
        <v>0</v>
      </c>
      <c r="BQ69" s="103">
        <v>22.32</v>
      </c>
      <c r="BR69" s="103">
        <v>22.32</v>
      </c>
      <c r="BS69" s="103">
        <v>0</v>
      </c>
      <c r="BT69" s="103">
        <v>16800</v>
      </c>
      <c r="BU69" s="110"/>
      <c r="BV69" s="103">
        <v>6</v>
      </c>
      <c r="BW69" s="103">
        <v>6</v>
      </c>
      <c r="BX69" s="103">
        <v>0</v>
      </c>
      <c r="BY69" s="106">
        <v>10.248000000000001</v>
      </c>
      <c r="BZ69" s="106">
        <v>5.28</v>
      </c>
      <c r="CA69" s="103"/>
      <c r="CB69" s="103"/>
      <c r="CC69" s="103">
        <v>5.28</v>
      </c>
      <c r="CD69" s="103">
        <v>5.28</v>
      </c>
      <c r="CE69" s="103">
        <v>0</v>
      </c>
      <c r="CF69" s="103"/>
      <c r="CG69" s="103"/>
      <c r="CH69" s="127">
        <v>4.968</v>
      </c>
      <c r="CI69" s="103"/>
      <c r="CJ69" s="103"/>
      <c r="CK69" s="110"/>
      <c r="CL69" s="103"/>
      <c r="CM69" s="103"/>
      <c r="CN69" s="103"/>
      <c r="CO69" s="103"/>
      <c r="CP69" s="103"/>
      <c r="CQ69" s="103">
        <v>0</v>
      </c>
      <c r="CR69" s="103"/>
      <c r="CS69" s="103"/>
      <c r="CT69" s="103"/>
      <c r="CU69" s="103"/>
      <c r="CV69" s="111">
        <v>897.49279999999999</v>
      </c>
    </row>
    <row r="70" spans="1:100" s="99" customFormat="1" ht="14.25" customHeight="1">
      <c r="A70" s="103">
        <v>65</v>
      </c>
      <c r="B70" s="103" t="s">
        <v>240</v>
      </c>
      <c r="C70" s="104">
        <v>307001</v>
      </c>
      <c r="D70" s="122" t="s">
        <v>304</v>
      </c>
      <c r="E70" s="106">
        <v>1320.5819000000001</v>
      </c>
      <c r="F70" s="106">
        <v>1150.9979000000003</v>
      </c>
      <c r="G70" s="103">
        <v>276468</v>
      </c>
      <c r="H70" s="126">
        <v>114467</v>
      </c>
      <c r="I70" s="126">
        <v>162001</v>
      </c>
      <c r="J70" s="103">
        <v>331.76159999999999</v>
      </c>
      <c r="K70" s="106">
        <v>174.78</v>
      </c>
      <c r="L70" s="103">
        <v>94.5</v>
      </c>
      <c r="M70" s="103">
        <v>94.5</v>
      </c>
      <c r="N70" s="103">
        <v>0</v>
      </c>
      <c r="O70" s="127">
        <v>80.28</v>
      </c>
      <c r="P70" s="103"/>
      <c r="Q70" s="103"/>
      <c r="R70" s="103"/>
      <c r="S70" s="106">
        <v>248.12210000000002</v>
      </c>
      <c r="T70" s="103">
        <v>11.4467</v>
      </c>
      <c r="U70" s="127">
        <v>23.27</v>
      </c>
      <c r="V70" s="103"/>
      <c r="W70" s="103">
        <v>140.17320000000001</v>
      </c>
      <c r="X70" s="103">
        <v>140.17320000000001</v>
      </c>
      <c r="Y70" s="103">
        <v>0</v>
      </c>
      <c r="Z70" s="103">
        <v>73.232200000000006</v>
      </c>
      <c r="AA70" s="103">
        <v>70.086600000000004</v>
      </c>
      <c r="AB70" s="103">
        <v>3.1456000000000017</v>
      </c>
      <c r="AC70" s="103">
        <v>116811</v>
      </c>
      <c r="AD70" s="103"/>
      <c r="AE70" s="103"/>
      <c r="AF70" s="103">
        <v>134.68</v>
      </c>
      <c r="AG70" s="103">
        <v>134.68</v>
      </c>
      <c r="AH70" s="103">
        <v>0</v>
      </c>
      <c r="AI70" s="110">
        <v>114.0098</v>
      </c>
      <c r="AJ70" s="110">
        <v>114.0098</v>
      </c>
      <c r="AK70" s="110">
        <v>0</v>
      </c>
      <c r="AL70" s="110">
        <v>1140098</v>
      </c>
      <c r="AM70" s="103"/>
      <c r="AN70" s="103">
        <v>47.68</v>
      </c>
      <c r="AO70" s="103">
        <v>47.68</v>
      </c>
      <c r="AP70" s="103">
        <v>0</v>
      </c>
      <c r="AQ70" s="103">
        <v>44.875300000000003</v>
      </c>
      <c r="AR70" s="103">
        <v>448753</v>
      </c>
      <c r="AS70" s="103">
        <v>2.8047</v>
      </c>
      <c r="AT70" s="103">
        <v>28047</v>
      </c>
      <c r="AU70" s="103"/>
      <c r="AV70" s="103">
        <v>5.6692</v>
      </c>
      <c r="AW70" s="103">
        <v>5.6692</v>
      </c>
      <c r="AX70" s="103">
        <v>0</v>
      </c>
      <c r="AY70" s="103">
        <v>3.3656000000000001</v>
      </c>
      <c r="AZ70" s="103">
        <v>33656</v>
      </c>
      <c r="BA70" s="103">
        <v>2.3035999999999999</v>
      </c>
      <c r="BB70" s="103">
        <v>23036</v>
      </c>
      <c r="BC70" s="103">
        <v>0</v>
      </c>
      <c r="BD70" s="103">
        <v>94.295199999999994</v>
      </c>
      <c r="BE70" s="103">
        <v>94.295199999999994</v>
      </c>
      <c r="BF70" s="103">
        <v>0</v>
      </c>
      <c r="BG70" s="103"/>
      <c r="BH70" s="103"/>
      <c r="BI70" s="103"/>
      <c r="BJ70" s="103">
        <v>0</v>
      </c>
      <c r="BK70" s="111">
        <v>1E-4</v>
      </c>
      <c r="BL70" s="125" t="s">
        <v>304</v>
      </c>
      <c r="BM70" s="106">
        <v>146.148</v>
      </c>
      <c r="BN70" s="103">
        <v>100.32</v>
      </c>
      <c r="BO70" s="103">
        <v>100.32</v>
      </c>
      <c r="BP70" s="103">
        <v>0</v>
      </c>
      <c r="BQ70" s="103">
        <v>27.827999999999999</v>
      </c>
      <c r="BR70" s="103">
        <v>27.827999999999999</v>
      </c>
      <c r="BS70" s="103">
        <v>0</v>
      </c>
      <c r="BT70" s="103">
        <v>21500</v>
      </c>
      <c r="BU70" s="110"/>
      <c r="BV70" s="103">
        <v>18</v>
      </c>
      <c r="BW70" s="103">
        <v>18</v>
      </c>
      <c r="BX70" s="103">
        <v>0</v>
      </c>
      <c r="BY70" s="106">
        <v>23.436</v>
      </c>
      <c r="BZ70" s="106">
        <v>14.4</v>
      </c>
      <c r="CA70" s="103"/>
      <c r="CB70" s="103"/>
      <c r="CC70" s="103">
        <v>14.4</v>
      </c>
      <c r="CD70" s="103">
        <v>14.4</v>
      </c>
      <c r="CE70" s="103">
        <v>0</v>
      </c>
      <c r="CF70" s="103"/>
      <c r="CG70" s="103"/>
      <c r="CH70" s="127">
        <v>9.0359999999999996</v>
      </c>
      <c r="CI70" s="103"/>
      <c r="CJ70" s="103"/>
      <c r="CK70" s="110"/>
      <c r="CL70" s="103"/>
      <c r="CM70" s="103"/>
      <c r="CN70" s="103"/>
      <c r="CO70" s="103"/>
      <c r="CP70" s="103"/>
      <c r="CQ70" s="103">
        <v>0</v>
      </c>
      <c r="CR70" s="103"/>
      <c r="CS70" s="103"/>
      <c r="CT70" s="103"/>
      <c r="CU70" s="103"/>
      <c r="CV70" s="111">
        <v>1320.5819000000001</v>
      </c>
    </row>
    <row r="71" spans="1:100" s="99" customFormat="1" ht="14.25" customHeight="1">
      <c r="A71" s="103">
        <v>66</v>
      </c>
      <c r="B71" s="103" t="s">
        <v>240</v>
      </c>
      <c r="C71" s="104">
        <v>308001</v>
      </c>
      <c r="D71" s="122" t="s">
        <v>305</v>
      </c>
      <c r="E71" s="106">
        <v>1482.0862</v>
      </c>
      <c r="F71" s="106">
        <v>1302.2302</v>
      </c>
      <c r="G71" s="103">
        <v>313991</v>
      </c>
      <c r="H71" s="126">
        <v>118279</v>
      </c>
      <c r="I71" s="126">
        <v>195712</v>
      </c>
      <c r="J71" s="103">
        <v>376.78919999999999</v>
      </c>
      <c r="K71" s="106">
        <v>185.4</v>
      </c>
      <c r="L71" s="103">
        <v>99</v>
      </c>
      <c r="M71" s="103">
        <v>99</v>
      </c>
      <c r="N71" s="103">
        <v>0</v>
      </c>
      <c r="O71" s="127">
        <v>86.4</v>
      </c>
      <c r="P71" s="103"/>
      <c r="Q71" s="103"/>
      <c r="R71" s="103"/>
      <c r="S71" s="106">
        <v>279.654</v>
      </c>
      <c r="T71" s="103">
        <v>11.8279</v>
      </c>
      <c r="U71" s="127">
        <v>26.8872</v>
      </c>
      <c r="V71" s="103"/>
      <c r="W71" s="103">
        <v>157.20359999999999</v>
      </c>
      <c r="X71" s="103">
        <v>157.20359999999999</v>
      </c>
      <c r="Y71" s="103">
        <v>0</v>
      </c>
      <c r="Z71" s="103">
        <v>83.735299999999995</v>
      </c>
      <c r="AA71" s="103">
        <v>78.601799999999997</v>
      </c>
      <c r="AB71" s="103">
        <v>5.133499999999998</v>
      </c>
      <c r="AC71" s="103">
        <v>131003</v>
      </c>
      <c r="AD71" s="103"/>
      <c r="AE71" s="103"/>
      <c r="AF71" s="103">
        <v>163.16999999999999</v>
      </c>
      <c r="AG71" s="103">
        <v>163.16999999999999</v>
      </c>
      <c r="AH71" s="103">
        <v>0</v>
      </c>
      <c r="AI71" s="110">
        <v>129.27850000000001</v>
      </c>
      <c r="AJ71" s="110">
        <v>129.27850000000001</v>
      </c>
      <c r="AK71" s="110">
        <v>0</v>
      </c>
      <c r="AL71" s="110">
        <v>1292785</v>
      </c>
      <c r="AM71" s="103"/>
      <c r="AN71" s="103">
        <v>54.311500000000002</v>
      </c>
      <c r="AO71" s="103">
        <v>54.311500000000002</v>
      </c>
      <c r="AP71" s="103">
        <v>0</v>
      </c>
      <c r="AQ71" s="103">
        <v>51.116700000000002</v>
      </c>
      <c r="AR71" s="103">
        <v>511167</v>
      </c>
      <c r="AS71" s="103">
        <v>3.1947999999999999</v>
      </c>
      <c r="AT71" s="103">
        <v>31948</v>
      </c>
      <c r="AU71" s="103"/>
      <c r="AV71" s="103">
        <v>6.6199000000000003</v>
      </c>
      <c r="AW71" s="103">
        <v>6.6199000000000003</v>
      </c>
      <c r="AX71" s="103">
        <v>0</v>
      </c>
      <c r="AY71" s="103">
        <v>3.8338000000000001</v>
      </c>
      <c r="AZ71" s="103">
        <v>38338</v>
      </c>
      <c r="BA71" s="103">
        <v>2.7862</v>
      </c>
      <c r="BB71" s="103">
        <v>27862</v>
      </c>
      <c r="BC71" s="103">
        <v>-9.9999999999766942E-5</v>
      </c>
      <c r="BD71" s="103">
        <v>107.00709999999999</v>
      </c>
      <c r="BE71" s="103">
        <v>107.00709999999999</v>
      </c>
      <c r="BF71" s="103">
        <v>0</v>
      </c>
      <c r="BG71" s="103"/>
      <c r="BH71" s="103"/>
      <c r="BI71" s="103"/>
      <c r="BJ71" s="103">
        <v>0</v>
      </c>
      <c r="BK71" s="111">
        <v>1E-4</v>
      </c>
      <c r="BL71" s="125" t="s">
        <v>305</v>
      </c>
      <c r="BM71" s="106">
        <v>158.16</v>
      </c>
      <c r="BN71" s="103">
        <v>113.28</v>
      </c>
      <c r="BO71" s="103">
        <v>113.28</v>
      </c>
      <c r="BP71" s="103">
        <v>0</v>
      </c>
      <c r="BQ71" s="103">
        <v>29.88</v>
      </c>
      <c r="BR71" s="103">
        <v>29.88</v>
      </c>
      <c r="BS71" s="103">
        <v>0</v>
      </c>
      <c r="BT71" s="103">
        <v>21800</v>
      </c>
      <c r="BU71" s="110"/>
      <c r="BV71" s="103">
        <v>15</v>
      </c>
      <c r="BW71" s="103">
        <v>30</v>
      </c>
      <c r="BX71" s="103">
        <v>-15</v>
      </c>
      <c r="BY71" s="106">
        <v>21.695999999999998</v>
      </c>
      <c r="BZ71" s="106">
        <v>13.92</v>
      </c>
      <c r="CA71" s="103"/>
      <c r="CB71" s="103"/>
      <c r="CC71" s="103">
        <v>13.92</v>
      </c>
      <c r="CD71" s="103">
        <v>15.36</v>
      </c>
      <c r="CE71" s="103">
        <v>-1.4399999999999995</v>
      </c>
      <c r="CF71" s="103"/>
      <c r="CG71" s="103"/>
      <c r="CH71" s="127">
        <v>7.7759999999999998</v>
      </c>
      <c r="CI71" s="103"/>
      <c r="CJ71" s="103"/>
      <c r="CK71" s="110"/>
      <c r="CL71" s="103"/>
      <c r="CM71" s="103"/>
      <c r="CN71" s="103"/>
      <c r="CO71" s="103"/>
      <c r="CP71" s="103"/>
      <c r="CQ71" s="103">
        <v>0</v>
      </c>
      <c r="CR71" s="103"/>
      <c r="CS71" s="103"/>
      <c r="CT71" s="103"/>
      <c r="CU71" s="103"/>
      <c r="CV71" s="111">
        <v>1482.0862</v>
      </c>
    </row>
    <row r="72" spans="1:100" s="99" customFormat="1" ht="14.25" customHeight="1">
      <c r="A72" s="103">
        <v>67</v>
      </c>
      <c r="B72" s="103" t="s">
        <v>240</v>
      </c>
      <c r="C72" s="104">
        <v>309001</v>
      </c>
      <c r="D72" s="122" t="s">
        <v>306</v>
      </c>
      <c r="E72" s="106">
        <v>1934.6544199999998</v>
      </c>
      <c r="F72" s="106">
        <v>1657.4244199999998</v>
      </c>
      <c r="G72" s="103">
        <v>405085.6</v>
      </c>
      <c r="H72" s="126">
        <v>183046.6</v>
      </c>
      <c r="I72" s="126">
        <v>222039</v>
      </c>
      <c r="J72" s="103">
        <v>486.10271999999998</v>
      </c>
      <c r="K72" s="106">
        <v>256.62599999999998</v>
      </c>
      <c r="L72" s="103">
        <v>146.25</v>
      </c>
      <c r="M72" s="103">
        <v>146.25</v>
      </c>
      <c r="N72" s="103">
        <v>0</v>
      </c>
      <c r="O72" s="127">
        <v>110.376</v>
      </c>
      <c r="P72" s="103"/>
      <c r="Q72" s="103"/>
      <c r="R72" s="103"/>
      <c r="S72" s="106">
        <v>352.68559999999997</v>
      </c>
      <c r="T72" s="103">
        <v>18.3047</v>
      </c>
      <c r="U72" s="127">
        <v>33.763199999999998</v>
      </c>
      <c r="V72" s="103"/>
      <c r="W72" s="103">
        <v>193.3896</v>
      </c>
      <c r="X72" s="103">
        <v>193.3896</v>
      </c>
      <c r="Y72" s="103">
        <v>0</v>
      </c>
      <c r="Z72" s="103">
        <v>107.2281</v>
      </c>
      <c r="AA72" s="103">
        <v>96.694800000000001</v>
      </c>
      <c r="AB72" s="103">
        <v>10.533299999999997</v>
      </c>
      <c r="AC72" s="103">
        <v>161158</v>
      </c>
      <c r="AD72" s="103"/>
      <c r="AE72" s="103"/>
      <c r="AF72" s="103">
        <v>183.89</v>
      </c>
      <c r="AG72" s="103">
        <v>183.89</v>
      </c>
      <c r="AH72" s="103">
        <v>0</v>
      </c>
      <c r="AI72" s="110">
        <v>164.4699</v>
      </c>
      <c r="AJ72" s="110">
        <v>164.4699</v>
      </c>
      <c r="AK72" s="110">
        <v>0</v>
      </c>
      <c r="AL72" s="110">
        <v>1644699</v>
      </c>
      <c r="AM72" s="103"/>
      <c r="AN72" s="103">
        <v>69.380600000000001</v>
      </c>
      <c r="AO72" s="103">
        <v>69.380600000000001</v>
      </c>
      <c r="AP72" s="103">
        <v>0</v>
      </c>
      <c r="AQ72" s="103">
        <v>65.299400000000006</v>
      </c>
      <c r="AR72" s="103">
        <v>652994</v>
      </c>
      <c r="AS72" s="103">
        <v>4.0811999999999999</v>
      </c>
      <c r="AT72" s="103">
        <v>40812</v>
      </c>
      <c r="AU72" s="103"/>
      <c r="AV72" s="103">
        <v>8.0497999999999994</v>
      </c>
      <c r="AW72" s="103">
        <v>8.0497999999999994</v>
      </c>
      <c r="AX72" s="103">
        <v>0</v>
      </c>
      <c r="AY72" s="103">
        <v>4.8975</v>
      </c>
      <c r="AZ72" s="103">
        <v>48975</v>
      </c>
      <c r="BA72" s="103">
        <v>3.1524000000000001</v>
      </c>
      <c r="BB72" s="103">
        <v>31524</v>
      </c>
      <c r="BC72" s="103">
        <v>-1.0000000000065512E-4</v>
      </c>
      <c r="BD72" s="103">
        <v>136.21979999999999</v>
      </c>
      <c r="BE72" s="103">
        <v>136.21979999999999</v>
      </c>
      <c r="BF72" s="103">
        <v>0</v>
      </c>
      <c r="BG72" s="103"/>
      <c r="BH72" s="103"/>
      <c r="BI72" s="103"/>
      <c r="BJ72" s="103">
        <v>0</v>
      </c>
      <c r="BK72" s="111">
        <v>1E-4</v>
      </c>
      <c r="BL72" s="125" t="s">
        <v>306</v>
      </c>
      <c r="BM72" s="106">
        <v>220.536</v>
      </c>
      <c r="BN72" s="103">
        <v>146.16</v>
      </c>
      <c r="BO72" s="103">
        <v>146.16</v>
      </c>
      <c r="BP72" s="103">
        <v>0</v>
      </c>
      <c r="BQ72" s="103">
        <v>44.375999999999998</v>
      </c>
      <c r="BR72" s="103">
        <v>44.375999999999998</v>
      </c>
      <c r="BS72" s="103">
        <v>0</v>
      </c>
      <c r="BT72" s="103">
        <v>36850</v>
      </c>
      <c r="BU72" s="110"/>
      <c r="BV72" s="103">
        <v>30</v>
      </c>
      <c r="BW72" s="103">
        <v>35</v>
      </c>
      <c r="BX72" s="103">
        <v>-5</v>
      </c>
      <c r="BY72" s="106">
        <v>56.694000000000003</v>
      </c>
      <c r="BZ72" s="106">
        <v>30.72</v>
      </c>
      <c r="CA72" s="103"/>
      <c r="CB72" s="103"/>
      <c r="CC72" s="103">
        <v>30.72</v>
      </c>
      <c r="CD72" s="103">
        <v>30.72</v>
      </c>
      <c r="CE72" s="103">
        <v>0</v>
      </c>
      <c r="CF72" s="103"/>
      <c r="CG72" s="103"/>
      <c r="CH72" s="127">
        <v>25.974</v>
      </c>
      <c r="CI72" s="103"/>
      <c r="CJ72" s="103"/>
      <c r="CK72" s="110"/>
      <c r="CL72" s="103"/>
      <c r="CM72" s="103"/>
      <c r="CN72" s="103"/>
      <c r="CO72" s="103"/>
      <c r="CP72" s="103"/>
      <c r="CQ72" s="103">
        <v>0</v>
      </c>
      <c r="CR72" s="103"/>
      <c r="CS72" s="103"/>
      <c r="CT72" s="103"/>
      <c r="CU72" s="103"/>
      <c r="CV72" s="111">
        <v>1934.6544199999998</v>
      </c>
    </row>
    <row r="73" spans="1:100" s="99" customFormat="1" ht="14.25" customHeight="1">
      <c r="A73" s="103">
        <v>68</v>
      </c>
      <c r="B73" s="103" t="s">
        <v>240</v>
      </c>
      <c r="C73" s="104">
        <v>310001</v>
      </c>
      <c r="D73" s="122" t="s">
        <v>307</v>
      </c>
      <c r="E73" s="106">
        <v>1258.5532000000003</v>
      </c>
      <c r="F73" s="106">
        <v>1111.2532000000001</v>
      </c>
      <c r="G73" s="103">
        <v>264650</v>
      </c>
      <c r="H73" s="126">
        <v>107347</v>
      </c>
      <c r="I73" s="126">
        <v>157303</v>
      </c>
      <c r="J73" s="103">
        <v>317.58</v>
      </c>
      <c r="K73" s="106">
        <v>159.858</v>
      </c>
      <c r="L73" s="103">
        <v>83.25</v>
      </c>
      <c r="M73" s="103">
        <v>83.25</v>
      </c>
      <c r="N73" s="103">
        <v>0</v>
      </c>
      <c r="O73" s="127">
        <v>76.608000000000004</v>
      </c>
      <c r="P73" s="103"/>
      <c r="Q73" s="103"/>
      <c r="R73" s="103"/>
      <c r="S73" s="106">
        <v>241.19830000000002</v>
      </c>
      <c r="T73" s="103">
        <v>10.7347</v>
      </c>
      <c r="U73" s="127">
        <v>22.605899999999998</v>
      </c>
      <c r="V73" s="103"/>
      <c r="W73" s="103">
        <v>136.94880000000001</v>
      </c>
      <c r="X73" s="103">
        <v>136.94880000000001</v>
      </c>
      <c r="Y73" s="103">
        <v>0</v>
      </c>
      <c r="Z73" s="103">
        <v>70.908900000000003</v>
      </c>
      <c r="AA73" s="103">
        <v>68.474400000000003</v>
      </c>
      <c r="AB73" s="103">
        <v>2.4344999999999999</v>
      </c>
      <c r="AC73" s="103">
        <v>114124</v>
      </c>
      <c r="AD73" s="103"/>
      <c r="AE73" s="103"/>
      <c r="AF73" s="103">
        <v>139.86000000000001</v>
      </c>
      <c r="AG73" s="103">
        <v>139.86000000000001</v>
      </c>
      <c r="AH73" s="103">
        <v>0</v>
      </c>
      <c r="AI73" s="110">
        <v>110.13979999999999</v>
      </c>
      <c r="AJ73" s="110">
        <v>110.13979999999999</v>
      </c>
      <c r="AK73" s="110">
        <v>0</v>
      </c>
      <c r="AL73" s="110">
        <v>1101398</v>
      </c>
      <c r="AM73" s="103"/>
      <c r="AN73" s="103">
        <v>45.9587</v>
      </c>
      <c r="AO73" s="103">
        <v>45.9587</v>
      </c>
      <c r="AP73" s="103">
        <v>0</v>
      </c>
      <c r="AQ73" s="103">
        <v>43.255200000000002</v>
      </c>
      <c r="AR73" s="103">
        <v>432552</v>
      </c>
      <c r="AS73" s="103">
        <v>2.7035</v>
      </c>
      <c r="AT73" s="103">
        <v>27035</v>
      </c>
      <c r="AU73" s="103"/>
      <c r="AV73" s="103">
        <v>5.5445000000000002</v>
      </c>
      <c r="AW73" s="103">
        <v>5.5445000000000002</v>
      </c>
      <c r="AX73" s="103">
        <v>0</v>
      </c>
      <c r="AY73" s="103">
        <v>3.2441</v>
      </c>
      <c r="AZ73" s="103">
        <v>32441</v>
      </c>
      <c r="BA73" s="103">
        <v>2.3003999999999998</v>
      </c>
      <c r="BB73" s="103">
        <v>23003.999999999996</v>
      </c>
      <c r="BC73" s="103">
        <v>0</v>
      </c>
      <c r="BD73" s="103">
        <v>91.113900000000001</v>
      </c>
      <c r="BE73" s="103">
        <v>91.113900000000001</v>
      </c>
      <c r="BF73" s="103">
        <v>0</v>
      </c>
      <c r="BG73" s="103"/>
      <c r="BH73" s="103"/>
      <c r="BI73" s="103"/>
      <c r="BJ73" s="103">
        <v>0</v>
      </c>
      <c r="BK73" s="111">
        <v>1E-4</v>
      </c>
      <c r="BL73" s="125" t="s">
        <v>307</v>
      </c>
      <c r="BM73" s="106">
        <v>133.96799999999999</v>
      </c>
      <c r="BN73" s="103">
        <v>96.24</v>
      </c>
      <c r="BO73" s="103">
        <v>96.24</v>
      </c>
      <c r="BP73" s="103">
        <v>0</v>
      </c>
      <c r="BQ73" s="103">
        <v>25.728000000000002</v>
      </c>
      <c r="BR73" s="103">
        <v>25.728000000000002</v>
      </c>
      <c r="BS73" s="103">
        <v>0</v>
      </c>
      <c r="BT73" s="103">
        <v>21450</v>
      </c>
      <c r="BU73" s="110"/>
      <c r="BV73" s="103">
        <v>12</v>
      </c>
      <c r="BW73" s="103">
        <v>12</v>
      </c>
      <c r="BX73" s="103">
        <v>0</v>
      </c>
      <c r="BY73" s="106">
        <v>13.332000000000001</v>
      </c>
      <c r="BZ73" s="106">
        <v>6.24</v>
      </c>
      <c r="CA73" s="103"/>
      <c r="CB73" s="103"/>
      <c r="CC73" s="103">
        <v>6.24</v>
      </c>
      <c r="CD73" s="103">
        <v>6.24</v>
      </c>
      <c r="CE73" s="103">
        <v>0</v>
      </c>
      <c r="CF73" s="103"/>
      <c r="CG73" s="103"/>
      <c r="CH73" s="127">
        <v>7.0919999999999996</v>
      </c>
      <c r="CI73" s="103"/>
      <c r="CJ73" s="103"/>
      <c r="CK73" s="110"/>
      <c r="CL73" s="103"/>
      <c r="CM73" s="103"/>
      <c r="CN73" s="103"/>
      <c r="CO73" s="103"/>
      <c r="CP73" s="103"/>
      <c r="CQ73" s="103">
        <v>0</v>
      </c>
      <c r="CR73" s="103"/>
      <c r="CS73" s="103"/>
      <c r="CT73" s="103"/>
      <c r="CU73" s="103"/>
      <c r="CV73" s="111">
        <v>1258.5532000000003</v>
      </c>
    </row>
    <row r="74" spans="1:100" s="99" customFormat="1" ht="14.25" customHeight="1">
      <c r="A74" s="103">
        <v>69</v>
      </c>
      <c r="B74" s="103" t="s">
        <v>240</v>
      </c>
      <c r="C74" s="104">
        <v>311001</v>
      </c>
      <c r="D74" s="122" t="s">
        <v>308</v>
      </c>
      <c r="E74" s="106">
        <v>1600.2391600000001</v>
      </c>
      <c r="F74" s="106">
        <v>1384.7071599999999</v>
      </c>
      <c r="G74" s="103">
        <v>340452.8</v>
      </c>
      <c r="H74" s="126">
        <v>149510</v>
      </c>
      <c r="I74" s="126">
        <v>190942.8</v>
      </c>
      <c r="J74" s="103">
        <v>408.54336000000001</v>
      </c>
      <c r="K74" s="106">
        <v>211.30200000000002</v>
      </c>
      <c r="L74" s="103">
        <v>114.75</v>
      </c>
      <c r="M74" s="103">
        <v>114.75</v>
      </c>
      <c r="N74" s="103">
        <v>0</v>
      </c>
      <c r="O74" s="127">
        <v>96.552000000000007</v>
      </c>
      <c r="P74" s="103"/>
      <c r="Q74" s="103"/>
      <c r="R74" s="103"/>
      <c r="S74" s="106">
        <v>286.3245</v>
      </c>
      <c r="T74" s="103">
        <v>14.951000000000001</v>
      </c>
      <c r="U74" s="127">
        <v>28.468800000000002</v>
      </c>
      <c r="V74" s="103"/>
      <c r="W74" s="103">
        <v>153.80279999999999</v>
      </c>
      <c r="X74" s="103">
        <v>153.80279999999999</v>
      </c>
      <c r="Y74" s="103">
        <v>0</v>
      </c>
      <c r="Z74" s="103">
        <v>89.101900000000001</v>
      </c>
      <c r="AA74" s="103">
        <v>76.901399999999995</v>
      </c>
      <c r="AB74" s="103">
        <v>12.200500000000005</v>
      </c>
      <c r="AC74" s="103">
        <v>128169</v>
      </c>
      <c r="AD74" s="103"/>
      <c r="AE74" s="103"/>
      <c r="AF74" s="103">
        <v>163.16999999999999</v>
      </c>
      <c r="AG74" s="103">
        <v>163.16999999999999</v>
      </c>
      <c r="AH74" s="103">
        <v>0</v>
      </c>
      <c r="AI74" s="110">
        <v>136.8347</v>
      </c>
      <c r="AJ74" s="110">
        <v>136.8347</v>
      </c>
      <c r="AK74" s="110">
        <v>0</v>
      </c>
      <c r="AL74" s="110">
        <v>1368347</v>
      </c>
      <c r="AM74" s="103"/>
      <c r="AN74" s="103">
        <v>58.349400000000003</v>
      </c>
      <c r="AO74" s="103">
        <v>58.349400000000003</v>
      </c>
      <c r="AP74" s="103">
        <v>0</v>
      </c>
      <c r="AQ74" s="103">
        <v>54.917099999999998</v>
      </c>
      <c r="AR74" s="103">
        <v>549171</v>
      </c>
      <c r="AS74" s="103">
        <v>3.4323000000000001</v>
      </c>
      <c r="AT74" s="103">
        <v>34323</v>
      </c>
      <c r="AU74" s="103"/>
      <c r="AV74" s="103">
        <v>6.8648999999999996</v>
      </c>
      <c r="AW74" s="103">
        <v>6.8648999999999996</v>
      </c>
      <c r="AX74" s="103">
        <v>0</v>
      </c>
      <c r="AY74" s="103">
        <v>4.1188000000000002</v>
      </c>
      <c r="AZ74" s="103">
        <v>41188</v>
      </c>
      <c r="BA74" s="103">
        <v>2.7461000000000002</v>
      </c>
      <c r="BB74" s="103">
        <v>27461.000000000004</v>
      </c>
      <c r="BC74" s="103">
        <v>0</v>
      </c>
      <c r="BD74" s="103">
        <v>113.31829999999999</v>
      </c>
      <c r="BE74" s="103">
        <v>113.31829999999999</v>
      </c>
      <c r="BF74" s="103">
        <v>0</v>
      </c>
      <c r="BG74" s="103"/>
      <c r="BH74" s="103"/>
      <c r="BI74" s="103"/>
      <c r="BJ74" s="103">
        <v>0</v>
      </c>
      <c r="BK74" s="111">
        <v>1E-4</v>
      </c>
      <c r="BL74" s="125" t="s">
        <v>308</v>
      </c>
      <c r="BM74" s="106">
        <v>174.27599999999998</v>
      </c>
      <c r="BN74" s="103">
        <v>121.67999999999999</v>
      </c>
      <c r="BO74" s="103">
        <v>121.68</v>
      </c>
      <c r="BP74" s="103">
        <v>0</v>
      </c>
      <c r="BQ74" s="103">
        <v>34.595999999999997</v>
      </c>
      <c r="BR74" s="103">
        <v>34.595999999999997</v>
      </c>
      <c r="BS74" s="103">
        <v>0</v>
      </c>
      <c r="BT74" s="103">
        <v>26500</v>
      </c>
      <c r="BU74" s="110"/>
      <c r="BV74" s="103">
        <v>18</v>
      </c>
      <c r="BW74" s="103">
        <v>24</v>
      </c>
      <c r="BX74" s="103">
        <v>-6</v>
      </c>
      <c r="BY74" s="106">
        <v>41.256</v>
      </c>
      <c r="BZ74" s="106">
        <v>23.04</v>
      </c>
      <c r="CA74" s="103"/>
      <c r="CB74" s="103"/>
      <c r="CC74" s="103">
        <v>23.04</v>
      </c>
      <c r="CD74" s="103">
        <v>23.04</v>
      </c>
      <c r="CE74" s="103">
        <v>0</v>
      </c>
      <c r="CF74" s="103"/>
      <c r="CG74" s="103"/>
      <c r="CH74" s="127">
        <v>18.216000000000001</v>
      </c>
      <c r="CI74" s="103"/>
      <c r="CJ74" s="103"/>
      <c r="CK74" s="110"/>
      <c r="CL74" s="103"/>
      <c r="CM74" s="103"/>
      <c r="CN74" s="103"/>
      <c r="CO74" s="103"/>
      <c r="CP74" s="103"/>
      <c r="CQ74" s="103">
        <v>0</v>
      </c>
      <c r="CR74" s="103"/>
      <c r="CS74" s="103"/>
      <c r="CT74" s="103"/>
      <c r="CU74" s="103"/>
      <c r="CV74" s="111">
        <v>1600.2391600000001</v>
      </c>
    </row>
    <row r="75" spans="1:100" s="99" customFormat="1" ht="14.25" customHeight="1">
      <c r="A75" s="103">
        <v>70</v>
      </c>
      <c r="B75" s="103" t="s">
        <v>240</v>
      </c>
      <c r="C75" s="104">
        <v>312001</v>
      </c>
      <c r="D75" s="122" t="s">
        <v>309</v>
      </c>
      <c r="E75" s="106">
        <v>967.03899999999999</v>
      </c>
      <c r="F75" s="106">
        <v>851.65899999999999</v>
      </c>
      <c r="G75" s="103">
        <v>207639</v>
      </c>
      <c r="H75" s="126">
        <v>88932</v>
      </c>
      <c r="I75" s="126">
        <v>118707</v>
      </c>
      <c r="J75" s="103">
        <v>249.16679999999999</v>
      </c>
      <c r="K75" s="106">
        <v>118.78999999999999</v>
      </c>
      <c r="L75" s="103">
        <v>65.25</v>
      </c>
      <c r="M75" s="103">
        <v>65.25</v>
      </c>
      <c r="N75" s="103">
        <v>0</v>
      </c>
      <c r="O75" s="127">
        <v>53.54</v>
      </c>
      <c r="P75" s="103"/>
      <c r="Q75" s="103"/>
      <c r="R75" s="103"/>
      <c r="S75" s="106">
        <v>184.74740000000003</v>
      </c>
      <c r="T75" s="103">
        <v>8.8932000000000002</v>
      </c>
      <c r="U75" s="127">
        <v>16.260000000000002</v>
      </c>
      <c r="V75" s="103"/>
      <c r="W75" s="103">
        <v>105.66840000000001</v>
      </c>
      <c r="X75" s="103">
        <v>105.66840000000001</v>
      </c>
      <c r="Y75" s="103">
        <v>0</v>
      </c>
      <c r="Z75" s="103">
        <v>53.925800000000002</v>
      </c>
      <c r="AA75" s="103">
        <v>52.834200000000003</v>
      </c>
      <c r="AB75" s="103">
        <v>1.0915999999999997</v>
      </c>
      <c r="AC75" s="103">
        <v>88057</v>
      </c>
      <c r="AD75" s="103"/>
      <c r="AE75" s="103"/>
      <c r="AF75" s="103">
        <v>103.6</v>
      </c>
      <c r="AG75" s="103">
        <v>103.6</v>
      </c>
      <c r="AH75" s="103">
        <v>0</v>
      </c>
      <c r="AI75" s="110">
        <v>85.212500000000006</v>
      </c>
      <c r="AJ75" s="110">
        <v>85.212500000000006</v>
      </c>
      <c r="AK75" s="110">
        <v>0</v>
      </c>
      <c r="AL75" s="110">
        <v>852125</v>
      </c>
      <c r="AM75" s="103"/>
      <c r="AN75" s="103">
        <v>35.531399999999998</v>
      </c>
      <c r="AO75" s="103">
        <v>35.531399999999998</v>
      </c>
      <c r="AP75" s="103">
        <v>0</v>
      </c>
      <c r="AQ75" s="103">
        <v>33.441299999999998</v>
      </c>
      <c r="AR75" s="103">
        <v>334413</v>
      </c>
      <c r="AS75" s="103">
        <v>2.0901000000000001</v>
      </c>
      <c r="AT75" s="103">
        <v>20901</v>
      </c>
      <c r="AU75" s="103"/>
      <c r="AV75" s="103">
        <v>4.2304000000000004</v>
      </c>
      <c r="AW75" s="103">
        <v>4.2304000000000004</v>
      </c>
      <c r="AX75" s="103">
        <v>0</v>
      </c>
      <c r="AY75" s="103">
        <v>2.5081000000000002</v>
      </c>
      <c r="AZ75" s="103">
        <v>25081.000000000004</v>
      </c>
      <c r="BA75" s="103">
        <v>1.7222999999999999</v>
      </c>
      <c r="BB75" s="103">
        <v>17223</v>
      </c>
      <c r="BC75" s="103">
        <v>0</v>
      </c>
      <c r="BD75" s="103">
        <v>70.380499999999998</v>
      </c>
      <c r="BE75" s="103">
        <v>70.380499999999998</v>
      </c>
      <c r="BF75" s="103">
        <v>0</v>
      </c>
      <c r="BG75" s="103"/>
      <c r="BH75" s="103"/>
      <c r="BI75" s="103"/>
      <c r="BJ75" s="103">
        <v>0</v>
      </c>
      <c r="BK75" s="111">
        <v>1E-4</v>
      </c>
      <c r="BL75" s="125" t="s">
        <v>309</v>
      </c>
      <c r="BM75" s="106">
        <v>107.00399999999999</v>
      </c>
      <c r="BN75" s="103">
        <v>73.199999999999989</v>
      </c>
      <c r="BO75" s="103">
        <v>73.2</v>
      </c>
      <c r="BP75" s="103">
        <v>0</v>
      </c>
      <c r="BQ75" s="103">
        <v>21.803999999999998</v>
      </c>
      <c r="BR75" s="103">
        <v>21.803999999999998</v>
      </c>
      <c r="BS75" s="103">
        <v>0</v>
      </c>
      <c r="BT75" s="103">
        <v>14250</v>
      </c>
      <c r="BU75" s="110"/>
      <c r="BV75" s="103">
        <v>12</v>
      </c>
      <c r="BW75" s="103">
        <v>10.02</v>
      </c>
      <c r="BX75" s="103">
        <v>1.9800000000000004</v>
      </c>
      <c r="BY75" s="106">
        <v>8.3759999999999994</v>
      </c>
      <c r="BZ75" s="106">
        <v>6.72</v>
      </c>
      <c r="CA75" s="103"/>
      <c r="CB75" s="103"/>
      <c r="CC75" s="103">
        <v>6.72</v>
      </c>
      <c r="CD75" s="103">
        <v>6.72</v>
      </c>
      <c r="CE75" s="103">
        <v>0</v>
      </c>
      <c r="CF75" s="103"/>
      <c r="CG75" s="103"/>
      <c r="CH75" s="127">
        <v>1.6559999999999999</v>
      </c>
      <c r="CI75" s="103"/>
      <c r="CJ75" s="103"/>
      <c r="CK75" s="110"/>
      <c r="CL75" s="103"/>
      <c r="CM75" s="103"/>
      <c r="CN75" s="103"/>
      <c r="CO75" s="103"/>
      <c r="CP75" s="103"/>
      <c r="CQ75" s="103">
        <v>0</v>
      </c>
      <c r="CR75" s="103"/>
      <c r="CS75" s="103"/>
      <c r="CT75" s="103"/>
      <c r="CU75" s="103"/>
      <c r="CV75" s="111">
        <v>967.03899999999999</v>
      </c>
    </row>
    <row r="76" spans="1:100" s="99" customFormat="1" ht="14.25" customHeight="1">
      <c r="A76" s="103">
        <v>71</v>
      </c>
      <c r="B76" s="103" t="s">
        <v>240</v>
      </c>
      <c r="C76" s="104">
        <v>313001</v>
      </c>
      <c r="D76" s="122" t="s">
        <v>310</v>
      </c>
      <c r="E76" s="106">
        <v>1482.6183999999998</v>
      </c>
      <c r="F76" s="106">
        <v>1297.2184</v>
      </c>
      <c r="G76" s="103">
        <v>319354</v>
      </c>
      <c r="H76" s="126">
        <v>135735</v>
      </c>
      <c r="I76" s="126">
        <v>183619</v>
      </c>
      <c r="J76" s="103">
        <v>383.22480000000002</v>
      </c>
      <c r="K76" s="106">
        <v>183.87</v>
      </c>
      <c r="L76" s="103">
        <v>105.75</v>
      </c>
      <c r="M76" s="103">
        <v>105.75</v>
      </c>
      <c r="N76" s="103">
        <v>0</v>
      </c>
      <c r="O76" s="127">
        <v>78.12</v>
      </c>
      <c r="P76" s="103"/>
      <c r="Q76" s="103"/>
      <c r="R76" s="103"/>
      <c r="S76" s="106">
        <v>281.50849999999997</v>
      </c>
      <c r="T76" s="103">
        <v>13.573499999999999</v>
      </c>
      <c r="U76" s="127">
        <v>24.89</v>
      </c>
      <c r="V76" s="103"/>
      <c r="W76" s="103">
        <v>160.5864</v>
      </c>
      <c r="X76" s="103">
        <v>160.5864</v>
      </c>
      <c r="Y76" s="103">
        <v>0</v>
      </c>
      <c r="Z76" s="103">
        <v>82.458600000000004</v>
      </c>
      <c r="AA76" s="103">
        <v>80.293199999999999</v>
      </c>
      <c r="AB76" s="103">
        <v>2.1654000000000053</v>
      </c>
      <c r="AC76" s="103">
        <v>133822</v>
      </c>
      <c r="AD76" s="103"/>
      <c r="AE76" s="103"/>
      <c r="AF76" s="103">
        <v>150.22</v>
      </c>
      <c r="AG76" s="103">
        <v>150.22</v>
      </c>
      <c r="AH76" s="103">
        <v>0</v>
      </c>
      <c r="AI76" s="110">
        <v>130.13679999999999</v>
      </c>
      <c r="AJ76" s="110">
        <v>130.13679999999999</v>
      </c>
      <c r="AK76" s="110">
        <v>0</v>
      </c>
      <c r="AL76" s="110">
        <v>1301368</v>
      </c>
      <c r="AM76" s="103"/>
      <c r="AN76" s="103">
        <v>54.331600000000002</v>
      </c>
      <c r="AO76" s="103">
        <v>54.331600000000002</v>
      </c>
      <c r="AP76" s="103">
        <v>0</v>
      </c>
      <c r="AQ76" s="103">
        <v>51.135599999999997</v>
      </c>
      <c r="AR76" s="103">
        <v>511355.99999999994</v>
      </c>
      <c r="AS76" s="103">
        <v>3.1960000000000002</v>
      </c>
      <c r="AT76" s="103">
        <v>31960</v>
      </c>
      <c r="AU76" s="103"/>
      <c r="AV76" s="103">
        <v>6.4291</v>
      </c>
      <c r="AW76" s="103">
        <v>6.4291</v>
      </c>
      <c r="AX76" s="103">
        <v>0</v>
      </c>
      <c r="AY76" s="103">
        <v>3.8351999999999999</v>
      </c>
      <c r="AZ76" s="103">
        <v>38352</v>
      </c>
      <c r="BA76" s="103">
        <v>2.5939000000000001</v>
      </c>
      <c r="BB76" s="103">
        <v>25939</v>
      </c>
      <c r="BC76" s="103">
        <v>0</v>
      </c>
      <c r="BD76" s="103">
        <v>107.49760000000001</v>
      </c>
      <c r="BE76" s="103">
        <v>107.49760000000001</v>
      </c>
      <c r="BF76" s="103">
        <v>0</v>
      </c>
      <c r="BG76" s="103"/>
      <c r="BH76" s="103"/>
      <c r="BI76" s="103"/>
      <c r="BJ76" s="103">
        <v>0</v>
      </c>
      <c r="BK76" s="111">
        <v>1E-4</v>
      </c>
      <c r="BL76" s="125" t="s">
        <v>310</v>
      </c>
      <c r="BM76" s="106">
        <v>163.76400000000001</v>
      </c>
      <c r="BN76" s="103">
        <v>112.08</v>
      </c>
      <c r="BO76" s="103">
        <v>112.08</v>
      </c>
      <c r="BP76" s="103">
        <v>0</v>
      </c>
      <c r="BQ76" s="103">
        <v>33.683999999999997</v>
      </c>
      <c r="BR76" s="103">
        <v>33.683999999999997</v>
      </c>
      <c r="BS76" s="103">
        <v>0</v>
      </c>
      <c r="BT76" s="103">
        <v>24140</v>
      </c>
      <c r="BU76" s="110"/>
      <c r="BV76" s="103">
        <v>18</v>
      </c>
      <c r="BW76" s="103">
        <v>15</v>
      </c>
      <c r="BX76" s="103">
        <v>3</v>
      </c>
      <c r="BY76" s="106">
        <v>21.635999999999999</v>
      </c>
      <c r="BZ76" s="106">
        <v>14.4</v>
      </c>
      <c r="CA76" s="103"/>
      <c r="CB76" s="103"/>
      <c r="CC76" s="103">
        <v>14.4</v>
      </c>
      <c r="CD76" s="103">
        <v>14.4</v>
      </c>
      <c r="CE76" s="103">
        <v>0</v>
      </c>
      <c r="CF76" s="103"/>
      <c r="CG76" s="103"/>
      <c r="CH76" s="127">
        <v>7.2359999999999998</v>
      </c>
      <c r="CI76" s="103"/>
      <c r="CJ76" s="103"/>
      <c r="CK76" s="110"/>
      <c r="CL76" s="103"/>
      <c r="CM76" s="103"/>
      <c r="CN76" s="103"/>
      <c r="CO76" s="103"/>
      <c r="CP76" s="103"/>
      <c r="CQ76" s="103">
        <v>0</v>
      </c>
      <c r="CR76" s="103"/>
      <c r="CS76" s="103"/>
      <c r="CT76" s="103"/>
      <c r="CU76" s="103"/>
      <c r="CV76" s="111">
        <v>1482.6183999999998</v>
      </c>
    </row>
    <row r="77" spans="1:100" s="99" customFormat="1" ht="14.25" customHeight="1">
      <c r="A77" s="103">
        <v>72</v>
      </c>
      <c r="B77" s="103" t="s">
        <v>240</v>
      </c>
      <c r="C77" s="104">
        <v>314001</v>
      </c>
      <c r="D77" s="122" t="s">
        <v>311</v>
      </c>
      <c r="E77" s="106">
        <v>1465.8353</v>
      </c>
      <c r="F77" s="106">
        <v>1272.4793</v>
      </c>
      <c r="G77" s="103">
        <v>318613</v>
      </c>
      <c r="H77" s="126">
        <v>135210</v>
      </c>
      <c r="I77" s="126">
        <v>183403</v>
      </c>
      <c r="J77" s="103">
        <v>382.3356</v>
      </c>
      <c r="K77" s="106">
        <v>186.048</v>
      </c>
      <c r="L77" s="103">
        <v>99</v>
      </c>
      <c r="M77" s="103">
        <v>99</v>
      </c>
      <c r="N77" s="103">
        <v>0</v>
      </c>
      <c r="O77" s="127">
        <v>87.048000000000002</v>
      </c>
      <c r="P77" s="103"/>
      <c r="Q77" s="103"/>
      <c r="R77" s="103"/>
      <c r="S77" s="106">
        <v>262.5874</v>
      </c>
      <c r="T77" s="103">
        <v>13.521000000000001</v>
      </c>
      <c r="U77" s="127">
        <v>25.1112</v>
      </c>
      <c r="V77" s="103"/>
      <c r="W77" s="103">
        <v>148.3032</v>
      </c>
      <c r="X77" s="103">
        <v>148.3032</v>
      </c>
      <c r="Y77" s="103">
        <v>0</v>
      </c>
      <c r="Z77" s="103">
        <v>75.652000000000001</v>
      </c>
      <c r="AA77" s="103">
        <v>74.151600000000002</v>
      </c>
      <c r="AB77" s="103">
        <v>1.5003999999999991</v>
      </c>
      <c r="AC77" s="103">
        <v>123586</v>
      </c>
      <c r="AD77" s="103"/>
      <c r="AE77" s="103"/>
      <c r="AF77" s="103">
        <v>150.22</v>
      </c>
      <c r="AG77" s="103">
        <v>150.22</v>
      </c>
      <c r="AH77" s="103">
        <v>0</v>
      </c>
      <c r="AI77" s="110">
        <v>126.9408</v>
      </c>
      <c r="AJ77" s="110">
        <v>126.9408</v>
      </c>
      <c r="AK77" s="110">
        <v>0</v>
      </c>
      <c r="AL77" s="110">
        <v>1269408</v>
      </c>
      <c r="AM77" s="103"/>
      <c r="AN77" s="103">
        <v>53.682200000000002</v>
      </c>
      <c r="AO77" s="103">
        <v>53.682200000000002</v>
      </c>
      <c r="AP77" s="103">
        <v>0</v>
      </c>
      <c r="AQ77" s="103">
        <v>50.5244</v>
      </c>
      <c r="AR77" s="103">
        <v>505244</v>
      </c>
      <c r="AS77" s="103">
        <v>3.1577999999999999</v>
      </c>
      <c r="AT77" s="103">
        <v>31578</v>
      </c>
      <c r="AU77" s="103"/>
      <c r="AV77" s="103">
        <v>6.3815</v>
      </c>
      <c r="AW77" s="103">
        <v>6.3815</v>
      </c>
      <c r="AX77" s="103">
        <v>0</v>
      </c>
      <c r="AY77" s="103">
        <v>3.7892999999999999</v>
      </c>
      <c r="AZ77" s="103">
        <v>37893</v>
      </c>
      <c r="BA77" s="103">
        <v>2.5920999999999998</v>
      </c>
      <c r="BB77" s="103">
        <v>25921</v>
      </c>
      <c r="BC77" s="103">
        <v>1.0000000000021103E-4</v>
      </c>
      <c r="BD77" s="103">
        <v>104.2838</v>
      </c>
      <c r="BE77" s="103">
        <v>104.2838</v>
      </c>
      <c r="BF77" s="103">
        <v>0</v>
      </c>
      <c r="BG77" s="103"/>
      <c r="BH77" s="103"/>
      <c r="BI77" s="103"/>
      <c r="BJ77" s="103">
        <v>0</v>
      </c>
      <c r="BK77" s="111">
        <v>1E-4</v>
      </c>
      <c r="BL77" s="125" t="s">
        <v>311</v>
      </c>
      <c r="BM77" s="106">
        <v>169.30799999999999</v>
      </c>
      <c r="BN77" s="103">
        <v>108.47999999999999</v>
      </c>
      <c r="BO77" s="103">
        <v>108.48</v>
      </c>
      <c r="BP77" s="103">
        <v>0</v>
      </c>
      <c r="BQ77" s="103">
        <v>30.827999999999999</v>
      </c>
      <c r="BR77" s="103">
        <v>30.827999999999999</v>
      </c>
      <c r="BS77" s="103">
        <v>0</v>
      </c>
      <c r="BT77" s="103">
        <v>26240</v>
      </c>
      <c r="BU77" s="110"/>
      <c r="BV77" s="103">
        <v>30</v>
      </c>
      <c r="BW77" s="103">
        <v>30</v>
      </c>
      <c r="BX77" s="103">
        <v>0</v>
      </c>
      <c r="BY77" s="106">
        <v>24.048000000000002</v>
      </c>
      <c r="BZ77" s="106">
        <v>15.84</v>
      </c>
      <c r="CA77" s="103"/>
      <c r="CB77" s="103"/>
      <c r="CC77" s="103">
        <v>15.84</v>
      </c>
      <c r="CD77" s="103">
        <v>15.84</v>
      </c>
      <c r="CE77" s="103">
        <v>0</v>
      </c>
      <c r="CF77" s="103"/>
      <c r="CG77" s="103"/>
      <c r="CH77" s="127">
        <v>8.2080000000000002</v>
      </c>
      <c r="CI77" s="103"/>
      <c r="CJ77" s="103"/>
      <c r="CK77" s="110"/>
      <c r="CL77" s="103"/>
      <c r="CM77" s="103"/>
      <c r="CN77" s="103"/>
      <c r="CO77" s="103"/>
      <c r="CP77" s="103"/>
      <c r="CQ77" s="103">
        <v>0</v>
      </c>
      <c r="CR77" s="103"/>
      <c r="CS77" s="103"/>
      <c r="CT77" s="103">
        <v>500</v>
      </c>
      <c r="CU77" s="103"/>
      <c r="CV77" s="111">
        <v>1965.8353</v>
      </c>
    </row>
    <row r="78" spans="1:100" s="99" customFormat="1" ht="14.25" customHeight="1">
      <c r="A78" s="103">
        <v>73</v>
      </c>
      <c r="B78" s="103" t="s">
        <v>240</v>
      </c>
      <c r="C78" s="104">
        <v>315001</v>
      </c>
      <c r="D78" s="122" t="s">
        <v>312</v>
      </c>
      <c r="E78" s="106">
        <v>1663.7622999999999</v>
      </c>
      <c r="F78" s="106">
        <v>1455.7722999999999</v>
      </c>
      <c r="G78" s="103">
        <v>358506</v>
      </c>
      <c r="H78" s="126">
        <v>130697</v>
      </c>
      <c r="I78" s="126">
        <v>227809</v>
      </c>
      <c r="J78" s="103">
        <v>430.2072</v>
      </c>
      <c r="K78" s="106">
        <v>192.49</v>
      </c>
      <c r="L78" s="103">
        <v>103.5</v>
      </c>
      <c r="M78" s="103">
        <v>103.5</v>
      </c>
      <c r="N78" s="103">
        <v>0</v>
      </c>
      <c r="O78" s="127">
        <v>88.99</v>
      </c>
      <c r="P78" s="103"/>
      <c r="Q78" s="103"/>
      <c r="R78" s="103"/>
      <c r="S78" s="106">
        <v>311.41070000000002</v>
      </c>
      <c r="T78" s="103">
        <v>13.069699999999999</v>
      </c>
      <c r="U78" s="127">
        <v>27.6</v>
      </c>
      <c r="V78" s="103"/>
      <c r="W78" s="103">
        <v>178.92240000000001</v>
      </c>
      <c r="X78" s="103">
        <v>178.92240000000001</v>
      </c>
      <c r="Y78" s="103">
        <v>0</v>
      </c>
      <c r="Z78" s="103">
        <v>91.818600000000004</v>
      </c>
      <c r="AA78" s="103">
        <v>89.461200000000005</v>
      </c>
      <c r="AB78" s="103">
        <v>2.3573999999999984</v>
      </c>
      <c r="AC78" s="103">
        <v>149102</v>
      </c>
      <c r="AD78" s="103"/>
      <c r="AE78" s="103"/>
      <c r="AF78" s="103">
        <v>186.48</v>
      </c>
      <c r="AG78" s="103">
        <v>186.48</v>
      </c>
      <c r="AH78" s="103">
        <v>0</v>
      </c>
      <c r="AI78" s="110">
        <v>145.9487</v>
      </c>
      <c r="AJ78" s="110">
        <v>145.9487</v>
      </c>
      <c r="AK78" s="110">
        <v>0</v>
      </c>
      <c r="AL78" s="110">
        <v>1459487</v>
      </c>
      <c r="AM78" s="103"/>
      <c r="AN78" s="103">
        <v>61.215899999999998</v>
      </c>
      <c r="AO78" s="103">
        <v>61.215899999999998</v>
      </c>
      <c r="AP78" s="103">
        <v>0</v>
      </c>
      <c r="AQ78" s="103">
        <v>57.615000000000002</v>
      </c>
      <c r="AR78" s="103">
        <v>576150</v>
      </c>
      <c r="AS78" s="103">
        <v>3.6009000000000002</v>
      </c>
      <c r="AT78" s="103">
        <v>36009</v>
      </c>
      <c r="AU78" s="103"/>
      <c r="AV78" s="103">
        <v>7.5400999999999998</v>
      </c>
      <c r="AW78" s="103">
        <v>7.5400999999999998</v>
      </c>
      <c r="AX78" s="103">
        <v>0</v>
      </c>
      <c r="AY78" s="103">
        <v>4.3211000000000004</v>
      </c>
      <c r="AZ78" s="103">
        <v>43211.000000000007</v>
      </c>
      <c r="BA78" s="103">
        <v>3.2189999999999999</v>
      </c>
      <c r="BB78" s="103">
        <v>32190</v>
      </c>
      <c r="BC78" s="103">
        <v>0</v>
      </c>
      <c r="BD78" s="103">
        <v>120.47969999999999</v>
      </c>
      <c r="BE78" s="103">
        <v>120.47969999999999</v>
      </c>
      <c r="BF78" s="103">
        <v>0</v>
      </c>
      <c r="BG78" s="103"/>
      <c r="BH78" s="103"/>
      <c r="BI78" s="103"/>
      <c r="BJ78" s="103">
        <v>0</v>
      </c>
      <c r="BK78" s="111">
        <v>1E-4</v>
      </c>
      <c r="BL78" s="125" t="s">
        <v>312</v>
      </c>
      <c r="BM78" s="106">
        <v>180.756</v>
      </c>
      <c r="BN78" s="103">
        <v>124.32</v>
      </c>
      <c r="BO78" s="103">
        <v>124.32</v>
      </c>
      <c r="BP78" s="103">
        <v>0</v>
      </c>
      <c r="BQ78" s="103">
        <v>32.436</v>
      </c>
      <c r="BR78" s="103">
        <v>32.436</v>
      </c>
      <c r="BS78" s="103">
        <v>0</v>
      </c>
      <c r="BT78" s="103">
        <v>27440</v>
      </c>
      <c r="BU78" s="110"/>
      <c r="BV78" s="103">
        <v>24</v>
      </c>
      <c r="BW78" s="103">
        <v>30</v>
      </c>
      <c r="BX78" s="103">
        <v>-6</v>
      </c>
      <c r="BY78" s="106">
        <v>27.233999999999998</v>
      </c>
      <c r="BZ78" s="106">
        <v>18.72</v>
      </c>
      <c r="CA78" s="103"/>
      <c r="CB78" s="103"/>
      <c r="CC78" s="103">
        <v>18.72</v>
      </c>
      <c r="CD78" s="103">
        <v>18.72</v>
      </c>
      <c r="CE78" s="103">
        <v>0</v>
      </c>
      <c r="CF78" s="103"/>
      <c r="CG78" s="103"/>
      <c r="CH78" s="127">
        <v>8.5139999999999993</v>
      </c>
      <c r="CI78" s="103"/>
      <c r="CJ78" s="103"/>
      <c r="CK78" s="110"/>
      <c r="CL78" s="103"/>
      <c r="CM78" s="103"/>
      <c r="CN78" s="103"/>
      <c r="CO78" s="103"/>
      <c r="CP78" s="103"/>
      <c r="CQ78" s="103">
        <v>0</v>
      </c>
      <c r="CR78" s="103"/>
      <c r="CS78" s="103"/>
      <c r="CT78" s="103"/>
      <c r="CU78" s="103"/>
      <c r="CV78" s="111">
        <v>1663.7622999999999</v>
      </c>
    </row>
    <row r="79" spans="1:100" s="99" customFormat="1" ht="14.25" customHeight="1">
      <c r="A79" s="103">
        <v>74</v>
      </c>
      <c r="B79" s="103" t="s">
        <v>240</v>
      </c>
      <c r="C79" s="104">
        <v>401001</v>
      </c>
      <c r="D79" s="105" t="s">
        <v>313</v>
      </c>
      <c r="E79" s="106">
        <v>994.06579999999997</v>
      </c>
      <c r="F79" s="106">
        <v>442.49959999999999</v>
      </c>
      <c r="G79" s="103">
        <v>124020</v>
      </c>
      <c r="H79" s="106">
        <v>88582</v>
      </c>
      <c r="I79" s="106">
        <v>35438</v>
      </c>
      <c r="J79" s="103">
        <v>148.82400000000001</v>
      </c>
      <c r="K79" s="106">
        <v>49.918799999999997</v>
      </c>
      <c r="L79" s="103">
        <v>49.5</v>
      </c>
      <c r="M79" s="103">
        <v>49.5</v>
      </c>
      <c r="N79" s="103">
        <v>0</v>
      </c>
      <c r="O79" s="103"/>
      <c r="P79" s="103"/>
      <c r="Q79" s="103"/>
      <c r="R79" s="103">
        <v>0.41880000000000001</v>
      </c>
      <c r="S79" s="106">
        <v>97.372399999999999</v>
      </c>
      <c r="T79" s="103">
        <v>8.8582000000000001</v>
      </c>
      <c r="U79" s="103"/>
      <c r="V79" s="103"/>
      <c r="W79" s="103">
        <v>59.001600000000003</v>
      </c>
      <c r="X79" s="103">
        <v>59.001600000000003</v>
      </c>
      <c r="Y79" s="103">
        <v>0</v>
      </c>
      <c r="Z79" s="103">
        <v>29.512599999999999</v>
      </c>
      <c r="AA79" s="103">
        <v>29.500800000000002</v>
      </c>
      <c r="AB79" s="103">
        <v>1.1799999999997368E-2</v>
      </c>
      <c r="AC79" s="103">
        <v>49168</v>
      </c>
      <c r="AD79" s="103"/>
      <c r="AE79" s="103"/>
      <c r="AF79" s="103">
        <v>36.26</v>
      </c>
      <c r="AG79" s="103">
        <v>36.26</v>
      </c>
      <c r="AH79" s="103">
        <v>0</v>
      </c>
      <c r="AI79" s="110">
        <v>48.390999999999998</v>
      </c>
      <c r="AJ79" s="110">
        <v>48.390999999999998</v>
      </c>
      <c r="AK79" s="110">
        <v>0</v>
      </c>
      <c r="AL79" s="110">
        <v>483910</v>
      </c>
      <c r="AM79" s="103"/>
      <c r="AN79" s="103">
        <v>19.939599999999999</v>
      </c>
      <c r="AO79" s="103">
        <v>19.939599999999999</v>
      </c>
      <c r="AP79" s="103">
        <v>0</v>
      </c>
      <c r="AQ79" s="103">
        <v>18.7667</v>
      </c>
      <c r="AR79" s="103">
        <v>187667</v>
      </c>
      <c r="AS79" s="103">
        <v>1.1729000000000001</v>
      </c>
      <c r="AT79" s="103">
        <v>11729</v>
      </c>
      <c r="AU79" s="103"/>
      <c r="AV79" s="103">
        <v>1.9590000000000001</v>
      </c>
      <c r="AW79" s="103">
        <v>1.959003</v>
      </c>
      <c r="AX79" s="103">
        <v>-2.9999999999752447E-6</v>
      </c>
      <c r="AY79" s="103">
        <v>1.4075</v>
      </c>
      <c r="AZ79" s="103">
        <v>14075</v>
      </c>
      <c r="BA79" s="103">
        <v>0.55149999999999999</v>
      </c>
      <c r="BB79" s="103">
        <v>5515</v>
      </c>
      <c r="BC79" s="103">
        <v>0</v>
      </c>
      <c r="BD79" s="103">
        <v>39.834800000000001</v>
      </c>
      <c r="BE79" s="103">
        <v>39.834800000000001</v>
      </c>
      <c r="BF79" s="103">
        <v>0</v>
      </c>
      <c r="BG79" s="103"/>
      <c r="BH79" s="103"/>
      <c r="BI79" s="103"/>
      <c r="BJ79" s="103">
        <v>0</v>
      </c>
      <c r="BK79" s="111">
        <v>1E-4</v>
      </c>
      <c r="BL79" s="112" t="s">
        <v>313</v>
      </c>
      <c r="BM79" s="106">
        <v>307.38400000000001</v>
      </c>
      <c r="BN79" s="103">
        <v>39.839999999999996</v>
      </c>
      <c r="BO79" s="103">
        <v>39.840000000000003</v>
      </c>
      <c r="BP79" s="103">
        <v>0</v>
      </c>
      <c r="BQ79" s="103">
        <v>17.544</v>
      </c>
      <c r="BR79" s="103">
        <v>17.544</v>
      </c>
      <c r="BS79" s="103">
        <v>0</v>
      </c>
      <c r="BT79" s="103">
        <v>18470</v>
      </c>
      <c r="BU79" s="110">
        <v>250</v>
      </c>
      <c r="BV79" s="103"/>
      <c r="BW79" s="103"/>
      <c r="BX79" s="103">
        <v>0</v>
      </c>
      <c r="BY79" s="106">
        <v>244.18219999999999</v>
      </c>
      <c r="BZ79" s="106">
        <v>15.36</v>
      </c>
      <c r="CA79" s="103"/>
      <c r="CB79" s="103"/>
      <c r="CC79" s="103">
        <v>15.36</v>
      </c>
      <c r="CD79" s="103">
        <v>15.36</v>
      </c>
      <c r="CE79" s="103">
        <v>0</v>
      </c>
      <c r="CF79" s="103"/>
      <c r="CG79" s="103"/>
      <c r="CH79" s="129">
        <v>3.3119999999999998</v>
      </c>
      <c r="CI79" s="103"/>
      <c r="CJ79" s="103"/>
      <c r="CK79" s="110"/>
      <c r="CL79" s="103"/>
      <c r="CM79" s="103"/>
      <c r="CN79" s="103"/>
      <c r="CO79" s="129">
        <v>225.5102</v>
      </c>
      <c r="CP79" s="129">
        <v>225.91499999999999</v>
      </c>
      <c r="CQ79" s="103">
        <v>-0.4047999999999945</v>
      </c>
      <c r="CR79" s="103">
        <v>213</v>
      </c>
      <c r="CS79" s="103"/>
      <c r="CT79" s="103">
        <v>2183.1999999999998</v>
      </c>
      <c r="CU79" s="103"/>
      <c r="CV79" s="111">
        <v>3390.2657999999997</v>
      </c>
    </row>
    <row r="80" spans="1:100" s="99" customFormat="1" ht="14.25" customHeight="1">
      <c r="A80" s="103">
        <v>75</v>
      </c>
      <c r="B80" s="103" t="s">
        <v>240</v>
      </c>
      <c r="C80" s="104">
        <v>411001</v>
      </c>
      <c r="D80" s="105" t="s">
        <v>314</v>
      </c>
      <c r="E80" s="106">
        <v>199.167</v>
      </c>
      <c r="F80" s="106">
        <v>116.02700000000002</v>
      </c>
      <c r="G80" s="103">
        <v>31374</v>
      </c>
      <c r="H80" s="106">
        <v>31374</v>
      </c>
      <c r="I80" s="106"/>
      <c r="J80" s="103">
        <v>37.648800000000001</v>
      </c>
      <c r="K80" s="106">
        <v>22.5</v>
      </c>
      <c r="L80" s="103">
        <v>22.5</v>
      </c>
      <c r="M80" s="103">
        <v>22.5</v>
      </c>
      <c r="N80" s="103">
        <v>0</v>
      </c>
      <c r="O80" s="103"/>
      <c r="P80" s="103"/>
      <c r="Q80" s="103"/>
      <c r="R80" s="103"/>
      <c r="S80" s="106">
        <v>27.243600000000001</v>
      </c>
      <c r="T80" s="103">
        <v>3.1374</v>
      </c>
      <c r="U80" s="103"/>
      <c r="V80" s="103"/>
      <c r="W80" s="103">
        <v>15.926399999999999</v>
      </c>
      <c r="X80" s="103">
        <v>15.926399999999999</v>
      </c>
      <c r="Y80" s="103">
        <v>0</v>
      </c>
      <c r="Z80" s="103">
        <v>8.1798000000000002</v>
      </c>
      <c r="AA80" s="103">
        <v>7.9631999999999996</v>
      </c>
      <c r="AB80" s="103">
        <v>0.21660000000000057</v>
      </c>
      <c r="AC80" s="103">
        <v>13272</v>
      </c>
      <c r="AD80" s="103"/>
      <c r="AE80" s="103"/>
      <c r="AF80" s="103">
        <v>0</v>
      </c>
      <c r="AG80" s="103">
        <v>0</v>
      </c>
      <c r="AH80" s="103">
        <v>0</v>
      </c>
      <c r="AI80" s="110">
        <v>12.673999999999999</v>
      </c>
      <c r="AJ80" s="110">
        <v>12.673999999999999</v>
      </c>
      <c r="AK80" s="110">
        <v>0</v>
      </c>
      <c r="AL80" s="110">
        <v>126740</v>
      </c>
      <c r="AM80" s="103"/>
      <c r="AN80" s="103">
        <v>5.1125999999999996</v>
      </c>
      <c r="AO80" s="103">
        <v>5.1125999999999996</v>
      </c>
      <c r="AP80" s="103">
        <v>0</v>
      </c>
      <c r="AQ80" s="103">
        <v>4.8118999999999996</v>
      </c>
      <c r="AR80" s="103">
        <v>48118.999999999993</v>
      </c>
      <c r="AS80" s="103">
        <v>0.30070000000000002</v>
      </c>
      <c r="AT80" s="103">
        <v>3007.0000000000005</v>
      </c>
      <c r="AU80" s="103"/>
      <c r="AV80" s="103">
        <v>0.3609</v>
      </c>
      <c r="AW80" s="103">
        <v>0.3609</v>
      </c>
      <c r="AX80" s="103">
        <v>0</v>
      </c>
      <c r="AY80" s="103">
        <v>0.3609</v>
      </c>
      <c r="AZ80" s="103">
        <v>3609</v>
      </c>
      <c r="BA80" s="103">
        <v>0</v>
      </c>
      <c r="BB80" s="103">
        <v>0</v>
      </c>
      <c r="BC80" s="103">
        <v>0</v>
      </c>
      <c r="BD80" s="103">
        <v>10.4871</v>
      </c>
      <c r="BE80" s="103">
        <v>10.4871</v>
      </c>
      <c r="BF80" s="103">
        <v>0</v>
      </c>
      <c r="BG80" s="103"/>
      <c r="BH80" s="103"/>
      <c r="BI80" s="103"/>
      <c r="BJ80" s="103">
        <v>0</v>
      </c>
      <c r="BK80" s="111">
        <v>1E-4</v>
      </c>
      <c r="BL80" s="112" t="s">
        <v>314</v>
      </c>
      <c r="BM80" s="106">
        <v>82.66</v>
      </c>
      <c r="BN80" s="103">
        <v>12</v>
      </c>
      <c r="BO80" s="103">
        <v>12</v>
      </c>
      <c r="BP80" s="103">
        <v>0</v>
      </c>
      <c r="BQ80" s="103">
        <v>6.66</v>
      </c>
      <c r="BR80" s="103">
        <v>6.66</v>
      </c>
      <c r="BS80" s="103">
        <v>0</v>
      </c>
      <c r="BT80" s="103">
        <v>5500</v>
      </c>
      <c r="BU80" s="110">
        <v>64</v>
      </c>
      <c r="BV80" s="103"/>
      <c r="BW80" s="103"/>
      <c r="BX80" s="103">
        <v>0</v>
      </c>
      <c r="BY80" s="106">
        <v>0.48</v>
      </c>
      <c r="BZ80" s="106">
        <v>0.48</v>
      </c>
      <c r="CA80" s="103"/>
      <c r="CB80" s="103"/>
      <c r="CC80" s="103">
        <v>0.48</v>
      </c>
      <c r="CD80" s="103">
        <v>0.48</v>
      </c>
      <c r="CE80" s="103">
        <v>0</v>
      </c>
      <c r="CF80" s="103"/>
      <c r="CG80" s="103"/>
      <c r="CH80" s="103"/>
      <c r="CI80" s="103"/>
      <c r="CJ80" s="103"/>
      <c r="CK80" s="110"/>
      <c r="CL80" s="103"/>
      <c r="CM80" s="103"/>
      <c r="CN80" s="103"/>
      <c r="CO80" s="103"/>
      <c r="CP80" s="103"/>
      <c r="CQ80" s="103">
        <v>0</v>
      </c>
      <c r="CR80" s="103"/>
      <c r="CS80" s="103"/>
      <c r="CT80" s="103"/>
      <c r="CU80" s="103"/>
      <c r="CV80" s="111">
        <v>199.167</v>
      </c>
    </row>
    <row r="81" spans="1:100" s="99" customFormat="1" ht="14.25" customHeight="1">
      <c r="A81" s="103">
        <v>76</v>
      </c>
      <c r="B81" s="103" t="s">
        <v>240</v>
      </c>
      <c r="C81" s="104">
        <v>413001</v>
      </c>
      <c r="D81" s="105" t="s">
        <v>315</v>
      </c>
      <c r="E81" s="106">
        <v>288.82409999999999</v>
      </c>
      <c r="F81" s="106">
        <v>166.5641</v>
      </c>
      <c r="G81" s="103">
        <v>44572</v>
      </c>
      <c r="H81" s="106">
        <v>10448</v>
      </c>
      <c r="I81" s="106">
        <v>34124</v>
      </c>
      <c r="J81" s="103">
        <v>53.486400000000003</v>
      </c>
      <c r="K81" s="106">
        <v>6.75</v>
      </c>
      <c r="L81" s="103">
        <v>6.75</v>
      </c>
      <c r="M81" s="103">
        <v>6.75</v>
      </c>
      <c r="N81" s="103">
        <v>0</v>
      </c>
      <c r="O81" s="103"/>
      <c r="P81" s="103"/>
      <c r="Q81" s="103"/>
      <c r="R81" s="103"/>
      <c r="S81" s="106">
        <v>33.3371</v>
      </c>
      <c r="T81" s="103">
        <v>1.0448</v>
      </c>
      <c r="U81" s="103"/>
      <c r="V81" s="103"/>
      <c r="W81" s="103">
        <v>21.002400000000002</v>
      </c>
      <c r="X81" s="103">
        <v>21.002400000000002</v>
      </c>
      <c r="Y81" s="103">
        <v>0</v>
      </c>
      <c r="Z81" s="103">
        <v>11.289899999999999</v>
      </c>
      <c r="AA81" s="103">
        <v>10.501200000000001</v>
      </c>
      <c r="AB81" s="103">
        <v>0.78869999999999862</v>
      </c>
      <c r="AC81" s="103">
        <v>17502</v>
      </c>
      <c r="AD81" s="103"/>
      <c r="AE81" s="103"/>
      <c r="AF81" s="103">
        <v>31.08</v>
      </c>
      <c r="AG81" s="103">
        <v>31.08</v>
      </c>
      <c r="AH81" s="103">
        <v>0</v>
      </c>
      <c r="AI81" s="110">
        <v>18.138200000000001</v>
      </c>
      <c r="AJ81" s="110">
        <v>18.138200000000001</v>
      </c>
      <c r="AK81" s="110">
        <v>0</v>
      </c>
      <c r="AL81" s="110">
        <v>181382</v>
      </c>
      <c r="AM81" s="103"/>
      <c r="AN81" s="103">
        <v>7.7618999999999998</v>
      </c>
      <c r="AO81" s="103">
        <v>7.7618999999999998</v>
      </c>
      <c r="AP81" s="103">
        <v>0</v>
      </c>
      <c r="AQ81" s="103">
        <v>7.3052999999999999</v>
      </c>
      <c r="AR81" s="103">
        <v>73053</v>
      </c>
      <c r="AS81" s="103">
        <v>0.45660000000000001</v>
      </c>
      <c r="AT81" s="103">
        <v>4566</v>
      </c>
      <c r="AU81" s="103"/>
      <c r="AV81" s="103">
        <v>1.0521</v>
      </c>
      <c r="AW81" s="103">
        <v>1.0521</v>
      </c>
      <c r="AX81" s="103">
        <v>0</v>
      </c>
      <c r="AY81" s="103">
        <v>0.54790000000000005</v>
      </c>
      <c r="AZ81" s="103">
        <v>5479.0000000000009</v>
      </c>
      <c r="BA81" s="103">
        <v>0.50419999999999998</v>
      </c>
      <c r="BB81" s="103">
        <v>5042</v>
      </c>
      <c r="BC81" s="103">
        <v>0</v>
      </c>
      <c r="BD81" s="103">
        <v>14.958399999999999</v>
      </c>
      <c r="BE81" s="103">
        <v>14.958399999999999</v>
      </c>
      <c r="BF81" s="103">
        <v>0</v>
      </c>
      <c r="BG81" s="103"/>
      <c r="BH81" s="103"/>
      <c r="BI81" s="103"/>
      <c r="BJ81" s="103">
        <v>0</v>
      </c>
      <c r="BK81" s="111">
        <v>1E-4</v>
      </c>
      <c r="BL81" s="112" t="s">
        <v>315</v>
      </c>
      <c r="BM81" s="106">
        <v>91.42</v>
      </c>
      <c r="BN81" s="103">
        <v>15.12</v>
      </c>
      <c r="BO81" s="103">
        <v>15.12</v>
      </c>
      <c r="BP81" s="103">
        <v>0</v>
      </c>
      <c r="BQ81" s="103">
        <v>6.3</v>
      </c>
      <c r="BR81" s="103">
        <v>6.3</v>
      </c>
      <c r="BS81" s="103">
        <v>0</v>
      </c>
      <c r="BT81" s="103">
        <v>8750</v>
      </c>
      <c r="BU81" s="110">
        <v>70</v>
      </c>
      <c r="BV81" s="103"/>
      <c r="BW81" s="103"/>
      <c r="BX81" s="103">
        <v>0</v>
      </c>
      <c r="BY81" s="106">
        <v>30.84</v>
      </c>
      <c r="BZ81" s="106">
        <v>3.84</v>
      </c>
      <c r="CA81" s="103"/>
      <c r="CB81" s="103"/>
      <c r="CC81" s="103">
        <v>3.84</v>
      </c>
      <c r="CD81" s="103">
        <v>3.84</v>
      </c>
      <c r="CE81" s="103">
        <v>0</v>
      </c>
      <c r="CF81" s="103"/>
      <c r="CG81" s="103"/>
      <c r="CH81" s="103"/>
      <c r="CI81" s="103"/>
      <c r="CJ81" s="103"/>
      <c r="CK81" s="110"/>
      <c r="CL81" s="103"/>
      <c r="CM81" s="103"/>
      <c r="CN81" s="103"/>
      <c r="CO81" s="103">
        <v>27</v>
      </c>
      <c r="CP81" s="103">
        <v>27</v>
      </c>
      <c r="CQ81" s="103">
        <v>0</v>
      </c>
      <c r="CR81" s="103"/>
      <c r="CS81" s="103"/>
      <c r="CT81" s="103"/>
      <c r="CU81" s="103"/>
      <c r="CV81" s="111">
        <v>288.82409999999999</v>
      </c>
    </row>
    <row r="82" spans="1:100" s="99" customFormat="1" ht="14.25" customHeight="1">
      <c r="A82" s="103">
        <v>77</v>
      </c>
      <c r="B82" s="103" t="s">
        <v>240</v>
      </c>
      <c r="C82" s="104">
        <v>412001</v>
      </c>
      <c r="D82" s="105" t="s">
        <v>316</v>
      </c>
      <c r="E82" s="106">
        <v>740.26850000000013</v>
      </c>
      <c r="F82" s="106">
        <v>466.88050000000004</v>
      </c>
      <c r="G82" s="103">
        <v>128559</v>
      </c>
      <c r="H82" s="106">
        <v>99871</v>
      </c>
      <c r="I82" s="106">
        <v>28688</v>
      </c>
      <c r="J82" s="103">
        <v>154.27080000000001</v>
      </c>
      <c r="K82" s="106">
        <v>69.75</v>
      </c>
      <c r="L82" s="103">
        <v>69.75</v>
      </c>
      <c r="M82" s="103">
        <v>69.75</v>
      </c>
      <c r="N82" s="103">
        <v>0</v>
      </c>
      <c r="O82" s="103"/>
      <c r="P82" s="103"/>
      <c r="Q82" s="103"/>
      <c r="R82" s="103"/>
      <c r="S82" s="106">
        <v>100.5035</v>
      </c>
      <c r="T82" s="103">
        <v>9.9870999999999999</v>
      </c>
      <c r="U82" s="103"/>
      <c r="V82" s="103"/>
      <c r="W82" s="103">
        <v>60.343200000000003</v>
      </c>
      <c r="X82" s="103">
        <v>60.343200000000003</v>
      </c>
      <c r="Y82" s="103">
        <v>0</v>
      </c>
      <c r="Z82" s="103">
        <v>30.173200000000001</v>
      </c>
      <c r="AA82" s="103">
        <v>30.171600000000002</v>
      </c>
      <c r="AB82" s="103">
        <v>1.5999999999998238E-3</v>
      </c>
      <c r="AC82" s="103">
        <v>50286</v>
      </c>
      <c r="AD82" s="103"/>
      <c r="AE82" s="103"/>
      <c r="AF82" s="103">
        <v>25.9</v>
      </c>
      <c r="AG82" s="103">
        <v>25.9</v>
      </c>
      <c r="AH82" s="103">
        <v>0</v>
      </c>
      <c r="AI82" s="110">
        <v>51.240200000000002</v>
      </c>
      <c r="AJ82" s="110">
        <v>51.240200000000002</v>
      </c>
      <c r="AK82" s="110">
        <v>0</v>
      </c>
      <c r="AL82" s="110">
        <v>512402</v>
      </c>
      <c r="AM82" s="103"/>
      <c r="AN82" s="103">
        <v>21.243300000000001</v>
      </c>
      <c r="AO82" s="103">
        <v>21.243300000000001</v>
      </c>
      <c r="AP82" s="103">
        <v>0</v>
      </c>
      <c r="AQ82" s="103">
        <v>19.9937</v>
      </c>
      <c r="AR82" s="103">
        <v>199937</v>
      </c>
      <c r="AS82" s="103">
        <v>1.2496</v>
      </c>
      <c r="AT82" s="103">
        <v>12496</v>
      </c>
      <c r="AU82" s="103"/>
      <c r="AV82" s="103">
        <v>1.9218</v>
      </c>
      <c r="AW82" s="103">
        <v>1.9218</v>
      </c>
      <c r="AX82" s="103">
        <v>0</v>
      </c>
      <c r="AY82" s="103">
        <v>1.4995000000000001</v>
      </c>
      <c r="AZ82" s="103">
        <v>14995</v>
      </c>
      <c r="BA82" s="103">
        <v>0.42230000000000001</v>
      </c>
      <c r="BB82" s="103">
        <v>4223</v>
      </c>
      <c r="BC82" s="103">
        <v>0</v>
      </c>
      <c r="BD82" s="103">
        <v>42.050899999999999</v>
      </c>
      <c r="BE82" s="103">
        <v>42.050899999999999</v>
      </c>
      <c r="BF82" s="103">
        <v>0</v>
      </c>
      <c r="BG82" s="103"/>
      <c r="BH82" s="103"/>
      <c r="BI82" s="103"/>
      <c r="BJ82" s="103">
        <v>0</v>
      </c>
      <c r="BK82" s="111">
        <v>1E-4</v>
      </c>
      <c r="BL82" s="112" t="s">
        <v>316</v>
      </c>
      <c r="BM82" s="106">
        <v>232.828</v>
      </c>
      <c r="BN82" s="103">
        <v>46.8</v>
      </c>
      <c r="BO82" s="103">
        <v>46.8</v>
      </c>
      <c r="BP82" s="103">
        <v>0</v>
      </c>
      <c r="BQ82" s="103">
        <v>20.027999999999999</v>
      </c>
      <c r="BR82" s="103">
        <v>20.027999999999999</v>
      </c>
      <c r="BS82" s="103">
        <v>0</v>
      </c>
      <c r="BT82" s="103">
        <v>17740</v>
      </c>
      <c r="BU82" s="110">
        <v>166</v>
      </c>
      <c r="BV82" s="103"/>
      <c r="BW82" s="103"/>
      <c r="BX82" s="103">
        <v>0</v>
      </c>
      <c r="BY82" s="106">
        <v>40.56</v>
      </c>
      <c r="BZ82" s="106">
        <v>10.56</v>
      </c>
      <c r="CA82" s="103"/>
      <c r="CB82" s="103"/>
      <c r="CC82" s="103">
        <v>10.56</v>
      </c>
      <c r="CD82" s="103">
        <v>10.56</v>
      </c>
      <c r="CE82" s="103">
        <v>0</v>
      </c>
      <c r="CF82" s="103"/>
      <c r="CG82" s="103"/>
      <c r="CH82" s="103"/>
      <c r="CI82" s="103"/>
      <c r="CJ82" s="103"/>
      <c r="CK82" s="110"/>
      <c r="CL82" s="103"/>
      <c r="CM82" s="103"/>
      <c r="CN82" s="103"/>
      <c r="CO82" s="103">
        <v>30</v>
      </c>
      <c r="CP82" s="103"/>
      <c r="CQ82" s="103">
        <v>30</v>
      </c>
      <c r="CR82" s="103"/>
      <c r="CS82" s="103"/>
      <c r="CT82" s="103"/>
      <c r="CU82" s="103"/>
      <c r="CV82" s="111">
        <v>740.26850000000013</v>
      </c>
    </row>
    <row r="83" spans="1:100" s="99" customFormat="1" ht="14.25" customHeight="1">
      <c r="A83" s="103">
        <v>78</v>
      </c>
      <c r="B83" s="103" t="s">
        <v>240</v>
      </c>
      <c r="C83" s="104">
        <v>416001</v>
      </c>
      <c r="D83" s="105" t="s">
        <v>317</v>
      </c>
      <c r="E83" s="106">
        <v>282.5138</v>
      </c>
      <c r="F83" s="106">
        <v>182.19380000000001</v>
      </c>
      <c r="G83" s="103">
        <v>52630</v>
      </c>
      <c r="H83" s="106">
        <v>20445</v>
      </c>
      <c r="I83" s="106">
        <v>32185</v>
      </c>
      <c r="J83" s="103">
        <v>63.155999999999999</v>
      </c>
      <c r="K83" s="106">
        <v>13.5</v>
      </c>
      <c r="L83" s="103">
        <v>13.5</v>
      </c>
      <c r="M83" s="103">
        <v>13.5</v>
      </c>
      <c r="N83" s="103">
        <v>0</v>
      </c>
      <c r="O83" s="103"/>
      <c r="P83" s="103"/>
      <c r="Q83" s="103"/>
      <c r="R83" s="103"/>
      <c r="S83" s="106">
        <v>36.358899999999998</v>
      </c>
      <c r="T83" s="103">
        <v>2.0445000000000002</v>
      </c>
      <c r="U83" s="103"/>
      <c r="V83" s="103"/>
      <c r="W83" s="103">
        <v>22.8612</v>
      </c>
      <c r="X83" s="103">
        <v>22.8612</v>
      </c>
      <c r="Y83" s="103">
        <v>0</v>
      </c>
      <c r="Z83" s="103">
        <v>11.453200000000001</v>
      </c>
      <c r="AA83" s="103">
        <v>11.4306</v>
      </c>
      <c r="AB83" s="103">
        <v>2.260000000000062E-2</v>
      </c>
      <c r="AC83" s="103">
        <v>19051</v>
      </c>
      <c r="AD83" s="103"/>
      <c r="AE83" s="103"/>
      <c r="AF83" s="103">
        <v>23.31</v>
      </c>
      <c r="AG83" s="103">
        <v>23.31</v>
      </c>
      <c r="AH83" s="103">
        <v>0</v>
      </c>
      <c r="AI83" s="110">
        <v>19.979500000000002</v>
      </c>
      <c r="AJ83" s="110">
        <v>19.979500000000002</v>
      </c>
      <c r="AK83" s="110">
        <v>0</v>
      </c>
      <c r="AL83" s="110">
        <v>199795.00000000003</v>
      </c>
      <c r="AM83" s="103"/>
      <c r="AN83" s="103">
        <v>8.4970999999999997</v>
      </c>
      <c r="AO83" s="103">
        <v>8.4970999999999997</v>
      </c>
      <c r="AP83" s="103">
        <v>0</v>
      </c>
      <c r="AQ83" s="103">
        <v>7.9973000000000001</v>
      </c>
      <c r="AR83" s="103">
        <v>79973</v>
      </c>
      <c r="AS83" s="103">
        <v>0.49980000000000002</v>
      </c>
      <c r="AT83" s="103">
        <v>4998</v>
      </c>
      <c r="AU83" s="103"/>
      <c r="AV83" s="103">
        <v>1.0333000000000001</v>
      </c>
      <c r="AW83" s="103">
        <v>1.0333000000000001</v>
      </c>
      <c r="AX83" s="103">
        <v>0</v>
      </c>
      <c r="AY83" s="103">
        <v>0.5998</v>
      </c>
      <c r="AZ83" s="103">
        <v>5998</v>
      </c>
      <c r="BA83" s="103">
        <v>0.4335</v>
      </c>
      <c r="BB83" s="103">
        <v>4335</v>
      </c>
      <c r="BC83" s="103">
        <v>0</v>
      </c>
      <c r="BD83" s="103">
        <v>16.359000000000002</v>
      </c>
      <c r="BE83" s="103">
        <v>16.359000000000002</v>
      </c>
      <c r="BF83" s="103">
        <v>0</v>
      </c>
      <c r="BG83" s="103"/>
      <c r="BH83" s="103"/>
      <c r="BI83" s="103"/>
      <c r="BJ83" s="103">
        <v>0</v>
      </c>
      <c r="BK83" s="111">
        <v>1E-4</v>
      </c>
      <c r="BL83" s="112" t="s">
        <v>317</v>
      </c>
      <c r="BM83" s="106">
        <v>97.92</v>
      </c>
      <c r="BN83" s="103">
        <v>15.84</v>
      </c>
      <c r="BO83" s="103">
        <v>15.84</v>
      </c>
      <c r="BP83" s="103">
        <v>0</v>
      </c>
      <c r="BQ83" s="103">
        <v>4.08</v>
      </c>
      <c r="BR83" s="103">
        <v>4.08</v>
      </c>
      <c r="BS83" s="103">
        <v>0</v>
      </c>
      <c r="BT83" s="103">
        <v>3800</v>
      </c>
      <c r="BU83" s="110">
        <v>78</v>
      </c>
      <c r="BV83" s="103"/>
      <c r="BW83" s="103">
        <v>0.8</v>
      </c>
      <c r="BX83" s="103">
        <v>-0.8</v>
      </c>
      <c r="BY83" s="106">
        <v>2.4</v>
      </c>
      <c r="BZ83" s="106">
        <v>2.4</v>
      </c>
      <c r="CA83" s="103"/>
      <c r="CB83" s="103"/>
      <c r="CC83" s="103">
        <v>2.4</v>
      </c>
      <c r="CD83" s="103">
        <v>2.4</v>
      </c>
      <c r="CE83" s="103">
        <v>0</v>
      </c>
      <c r="CF83" s="103"/>
      <c r="CG83" s="103"/>
      <c r="CH83" s="103"/>
      <c r="CI83" s="103"/>
      <c r="CJ83" s="103"/>
      <c r="CK83" s="110"/>
      <c r="CL83" s="103"/>
      <c r="CM83" s="103"/>
      <c r="CN83" s="103"/>
      <c r="CO83" s="103"/>
      <c r="CP83" s="103"/>
      <c r="CQ83" s="103">
        <v>0</v>
      </c>
      <c r="CR83" s="103"/>
      <c r="CS83" s="103"/>
      <c r="CT83" s="103"/>
      <c r="CU83" s="103"/>
      <c r="CV83" s="111">
        <v>282.5138</v>
      </c>
    </row>
    <row r="84" spans="1:100" s="99" customFormat="1" ht="14.25" customHeight="1">
      <c r="A84" s="103">
        <v>79</v>
      </c>
      <c r="B84" s="103" t="s">
        <v>240</v>
      </c>
      <c r="C84" s="104">
        <v>410001</v>
      </c>
      <c r="D84" s="105" t="s">
        <v>318</v>
      </c>
      <c r="E84" s="106">
        <v>102.9272</v>
      </c>
      <c r="F84" s="106">
        <v>59.467200000000005</v>
      </c>
      <c r="G84" s="103">
        <v>17159</v>
      </c>
      <c r="H84" s="106"/>
      <c r="I84" s="106">
        <v>17159</v>
      </c>
      <c r="J84" s="103">
        <v>20.590800000000002</v>
      </c>
      <c r="K84" s="106">
        <v>0</v>
      </c>
      <c r="L84" s="103">
        <v>0</v>
      </c>
      <c r="M84" s="103">
        <v>0</v>
      </c>
      <c r="N84" s="103">
        <v>0</v>
      </c>
      <c r="O84" s="103"/>
      <c r="P84" s="103"/>
      <c r="Q84" s="103"/>
      <c r="R84" s="103"/>
      <c r="S84" s="106">
        <v>10.8</v>
      </c>
      <c r="T84" s="103">
        <v>0</v>
      </c>
      <c r="U84" s="103"/>
      <c r="V84" s="103"/>
      <c r="W84" s="103">
        <v>7.2</v>
      </c>
      <c r="X84" s="103">
        <v>7.2</v>
      </c>
      <c r="Y84" s="103">
        <v>0</v>
      </c>
      <c r="Z84" s="103">
        <v>3.6</v>
      </c>
      <c r="AA84" s="103">
        <v>3.6</v>
      </c>
      <c r="AB84" s="103">
        <v>0</v>
      </c>
      <c r="AC84" s="103">
        <v>6000</v>
      </c>
      <c r="AD84" s="103"/>
      <c r="AE84" s="103"/>
      <c r="AF84" s="103">
        <v>12.95</v>
      </c>
      <c r="AG84" s="103">
        <v>12.95</v>
      </c>
      <c r="AH84" s="103">
        <v>0</v>
      </c>
      <c r="AI84" s="110">
        <v>6.5185000000000004</v>
      </c>
      <c r="AJ84" s="110">
        <v>6.5185000000000004</v>
      </c>
      <c r="AK84" s="110">
        <v>0</v>
      </c>
      <c r="AL84" s="110">
        <v>65185.000000000007</v>
      </c>
      <c r="AM84" s="103"/>
      <c r="AN84" s="103">
        <v>2.851</v>
      </c>
      <c r="AO84" s="103">
        <v>2.851</v>
      </c>
      <c r="AP84" s="103">
        <v>0</v>
      </c>
      <c r="AQ84" s="103">
        <v>2.6833</v>
      </c>
      <c r="AR84" s="103">
        <v>26833</v>
      </c>
      <c r="AS84" s="103">
        <v>0.16769999999999999</v>
      </c>
      <c r="AT84" s="103">
        <v>1676.9999999999998</v>
      </c>
      <c r="AU84" s="103"/>
      <c r="AV84" s="103">
        <v>0.436</v>
      </c>
      <c r="AW84" s="103">
        <v>0.436</v>
      </c>
      <c r="AX84" s="103">
        <v>0</v>
      </c>
      <c r="AY84" s="103">
        <v>0.20119999999999999</v>
      </c>
      <c r="AZ84" s="103">
        <v>2012</v>
      </c>
      <c r="BA84" s="103">
        <v>0.23480000000000001</v>
      </c>
      <c r="BB84" s="103">
        <v>2348</v>
      </c>
      <c r="BC84" s="103">
        <v>0</v>
      </c>
      <c r="BD84" s="103">
        <v>5.3209</v>
      </c>
      <c r="BE84" s="103">
        <v>5.3209</v>
      </c>
      <c r="BF84" s="103">
        <v>0</v>
      </c>
      <c r="BG84" s="103"/>
      <c r="BH84" s="103"/>
      <c r="BI84" s="103"/>
      <c r="BJ84" s="103">
        <v>0</v>
      </c>
      <c r="BK84" s="111">
        <v>1E-4</v>
      </c>
      <c r="BL84" s="112" t="s">
        <v>318</v>
      </c>
      <c r="BM84" s="106">
        <v>43.46</v>
      </c>
      <c r="BN84" s="103">
        <v>4.8</v>
      </c>
      <c r="BO84" s="103">
        <v>4.8</v>
      </c>
      <c r="BP84" s="103">
        <v>0</v>
      </c>
      <c r="BQ84" s="103">
        <v>0.66</v>
      </c>
      <c r="BR84" s="103">
        <v>0.66</v>
      </c>
      <c r="BS84" s="103">
        <v>0</v>
      </c>
      <c r="BT84" s="103">
        <v>1550</v>
      </c>
      <c r="BU84" s="110">
        <v>38</v>
      </c>
      <c r="BV84" s="103"/>
      <c r="BW84" s="103"/>
      <c r="BX84" s="103">
        <v>0</v>
      </c>
      <c r="BY84" s="106">
        <v>0</v>
      </c>
      <c r="BZ84" s="106">
        <v>0</v>
      </c>
      <c r="CA84" s="103"/>
      <c r="CB84" s="103"/>
      <c r="CC84" s="103">
        <v>0</v>
      </c>
      <c r="CD84" s="103">
        <v>0</v>
      </c>
      <c r="CE84" s="103">
        <v>0</v>
      </c>
      <c r="CF84" s="103"/>
      <c r="CG84" s="103"/>
      <c r="CH84" s="103"/>
      <c r="CI84" s="103"/>
      <c r="CJ84" s="103"/>
      <c r="CK84" s="110"/>
      <c r="CL84" s="103"/>
      <c r="CM84" s="103"/>
      <c r="CN84" s="103"/>
      <c r="CO84" s="103"/>
      <c r="CP84" s="103"/>
      <c r="CQ84" s="103">
        <v>0</v>
      </c>
      <c r="CR84" s="103"/>
      <c r="CS84" s="103"/>
      <c r="CT84" s="103"/>
      <c r="CU84" s="103"/>
      <c r="CV84" s="111">
        <v>102.9272</v>
      </c>
    </row>
    <row r="85" spans="1:100" s="99" customFormat="1" ht="14.25" customHeight="1">
      <c r="A85" s="103">
        <v>80</v>
      </c>
      <c r="B85" s="103" t="s">
        <v>240</v>
      </c>
      <c r="C85" s="104">
        <v>404001</v>
      </c>
      <c r="D85" s="105" t="s">
        <v>319</v>
      </c>
      <c r="E85" s="106">
        <v>909.59719999999993</v>
      </c>
      <c r="F85" s="106">
        <v>610.42920000000004</v>
      </c>
      <c r="G85" s="103">
        <v>168893</v>
      </c>
      <c r="H85" s="106">
        <v>107800</v>
      </c>
      <c r="I85" s="106">
        <v>61093</v>
      </c>
      <c r="J85" s="103">
        <v>202.67160000000001</v>
      </c>
      <c r="K85" s="106">
        <v>69.75</v>
      </c>
      <c r="L85" s="103">
        <v>69.75</v>
      </c>
      <c r="M85" s="103">
        <v>69.75</v>
      </c>
      <c r="N85" s="103">
        <v>0</v>
      </c>
      <c r="O85" s="103"/>
      <c r="P85" s="103"/>
      <c r="Q85" s="103"/>
      <c r="R85" s="103"/>
      <c r="S85" s="106">
        <v>134.16470000000001</v>
      </c>
      <c r="T85" s="103">
        <v>10.78</v>
      </c>
      <c r="U85" s="103"/>
      <c r="V85" s="103"/>
      <c r="W85" s="103">
        <v>81.602400000000003</v>
      </c>
      <c r="X85" s="103">
        <v>81.602400000000003</v>
      </c>
      <c r="Y85" s="103">
        <v>0</v>
      </c>
      <c r="Z85" s="103">
        <v>41.782299999999999</v>
      </c>
      <c r="AA85" s="103">
        <v>40.801200000000001</v>
      </c>
      <c r="AB85" s="103">
        <v>0.98109999999999786</v>
      </c>
      <c r="AC85" s="103">
        <v>68002</v>
      </c>
      <c r="AD85" s="103"/>
      <c r="AE85" s="103"/>
      <c r="AF85" s="103">
        <v>51.8</v>
      </c>
      <c r="AG85" s="103">
        <v>51.8</v>
      </c>
      <c r="AH85" s="103">
        <v>0</v>
      </c>
      <c r="AI85" s="110">
        <v>66.656599999999997</v>
      </c>
      <c r="AJ85" s="110">
        <v>66.656599999999997</v>
      </c>
      <c r="AK85" s="110">
        <v>0</v>
      </c>
      <c r="AL85" s="110">
        <v>666566</v>
      </c>
      <c r="AM85" s="103"/>
      <c r="AN85" s="103">
        <v>27.558800000000002</v>
      </c>
      <c r="AO85" s="103">
        <v>27.558800000000002</v>
      </c>
      <c r="AP85" s="103">
        <v>0</v>
      </c>
      <c r="AQ85" s="103">
        <v>25.9377</v>
      </c>
      <c r="AR85" s="103">
        <v>259377</v>
      </c>
      <c r="AS85" s="103">
        <v>1.6211</v>
      </c>
      <c r="AT85" s="103">
        <v>16211</v>
      </c>
      <c r="AU85" s="103"/>
      <c r="AV85" s="103">
        <v>2.8210999999999999</v>
      </c>
      <c r="AW85" s="103">
        <v>2.8210999999999999</v>
      </c>
      <c r="AX85" s="103">
        <v>0</v>
      </c>
      <c r="AY85" s="103">
        <v>1.9453</v>
      </c>
      <c r="AZ85" s="103">
        <v>19453</v>
      </c>
      <c r="BA85" s="103">
        <v>0.87580000000000002</v>
      </c>
      <c r="BB85" s="103">
        <v>8758</v>
      </c>
      <c r="BC85" s="103">
        <v>0</v>
      </c>
      <c r="BD85" s="103">
        <v>55.006399999999999</v>
      </c>
      <c r="BE85" s="103">
        <v>55.006399999999999</v>
      </c>
      <c r="BF85" s="103">
        <v>0</v>
      </c>
      <c r="BG85" s="103"/>
      <c r="BH85" s="103"/>
      <c r="BI85" s="103"/>
      <c r="BJ85" s="103">
        <v>0</v>
      </c>
      <c r="BK85" s="111">
        <v>1E-4</v>
      </c>
      <c r="BL85" s="112" t="s">
        <v>319</v>
      </c>
      <c r="BM85" s="106">
        <v>294.36799999999999</v>
      </c>
      <c r="BN85" s="103">
        <v>56.399999999999991</v>
      </c>
      <c r="BO85" s="103">
        <v>56.4</v>
      </c>
      <c r="BP85" s="103">
        <v>0</v>
      </c>
      <c r="BQ85" s="103">
        <v>34.968000000000004</v>
      </c>
      <c r="BR85" s="103">
        <v>34.968000000000004</v>
      </c>
      <c r="BS85" s="103">
        <v>0</v>
      </c>
      <c r="BT85" s="103">
        <v>30290</v>
      </c>
      <c r="BU85" s="110">
        <v>185</v>
      </c>
      <c r="BV85" s="103">
        <v>18</v>
      </c>
      <c r="BW85" s="103">
        <v>18</v>
      </c>
      <c r="BX85" s="103">
        <v>0</v>
      </c>
      <c r="BY85" s="106">
        <v>4.8</v>
      </c>
      <c r="BZ85" s="106">
        <v>4.8</v>
      </c>
      <c r="CA85" s="103"/>
      <c r="CB85" s="103"/>
      <c r="CC85" s="103">
        <v>4.8</v>
      </c>
      <c r="CD85" s="103">
        <v>4.8</v>
      </c>
      <c r="CE85" s="103">
        <v>0</v>
      </c>
      <c r="CF85" s="103"/>
      <c r="CG85" s="103"/>
      <c r="CH85" s="103"/>
      <c r="CI85" s="103"/>
      <c r="CJ85" s="103"/>
      <c r="CK85" s="110"/>
      <c r="CL85" s="103"/>
      <c r="CM85" s="103"/>
      <c r="CN85" s="103"/>
      <c r="CO85" s="103"/>
      <c r="CP85" s="103"/>
      <c r="CQ85" s="103">
        <v>0</v>
      </c>
      <c r="CR85" s="103">
        <v>61</v>
      </c>
      <c r="CS85" s="103"/>
      <c r="CT85" s="103">
        <v>2007.65</v>
      </c>
      <c r="CU85" s="103"/>
      <c r="CV85" s="111">
        <v>2978.2471999999998</v>
      </c>
    </row>
    <row r="86" spans="1:100" s="99" customFormat="1" ht="14.25" customHeight="1">
      <c r="A86" s="103">
        <v>81</v>
      </c>
      <c r="B86" s="103" t="s">
        <v>240</v>
      </c>
      <c r="C86" s="104">
        <v>402001</v>
      </c>
      <c r="D86" s="105" t="s">
        <v>320</v>
      </c>
      <c r="E86" s="106">
        <v>2563.8477000000003</v>
      </c>
      <c r="F86" s="106">
        <v>822.17569999999989</v>
      </c>
      <c r="G86" s="103">
        <v>182883.5</v>
      </c>
      <c r="H86" s="106">
        <v>60752.5</v>
      </c>
      <c r="I86" s="106">
        <v>122131</v>
      </c>
      <c r="J86" s="103">
        <v>219.46019999999999</v>
      </c>
      <c r="K86" s="106">
        <v>36</v>
      </c>
      <c r="L86" s="103">
        <v>36</v>
      </c>
      <c r="M86" s="103">
        <v>36</v>
      </c>
      <c r="N86" s="103">
        <v>0</v>
      </c>
      <c r="O86" s="103"/>
      <c r="P86" s="103"/>
      <c r="Q86" s="103"/>
      <c r="R86" s="103"/>
      <c r="S86" s="106">
        <v>133.10640000000001</v>
      </c>
      <c r="T86" s="103">
        <v>6.0753000000000004</v>
      </c>
      <c r="U86" s="103"/>
      <c r="V86" s="103"/>
      <c r="W86" s="103">
        <v>84.261600000000001</v>
      </c>
      <c r="X86" s="103">
        <v>84.261600000000001</v>
      </c>
      <c r="Y86" s="103">
        <v>0</v>
      </c>
      <c r="Z86" s="103">
        <v>42.769500000000001</v>
      </c>
      <c r="AA86" s="103">
        <v>42.130800000000001</v>
      </c>
      <c r="AB86" s="103">
        <v>0.63870000000000005</v>
      </c>
      <c r="AC86" s="103">
        <v>70218</v>
      </c>
      <c r="AD86" s="103"/>
      <c r="AE86" s="103"/>
      <c r="AF86" s="103">
        <v>103.6</v>
      </c>
      <c r="AG86" s="103">
        <v>103.6</v>
      </c>
      <c r="AH86" s="103">
        <v>0</v>
      </c>
      <c r="AI86" s="110">
        <v>71.903499999999994</v>
      </c>
      <c r="AJ86" s="110">
        <v>71.903499999999994</v>
      </c>
      <c r="AK86" s="110">
        <v>0</v>
      </c>
      <c r="AL86" s="110">
        <v>719034.99999999988</v>
      </c>
      <c r="AM86" s="103"/>
      <c r="AN86" s="103">
        <v>30.520099999999999</v>
      </c>
      <c r="AO86" s="103">
        <v>30.520099999999999</v>
      </c>
      <c r="AP86" s="103">
        <v>0</v>
      </c>
      <c r="AQ86" s="103">
        <v>28.724799999999998</v>
      </c>
      <c r="AR86" s="103">
        <v>287248</v>
      </c>
      <c r="AS86" s="103">
        <v>1.7952999999999999</v>
      </c>
      <c r="AT86" s="103">
        <v>17953</v>
      </c>
      <c r="AU86" s="103"/>
      <c r="AV86" s="103">
        <v>3.9055</v>
      </c>
      <c r="AW86" s="103">
        <v>3.9055</v>
      </c>
      <c r="AX86" s="103">
        <v>0</v>
      </c>
      <c r="AY86" s="103">
        <v>2.1543999999999999</v>
      </c>
      <c r="AZ86" s="103">
        <v>21544</v>
      </c>
      <c r="BA86" s="103">
        <v>1.7511000000000001</v>
      </c>
      <c r="BB86" s="103">
        <v>17511</v>
      </c>
      <c r="BC86" s="103">
        <v>0</v>
      </c>
      <c r="BD86" s="103">
        <v>59.06</v>
      </c>
      <c r="BE86" s="103">
        <v>59.06</v>
      </c>
      <c r="BF86" s="103">
        <v>0</v>
      </c>
      <c r="BG86" s="103"/>
      <c r="BH86" s="103">
        <v>164.62</v>
      </c>
      <c r="BI86" s="103">
        <v>164.62</v>
      </c>
      <c r="BJ86" s="103">
        <v>0</v>
      </c>
      <c r="BK86" s="111">
        <v>1E-4</v>
      </c>
      <c r="BL86" s="112" t="s">
        <v>320</v>
      </c>
      <c r="BM86" s="106">
        <v>310.25599999999997</v>
      </c>
      <c r="BN86" s="103">
        <v>57.599999999999994</v>
      </c>
      <c r="BO86" s="103">
        <v>57.6</v>
      </c>
      <c r="BP86" s="103">
        <v>0</v>
      </c>
      <c r="BQ86" s="103">
        <v>16.655999999999999</v>
      </c>
      <c r="BR86" s="103">
        <v>16.655999999999999</v>
      </c>
      <c r="BS86" s="103">
        <v>0</v>
      </c>
      <c r="BT86" s="103">
        <v>19880</v>
      </c>
      <c r="BU86" s="110">
        <v>218</v>
      </c>
      <c r="BV86" s="103">
        <v>18</v>
      </c>
      <c r="BW86" s="103">
        <v>15</v>
      </c>
      <c r="BX86" s="103">
        <v>3</v>
      </c>
      <c r="BY86" s="106">
        <v>1431.4160000000002</v>
      </c>
      <c r="BZ86" s="106">
        <v>21.12</v>
      </c>
      <c r="CA86" s="103"/>
      <c r="CB86" s="103"/>
      <c r="CC86" s="103">
        <v>21.12</v>
      </c>
      <c r="CD86" s="103">
        <v>20.64</v>
      </c>
      <c r="CE86" s="103">
        <v>0.48000000000000043</v>
      </c>
      <c r="CF86" s="103"/>
      <c r="CG86" s="103"/>
      <c r="CH86" s="129">
        <v>9.9359999999999999</v>
      </c>
      <c r="CI86" s="103"/>
      <c r="CJ86" s="103"/>
      <c r="CK86" s="110"/>
      <c r="CL86" s="103"/>
      <c r="CM86" s="103"/>
      <c r="CN86" s="103"/>
      <c r="CO86" s="103">
        <v>1400.3600000000001</v>
      </c>
      <c r="CP86" s="103">
        <v>1277.26</v>
      </c>
      <c r="CQ86" s="103">
        <v>123.10000000000014</v>
      </c>
      <c r="CR86" s="103">
        <v>609.95000000000005</v>
      </c>
      <c r="CS86" s="103"/>
      <c r="CT86" s="103">
        <v>18128.13</v>
      </c>
      <c r="CU86" s="103"/>
      <c r="CV86" s="111">
        <v>21301.9277</v>
      </c>
    </row>
    <row r="87" spans="1:100" s="99" customFormat="1" ht="14.25" customHeight="1">
      <c r="A87" s="103">
        <v>82</v>
      </c>
      <c r="B87" s="103" t="s">
        <v>240</v>
      </c>
      <c r="C87" s="104">
        <v>408001</v>
      </c>
      <c r="D87" s="105" t="s">
        <v>321</v>
      </c>
      <c r="E87" s="106">
        <v>149.48179999999999</v>
      </c>
      <c r="F87" s="106">
        <v>105.1618</v>
      </c>
      <c r="G87" s="103">
        <v>28399</v>
      </c>
      <c r="H87" s="106">
        <v>28399</v>
      </c>
      <c r="I87" s="106"/>
      <c r="J87" s="103">
        <v>34.078800000000001</v>
      </c>
      <c r="K87" s="106">
        <v>20.25</v>
      </c>
      <c r="L87" s="103">
        <v>20.25</v>
      </c>
      <c r="M87" s="103">
        <v>20.25</v>
      </c>
      <c r="N87" s="103">
        <v>0</v>
      </c>
      <c r="O87" s="103"/>
      <c r="P87" s="103"/>
      <c r="Q87" s="103"/>
      <c r="R87" s="103"/>
      <c r="S87" s="106">
        <v>24.898900000000001</v>
      </c>
      <c r="T87" s="103">
        <v>2.8399000000000001</v>
      </c>
      <c r="U87" s="103"/>
      <c r="V87" s="103"/>
      <c r="W87" s="103">
        <v>14.5992</v>
      </c>
      <c r="X87" s="103">
        <v>14.5992</v>
      </c>
      <c r="Y87" s="103">
        <v>0</v>
      </c>
      <c r="Z87" s="103">
        <v>7.4598000000000004</v>
      </c>
      <c r="AA87" s="103">
        <v>7.2995999999999999</v>
      </c>
      <c r="AB87" s="103">
        <v>0.16020000000000056</v>
      </c>
      <c r="AC87" s="103">
        <v>12166</v>
      </c>
      <c r="AD87" s="103"/>
      <c r="AE87" s="103"/>
      <c r="AF87" s="103">
        <v>0</v>
      </c>
      <c r="AG87" s="103">
        <v>0</v>
      </c>
      <c r="AH87" s="103">
        <v>0</v>
      </c>
      <c r="AI87" s="110">
        <v>11.482900000000001</v>
      </c>
      <c r="AJ87" s="110">
        <v>11.482900000000001</v>
      </c>
      <c r="AK87" s="110">
        <v>0</v>
      </c>
      <c r="AL87" s="110">
        <v>114829.00000000001</v>
      </c>
      <c r="AM87" s="103"/>
      <c r="AN87" s="103">
        <v>4.6178999999999997</v>
      </c>
      <c r="AO87" s="103">
        <v>5.8588800000000001</v>
      </c>
      <c r="AP87" s="103">
        <v>-1.2409800000000004</v>
      </c>
      <c r="AQ87" s="103">
        <v>4.3463000000000003</v>
      </c>
      <c r="AR87" s="103">
        <v>43463</v>
      </c>
      <c r="AS87" s="103">
        <v>0.27160000000000001</v>
      </c>
      <c r="AT87" s="103">
        <v>2716</v>
      </c>
      <c r="AU87" s="103"/>
      <c r="AV87" s="103">
        <v>0.32600000000000001</v>
      </c>
      <c r="AW87" s="103">
        <v>0.32600000000000001</v>
      </c>
      <c r="AX87" s="103">
        <v>0</v>
      </c>
      <c r="AY87" s="103">
        <v>0.32600000000000001</v>
      </c>
      <c r="AZ87" s="103">
        <v>3260</v>
      </c>
      <c r="BA87" s="103">
        <v>0</v>
      </c>
      <c r="BB87" s="103">
        <v>0</v>
      </c>
      <c r="BC87" s="103">
        <v>0</v>
      </c>
      <c r="BD87" s="103">
        <v>9.5073000000000008</v>
      </c>
      <c r="BE87" s="103">
        <v>9.5073000000000008</v>
      </c>
      <c r="BF87" s="103">
        <v>0</v>
      </c>
      <c r="BG87" s="103"/>
      <c r="BH87" s="103"/>
      <c r="BI87" s="103"/>
      <c r="BJ87" s="103">
        <v>0</v>
      </c>
      <c r="BK87" s="111">
        <v>1E-4</v>
      </c>
      <c r="BL87" s="112" t="s">
        <v>321</v>
      </c>
      <c r="BM87" s="106">
        <v>41.92</v>
      </c>
      <c r="BN87" s="103">
        <v>10.799999999999999</v>
      </c>
      <c r="BO87" s="103">
        <v>10.8</v>
      </c>
      <c r="BP87" s="103">
        <v>0</v>
      </c>
      <c r="BQ87" s="103">
        <v>6.12</v>
      </c>
      <c r="BR87" s="103">
        <v>6.12</v>
      </c>
      <c r="BS87" s="103">
        <v>0</v>
      </c>
      <c r="BT87" s="103">
        <v>5050</v>
      </c>
      <c r="BU87" s="110">
        <v>25</v>
      </c>
      <c r="BV87" s="103"/>
      <c r="BW87" s="103"/>
      <c r="BX87" s="103">
        <v>0</v>
      </c>
      <c r="BY87" s="106">
        <v>2.4</v>
      </c>
      <c r="BZ87" s="106">
        <v>2.4</v>
      </c>
      <c r="CA87" s="103"/>
      <c r="CB87" s="103"/>
      <c r="CC87" s="103">
        <v>2.4</v>
      </c>
      <c r="CD87" s="103">
        <v>2.4</v>
      </c>
      <c r="CE87" s="103">
        <v>0</v>
      </c>
      <c r="CF87" s="103"/>
      <c r="CG87" s="103"/>
      <c r="CH87" s="103"/>
      <c r="CI87" s="103"/>
      <c r="CJ87" s="103"/>
      <c r="CK87" s="110"/>
      <c r="CL87" s="103"/>
      <c r="CM87" s="103"/>
      <c r="CN87" s="103"/>
      <c r="CO87" s="103"/>
      <c r="CP87" s="103"/>
      <c r="CQ87" s="103">
        <v>0</v>
      </c>
      <c r="CR87" s="103">
        <v>310</v>
      </c>
      <c r="CS87" s="103"/>
      <c r="CT87" s="103">
        <v>306.51</v>
      </c>
      <c r="CU87" s="103"/>
      <c r="CV87" s="111">
        <v>765.99180000000001</v>
      </c>
    </row>
    <row r="88" spans="1:100" s="99" customFormat="1" ht="14.25" customHeight="1">
      <c r="A88" s="103">
        <v>83</v>
      </c>
      <c r="B88" s="103" t="s">
        <v>240</v>
      </c>
      <c r="C88" s="104">
        <v>409001</v>
      </c>
      <c r="D88" s="105" t="s">
        <v>322</v>
      </c>
      <c r="E88" s="106">
        <v>4253.9192999999996</v>
      </c>
      <c r="F88" s="106">
        <v>274.08930000000004</v>
      </c>
      <c r="G88" s="103">
        <v>76821</v>
      </c>
      <c r="H88" s="106">
        <v>22678</v>
      </c>
      <c r="I88" s="106">
        <v>54143</v>
      </c>
      <c r="J88" s="103">
        <v>92.185199999999995</v>
      </c>
      <c r="K88" s="106">
        <v>13.5</v>
      </c>
      <c r="L88" s="103">
        <v>13.5</v>
      </c>
      <c r="M88" s="103">
        <v>13.98</v>
      </c>
      <c r="N88" s="103">
        <v>-0.48000000000000043</v>
      </c>
      <c r="O88" s="103"/>
      <c r="P88" s="103"/>
      <c r="Q88" s="103"/>
      <c r="R88" s="103"/>
      <c r="S88" s="106">
        <v>55.369599999999998</v>
      </c>
      <c r="T88" s="103">
        <v>2.2677999999999998</v>
      </c>
      <c r="U88" s="103"/>
      <c r="V88" s="103"/>
      <c r="W88" s="103">
        <v>35.561999999999998</v>
      </c>
      <c r="X88" s="103">
        <v>35.561999999999998</v>
      </c>
      <c r="Y88" s="103">
        <v>0</v>
      </c>
      <c r="Z88" s="103">
        <v>17.5398</v>
      </c>
      <c r="AA88" s="103">
        <v>17.780999999999999</v>
      </c>
      <c r="AB88" s="103">
        <v>-0.24119999999999919</v>
      </c>
      <c r="AC88" s="103">
        <v>29635</v>
      </c>
      <c r="AD88" s="103"/>
      <c r="AE88" s="103"/>
      <c r="AF88" s="103">
        <v>44.03</v>
      </c>
      <c r="AG88" s="103">
        <v>44.03</v>
      </c>
      <c r="AH88" s="103">
        <v>0</v>
      </c>
      <c r="AI88" s="110">
        <v>30.007200000000001</v>
      </c>
      <c r="AJ88" s="110">
        <v>30.084</v>
      </c>
      <c r="AK88" s="110">
        <v>-7.6799999999998647E-2</v>
      </c>
      <c r="AL88" s="110">
        <v>300072</v>
      </c>
      <c r="AM88" s="103"/>
      <c r="AN88" s="103">
        <v>12.7258</v>
      </c>
      <c r="AO88" s="103">
        <v>12.7666</v>
      </c>
      <c r="AP88" s="103">
        <v>-4.0800000000000836E-2</v>
      </c>
      <c r="AQ88" s="103">
        <v>11.9772</v>
      </c>
      <c r="AR88" s="103">
        <v>119772</v>
      </c>
      <c r="AS88" s="103">
        <v>0.74860000000000004</v>
      </c>
      <c r="AT88" s="103">
        <v>7486</v>
      </c>
      <c r="AU88" s="103"/>
      <c r="AV88" s="103">
        <v>1.6613</v>
      </c>
      <c r="AW88" s="103">
        <v>1.6641999999999999</v>
      </c>
      <c r="AX88" s="103">
        <v>-2.8999999999999027E-3</v>
      </c>
      <c r="AY88" s="103">
        <v>0.89829999999999999</v>
      </c>
      <c r="AZ88" s="103">
        <v>8983</v>
      </c>
      <c r="BA88" s="103">
        <v>0.76300000000000001</v>
      </c>
      <c r="BB88" s="103">
        <v>7630</v>
      </c>
      <c r="BC88" s="103">
        <v>0</v>
      </c>
      <c r="BD88" s="103">
        <v>24.610199999999999</v>
      </c>
      <c r="BE88" s="103">
        <v>24.6678</v>
      </c>
      <c r="BF88" s="103">
        <v>-5.7600000000000762E-2</v>
      </c>
      <c r="BG88" s="103"/>
      <c r="BH88" s="103"/>
      <c r="BI88" s="103"/>
      <c r="BJ88" s="103">
        <v>0</v>
      </c>
      <c r="BK88" s="111">
        <v>1E-4</v>
      </c>
      <c r="BL88" s="112" t="s">
        <v>322</v>
      </c>
      <c r="BM88" s="106">
        <v>192.02</v>
      </c>
      <c r="BN88" s="103">
        <v>23.52</v>
      </c>
      <c r="BO88" s="103">
        <v>23.52</v>
      </c>
      <c r="BP88" s="103">
        <v>0</v>
      </c>
      <c r="BQ88" s="103">
        <v>4.5</v>
      </c>
      <c r="BR88" s="103">
        <v>4.5</v>
      </c>
      <c r="BS88" s="103">
        <v>0</v>
      </c>
      <c r="BT88" s="103">
        <v>3650</v>
      </c>
      <c r="BU88" s="110">
        <v>164</v>
      </c>
      <c r="BV88" s="103"/>
      <c r="BW88" s="103"/>
      <c r="BX88" s="103">
        <v>0</v>
      </c>
      <c r="BY88" s="106">
        <v>3787.81</v>
      </c>
      <c r="BZ88" s="106">
        <v>1.92</v>
      </c>
      <c r="CA88" s="103"/>
      <c r="CB88" s="103"/>
      <c r="CC88" s="103">
        <v>1.92</v>
      </c>
      <c r="CD88" s="103">
        <v>1.92</v>
      </c>
      <c r="CE88" s="103">
        <v>0</v>
      </c>
      <c r="CF88" s="103"/>
      <c r="CG88" s="103"/>
      <c r="CH88" s="103"/>
      <c r="CI88" s="103"/>
      <c r="CJ88" s="103">
        <v>620</v>
      </c>
      <c r="CK88" s="110"/>
      <c r="CL88" s="103"/>
      <c r="CM88" s="103"/>
      <c r="CN88" s="103"/>
      <c r="CO88" s="128">
        <v>3165.89</v>
      </c>
      <c r="CP88" s="128">
        <v>2944.73</v>
      </c>
      <c r="CQ88" s="103">
        <v>221.15999999999985</v>
      </c>
      <c r="CR88" s="103">
        <v>20</v>
      </c>
      <c r="CS88" s="103"/>
      <c r="CT88" s="103">
        <v>8625.69</v>
      </c>
      <c r="CU88" s="103"/>
      <c r="CV88" s="111">
        <v>12899.6093</v>
      </c>
    </row>
    <row r="89" spans="1:100" s="99" customFormat="1" ht="14.25" customHeight="1">
      <c r="A89" s="103">
        <v>84</v>
      </c>
      <c r="B89" s="103" t="s">
        <v>240</v>
      </c>
      <c r="C89" s="104">
        <v>406001</v>
      </c>
      <c r="D89" s="105" t="s">
        <v>323</v>
      </c>
      <c r="E89" s="106">
        <v>268.12030000000004</v>
      </c>
      <c r="F89" s="106">
        <v>118.76030000000002</v>
      </c>
      <c r="G89" s="103">
        <v>41734</v>
      </c>
      <c r="H89" s="106"/>
      <c r="I89" s="106">
        <v>41734</v>
      </c>
      <c r="J89" s="103">
        <v>50.080800000000004</v>
      </c>
      <c r="K89" s="106">
        <v>0</v>
      </c>
      <c r="L89" s="103">
        <v>0</v>
      </c>
      <c r="M89" s="103">
        <v>0</v>
      </c>
      <c r="N89" s="103">
        <v>0</v>
      </c>
      <c r="O89" s="103"/>
      <c r="P89" s="103"/>
      <c r="Q89" s="103"/>
      <c r="R89" s="103"/>
      <c r="S89" s="106">
        <v>17.28</v>
      </c>
      <c r="T89" s="103">
        <v>0</v>
      </c>
      <c r="U89" s="103"/>
      <c r="V89" s="103"/>
      <c r="W89" s="103">
        <v>11.52</v>
      </c>
      <c r="X89" s="103">
        <v>11.52</v>
      </c>
      <c r="Y89" s="103">
        <v>0</v>
      </c>
      <c r="Z89" s="103">
        <v>5.76</v>
      </c>
      <c r="AA89" s="103">
        <v>5.76</v>
      </c>
      <c r="AB89" s="103">
        <v>0</v>
      </c>
      <c r="AC89" s="103">
        <v>9600</v>
      </c>
      <c r="AD89" s="103"/>
      <c r="AE89" s="103"/>
      <c r="AF89" s="103">
        <v>20.72</v>
      </c>
      <c r="AG89" s="103">
        <v>20.72</v>
      </c>
      <c r="AH89" s="103">
        <v>0</v>
      </c>
      <c r="AI89" s="110">
        <v>13.1713</v>
      </c>
      <c r="AJ89" s="110">
        <v>13.1713</v>
      </c>
      <c r="AK89" s="110">
        <v>0</v>
      </c>
      <c r="AL89" s="110">
        <v>131713</v>
      </c>
      <c r="AM89" s="103"/>
      <c r="AN89" s="103">
        <v>6.0180999999999996</v>
      </c>
      <c r="AO89" s="103">
        <v>6.0180999999999996</v>
      </c>
      <c r="AP89" s="103">
        <v>0</v>
      </c>
      <c r="AQ89" s="103">
        <v>5.6641000000000004</v>
      </c>
      <c r="AR89" s="103">
        <v>56641</v>
      </c>
      <c r="AS89" s="103">
        <v>0.35399999999999998</v>
      </c>
      <c r="AT89" s="103">
        <v>3540</v>
      </c>
      <c r="AU89" s="103"/>
      <c r="AV89" s="103">
        <v>0.9204</v>
      </c>
      <c r="AW89" s="103">
        <v>0.9204</v>
      </c>
      <c r="AX89" s="103">
        <v>0</v>
      </c>
      <c r="AY89" s="103">
        <v>0.42480000000000001</v>
      </c>
      <c r="AZ89" s="103">
        <v>4248</v>
      </c>
      <c r="BA89" s="103">
        <v>0.49559999999999998</v>
      </c>
      <c r="BB89" s="103">
        <v>4956</v>
      </c>
      <c r="BC89" s="103">
        <v>0</v>
      </c>
      <c r="BD89" s="103">
        <v>10.569699999999999</v>
      </c>
      <c r="BE89" s="103">
        <v>10.569699999999999</v>
      </c>
      <c r="BF89" s="103">
        <v>0</v>
      </c>
      <c r="BG89" s="103"/>
      <c r="BH89" s="103"/>
      <c r="BI89" s="103"/>
      <c r="BJ89" s="103">
        <v>0</v>
      </c>
      <c r="BK89" s="111">
        <v>1E-4</v>
      </c>
      <c r="BL89" s="112" t="s">
        <v>323</v>
      </c>
      <c r="BM89" s="106">
        <v>99.608000000000004</v>
      </c>
      <c r="BN89" s="103">
        <v>7.68</v>
      </c>
      <c r="BO89" s="103">
        <v>7.68</v>
      </c>
      <c r="BP89" s="103">
        <v>0</v>
      </c>
      <c r="BQ89" s="103">
        <v>8.9280000000000008</v>
      </c>
      <c r="BR89" s="103">
        <v>8.9280000000000008</v>
      </c>
      <c r="BS89" s="103">
        <v>0</v>
      </c>
      <c r="BT89" s="103">
        <v>9940</v>
      </c>
      <c r="BU89" s="110">
        <v>83</v>
      </c>
      <c r="BV89" s="103"/>
      <c r="BW89" s="103"/>
      <c r="BX89" s="103">
        <v>0</v>
      </c>
      <c r="BY89" s="106">
        <v>49.752000000000002</v>
      </c>
      <c r="BZ89" s="106">
        <v>43.2</v>
      </c>
      <c r="CA89" s="129"/>
      <c r="CB89" s="129"/>
      <c r="CC89" s="103">
        <v>43.2</v>
      </c>
      <c r="CD89" s="103">
        <v>43.2</v>
      </c>
      <c r="CE89" s="103">
        <v>0</v>
      </c>
      <c r="CF89" s="103"/>
      <c r="CG89" s="103"/>
      <c r="CH89" s="129">
        <v>6.5519999999999996</v>
      </c>
      <c r="CI89" s="103"/>
      <c r="CJ89" s="103"/>
      <c r="CK89" s="110"/>
      <c r="CL89" s="103"/>
      <c r="CM89" s="103"/>
      <c r="CN89" s="103"/>
      <c r="CO89" s="103"/>
      <c r="CP89" s="103"/>
      <c r="CQ89" s="103">
        <v>0</v>
      </c>
      <c r="CR89" s="103"/>
      <c r="CS89" s="103"/>
      <c r="CT89" s="103"/>
      <c r="CU89" s="103"/>
      <c r="CV89" s="111">
        <v>268.12030000000004</v>
      </c>
    </row>
    <row r="90" spans="1:100" s="99" customFormat="1" ht="14.25" customHeight="1">
      <c r="A90" s="103">
        <v>85</v>
      </c>
      <c r="B90" s="103" t="s">
        <v>240</v>
      </c>
      <c r="C90" s="104">
        <v>403001</v>
      </c>
      <c r="D90" s="105" t="s">
        <v>324</v>
      </c>
      <c r="E90" s="106">
        <v>3998.7200999999995</v>
      </c>
      <c r="F90" s="106">
        <v>2766.6749</v>
      </c>
      <c r="G90" s="103">
        <v>162488</v>
      </c>
      <c r="H90" s="106">
        <v>104906</v>
      </c>
      <c r="I90" s="106">
        <v>57582</v>
      </c>
      <c r="J90" s="103">
        <v>194.98560000000001</v>
      </c>
      <c r="K90" s="106">
        <v>533.55999999999995</v>
      </c>
      <c r="L90" s="103">
        <v>58.5</v>
      </c>
      <c r="M90" s="103">
        <v>58.5</v>
      </c>
      <c r="N90" s="103">
        <v>0</v>
      </c>
      <c r="O90" s="103">
        <v>389.28</v>
      </c>
      <c r="P90" s="128">
        <v>85.78</v>
      </c>
      <c r="Q90" s="103"/>
      <c r="R90" s="103"/>
      <c r="S90" s="106">
        <v>116.00290000000001</v>
      </c>
      <c r="T90" s="103">
        <v>10.490600000000001</v>
      </c>
      <c r="U90" s="103"/>
      <c r="V90" s="103"/>
      <c r="W90" s="103">
        <v>70.796400000000006</v>
      </c>
      <c r="X90" s="103">
        <v>70.796400000000006</v>
      </c>
      <c r="Y90" s="103">
        <v>0</v>
      </c>
      <c r="Z90" s="103">
        <v>34.715899999999998</v>
      </c>
      <c r="AA90" s="103">
        <v>35.398200000000003</v>
      </c>
      <c r="AB90" s="103">
        <v>-0.68230000000000501</v>
      </c>
      <c r="AC90" s="103">
        <v>58997</v>
      </c>
      <c r="AD90" s="103"/>
      <c r="AE90" s="103"/>
      <c r="AF90" s="103">
        <v>44.03</v>
      </c>
      <c r="AG90" s="103">
        <v>44.03</v>
      </c>
      <c r="AH90" s="103">
        <v>0</v>
      </c>
      <c r="AI90" s="110">
        <v>60.608400000000003</v>
      </c>
      <c r="AJ90" s="110">
        <v>60.608400000000003</v>
      </c>
      <c r="AK90" s="110">
        <v>0</v>
      </c>
      <c r="AL90" s="110">
        <v>606084</v>
      </c>
      <c r="AM90" s="128"/>
      <c r="AN90" s="103">
        <v>25.288799999999998</v>
      </c>
      <c r="AO90" s="103">
        <v>25.288799999999998</v>
      </c>
      <c r="AP90" s="103">
        <v>0</v>
      </c>
      <c r="AQ90" s="103">
        <v>23.801200000000001</v>
      </c>
      <c r="AR90" s="103">
        <v>238012.00000000003</v>
      </c>
      <c r="AS90" s="103">
        <v>1.4876</v>
      </c>
      <c r="AT90" s="103">
        <v>14876</v>
      </c>
      <c r="AU90" s="103"/>
      <c r="AV90" s="103">
        <v>2.577</v>
      </c>
      <c r="AW90" s="103">
        <v>2.577</v>
      </c>
      <c r="AX90" s="103">
        <v>0</v>
      </c>
      <c r="AY90" s="103">
        <v>1.7850999999999999</v>
      </c>
      <c r="AZ90" s="103">
        <v>17851</v>
      </c>
      <c r="BA90" s="103">
        <v>0.79190000000000005</v>
      </c>
      <c r="BB90" s="103">
        <v>7919.0000000000009</v>
      </c>
      <c r="BC90" s="103">
        <v>0</v>
      </c>
      <c r="BD90" s="103">
        <v>49.622199999999999</v>
      </c>
      <c r="BE90" s="103">
        <v>49.622199999999999</v>
      </c>
      <c r="BF90" s="103">
        <v>0</v>
      </c>
      <c r="BG90" s="103"/>
      <c r="BH90" s="128">
        <v>1740</v>
      </c>
      <c r="BI90" s="128">
        <v>1740</v>
      </c>
      <c r="BJ90" s="103">
        <v>0</v>
      </c>
      <c r="BK90" s="111">
        <v>1E-4</v>
      </c>
      <c r="BL90" s="112" t="s">
        <v>324</v>
      </c>
      <c r="BM90" s="106">
        <v>394.87200000000001</v>
      </c>
      <c r="BN90" s="103">
        <v>47.519999999999996</v>
      </c>
      <c r="BO90" s="103">
        <v>47.52</v>
      </c>
      <c r="BP90" s="103">
        <v>0</v>
      </c>
      <c r="BQ90" s="103">
        <v>29.352</v>
      </c>
      <c r="BR90" s="103">
        <v>29.352</v>
      </c>
      <c r="BS90" s="103">
        <v>0</v>
      </c>
      <c r="BT90" s="103">
        <v>23060</v>
      </c>
      <c r="BU90" s="110">
        <v>318</v>
      </c>
      <c r="BV90" s="103"/>
      <c r="BW90" s="103"/>
      <c r="BX90" s="103">
        <v>0</v>
      </c>
      <c r="BY90" s="106">
        <v>837.17319999999995</v>
      </c>
      <c r="BZ90" s="106">
        <v>20.16</v>
      </c>
      <c r="CA90" s="103"/>
      <c r="CB90" s="103"/>
      <c r="CC90" s="103">
        <v>20.16</v>
      </c>
      <c r="CD90" s="103">
        <v>20.16</v>
      </c>
      <c r="CE90" s="103">
        <v>0</v>
      </c>
      <c r="CF90" s="103"/>
      <c r="CG90" s="103"/>
      <c r="CH90" s="129">
        <v>3.4632000000000001</v>
      </c>
      <c r="CI90" s="103"/>
      <c r="CJ90" s="103"/>
      <c r="CK90" s="110"/>
      <c r="CL90" s="103"/>
      <c r="CM90" s="103"/>
      <c r="CN90" s="103"/>
      <c r="CO90" s="129">
        <v>813.55</v>
      </c>
      <c r="CP90" s="129">
        <v>813.55</v>
      </c>
      <c r="CQ90" s="103">
        <v>0</v>
      </c>
      <c r="CR90" s="103">
        <v>1660.4163000000001</v>
      </c>
      <c r="CS90" s="103"/>
      <c r="CT90" s="103">
        <v>8345.5499999999993</v>
      </c>
      <c r="CU90" s="103"/>
      <c r="CV90" s="111">
        <v>14004.686399999999</v>
      </c>
    </row>
    <row r="91" spans="1:100" s="99" customFormat="1" ht="14.25" customHeight="1">
      <c r="A91" s="103">
        <v>86</v>
      </c>
      <c r="B91" s="103" t="s">
        <v>240</v>
      </c>
      <c r="C91" s="104">
        <v>415001</v>
      </c>
      <c r="D91" s="105" t="s">
        <v>325</v>
      </c>
      <c r="E91" s="106">
        <v>1181.5250999999998</v>
      </c>
      <c r="F91" s="106">
        <v>1076.8010999999999</v>
      </c>
      <c r="G91" s="103">
        <v>309761</v>
      </c>
      <c r="H91" s="106"/>
      <c r="I91" s="106">
        <v>309761</v>
      </c>
      <c r="J91" s="103">
        <v>371.71319999999997</v>
      </c>
      <c r="K91" s="106">
        <v>0</v>
      </c>
      <c r="L91" s="103">
        <v>0</v>
      </c>
      <c r="M91" s="103">
        <v>0</v>
      </c>
      <c r="N91" s="103">
        <v>0</v>
      </c>
      <c r="O91" s="103"/>
      <c r="P91" s="103"/>
      <c r="Q91" s="103"/>
      <c r="R91" s="103"/>
      <c r="S91" s="106">
        <v>196.56</v>
      </c>
      <c r="T91" s="103">
        <v>0</v>
      </c>
      <c r="U91" s="103"/>
      <c r="V91" s="103"/>
      <c r="W91" s="103">
        <v>131.04</v>
      </c>
      <c r="X91" s="103">
        <v>131.04</v>
      </c>
      <c r="Y91" s="103">
        <v>0</v>
      </c>
      <c r="Z91" s="103">
        <v>65.52</v>
      </c>
      <c r="AA91" s="103">
        <v>65.52</v>
      </c>
      <c r="AB91" s="103">
        <v>0</v>
      </c>
      <c r="AC91" s="103">
        <v>109200</v>
      </c>
      <c r="AD91" s="103"/>
      <c r="AE91" s="103"/>
      <c r="AF91" s="103">
        <v>235.69</v>
      </c>
      <c r="AG91" s="103">
        <v>235.69</v>
      </c>
      <c r="AH91" s="103">
        <v>0</v>
      </c>
      <c r="AI91" s="110">
        <v>118.15089999999999</v>
      </c>
      <c r="AJ91" s="110">
        <v>118.15089999999999</v>
      </c>
      <c r="AK91" s="110">
        <v>0</v>
      </c>
      <c r="AL91" s="110">
        <v>992318.00000000012</v>
      </c>
      <c r="AM91" s="103"/>
      <c r="AN91" s="103">
        <v>51.629300000000001</v>
      </c>
      <c r="AO91" s="103">
        <v>51.629199999999997</v>
      </c>
      <c r="AP91" s="103">
        <v>1.0000000000331966E-4</v>
      </c>
      <c r="AQ91" s="103">
        <v>48.592300000000002</v>
      </c>
      <c r="AR91" s="103">
        <v>410782</v>
      </c>
      <c r="AS91" s="103">
        <v>2.5316000000000001</v>
      </c>
      <c r="AT91" s="103">
        <v>25538</v>
      </c>
      <c r="AU91" s="103"/>
      <c r="AV91" s="103">
        <v>6.5820999999999996</v>
      </c>
      <c r="AW91" s="103">
        <v>7.8962000000000003</v>
      </c>
      <c r="AX91" s="103">
        <v>-1.3141000000000007</v>
      </c>
      <c r="AY91" s="103">
        <v>3.0379</v>
      </c>
      <c r="AZ91" s="103">
        <v>30646</v>
      </c>
      <c r="BA91" s="103">
        <v>3.5442</v>
      </c>
      <c r="BB91" s="103">
        <v>35753</v>
      </c>
      <c r="BC91" s="103">
        <v>0</v>
      </c>
      <c r="BD91" s="103">
        <v>96.4756</v>
      </c>
      <c r="BE91" s="103">
        <v>96.475499999999997</v>
      </c>
      <c r="BF91" s="103">
        <v>1.0000000000331966E-4</v>
      </c>
      <c r="BG91" s="103"/>
      <c r="BH91" s="103"/>
      <c r="BI91" s="103"/>
      <c r="BJ91" s="103">
        <v>0</v>
      </c>
      <c r="BK91" s="111">
        <v>1E-4</v>
      </c>
      <c r="BL91" s="112" t="s">
        <v>325</v>
      </c>
      <c r="BM91" s="106">
        <v>87.36</v>
      </c>
      <c r="BN91" s="103">
        <v>87.36</v>
      </c>
      <c r="BO91" s="103">
        <v>87.36</v>
      </c>
      <c r="BP91" s="103">
        <v>0</v>
      </c>
      <c r="BQ91" s="103">
        <v>0</v>
      </c>
      <c r="BR91" s="103">
        <v>0</v>
      </c>
      <c r="BS91" s="103">
        <v>0</v>
      </c>
      <c r="BT91" s="103"/>
      <c r="BU91" s="110"/>
      <c r="BV91" s="103"/>
      <c r="BW91" s="103"/>
      <c r="BX91" s="103">
        <v>0</v>
      </c>
      <c r="BY91" s="106">
        <v>17.364000000000001</v>
      </c>
      <c r="BZ91" s="106">
        <v>14.88</v>
      </c>
      <c r="CA91" s="103"/>
      <c r="CB91" s="103"/>
      <c r="CC91" s="103">
        <v>14.88</v>
      </c>
      <c r="CD91" s="103">
        <v>14.88</v>
      </c>
      <c r="CE91" s="103">
        <v>0</v>
      </c>
      <c r="CF91" s="103"/>
      <c r="CG91" s="103"/>
      <c r="CH91" s="129">
        <v>2.484</v>
      </c>
      <c r="CI91" s="103"/>
      <c r="CJ91" s="103"/>
      <c r="CK91" s="110"/>
      <c r="CL91" s="103"/>
      <c r="CM91" s="103"/>
      <c r="CN91" s="103"/>
      <c r="CO91" s="103"/>
      <c r="CP91" s="103"/>
      <c r="CQ91" s="103">
        <v>0</v>
      </c>
      <c r="CR91" s="103">
        <v>227</v>
      </c>
      <c r="CS91" s="103"/>
      <c r="CT91" s="103">
        <v>450.37</v>
      </c>
      <c r="CU91" s="103"/>
      <c r="CV91" s="111">
        <v>1858.8950999999997</v>
      </c>
    </row>
    <row r="92" spans="1:100" s="99" customFormat="1" ht="14.25" customHeight="1">
      <c r="A92" s="103">
        <v>87</v>
      </c>
      <c r="B92" s="103" t="s">
        <v>240</v>
      </c>
      <c r="C92" s="104">
        <v>414001</v>
      </c>
      <c r="D92" s="105" t="s">
        <v>326</v>
      </c>
      <c r="E92" s="106">
        <v>1425.6280999999999</v>
      </c>
      <c r="F92" s="106">
        <v>1260.5920999999998</v>
      </c>
      <c r="G92" s="103">
        <v>378817</v>
      </c>
      <c r="H92" s="106"/>
      <c r="I92" s="106">
        <v>378817</v>
      </c>
      <c r="J92" s="103">
        <v>454.5804</v>
      </c>
      <c r="K92" s="106">
        <v>0</v>
      </c>
      <c r="L92" s="103">
        <v>0</v>
      </c>
      <c r="M92" s="103">
        <v>0</v>
      </c>
      <c r="N92" s="103">
        <v>0</v>
      </c>
      <c r="O92" s="103"/>
      <c r="P92" s="103"/>
      <c r="Q92" s="103"/>
      <c r="R92" s="103"/>
      <c r="S92" s="106">
        <v>220.32</v>
      </c>
      <c r="T92" s="103">
        <v>0</v>
      </c>
      <c r="U92" s="103"/>
      <c r="V92" s="103"/>
      <c r="W92" s="103">
        <v>146.88</v>
      </c>
      <c r="X92" s="103">
        <v>146.88</v>
      </c>
      <c r="Y92" s="103">
        <v>0</v>
      </c>
      <c r="Z92" s="103">
        <v>73.44</v>
      </c>
      <c r="AA92" s="103">
        <v>73.44</v>
      </c>
      <c r="AB92" s="103">
        <v>0</v>
      </c>
      <c r="AC92" s="103">
        <v>122400</v>
      </c>
      <c r="AD92" s="103"/>
      <c r="AE92" s="103"/>
      <c r="AF92" s="103">
        <v>264.18</v>
      </c>
      <c r="AG92" s="103">
        <v>264.18</v>
      </c>
      <c r="AH92" s="103">
        <v>0</v>
      </c>
      <c r="AI92" s="110">
        <v>138.5025</v>
      </c>
      <c r="AJ92" s="110">
        <v>138.502464</v>
      </c>
      <c r="AK92" s="110">
        <v>3.5999999994373866E-5</v>
      </c>
      <c r="AL92" s="110">
        <v>1372691</v>
      </c>
      <c r="AM92" s="103"/>
      <c r="AN92" s="103">
        <v>61.0946</v>
      </c>
      <c r="AO92" s="103">
        <v>61.0946</v>
      </c>
      <c r="AP92" s="103">
        <v>0</v>
      </c>
      <c r="AQ92" s="103">
        <v>57.500799999999998</v>
      </c>
      <c r="AR92" s="103">
        <v>569190</v>
      </c>
      <c r="AS92" s="103">
        <v>3.5480999999999998</v>
      </c>
      <c r="AT92" s="103">
        <v>35481</v>
      </c>
      <c r="AU92" s="103"/>
      <c r="AV92" s="103">
        <v>9.2249999999999996</v>
      </c>
      <c r="AW92" s="103">
        <v>9.3438850000000002</v>
      </c>
      <c r="AX92" s="103">
        <v>-0.11888500000000057</v>
      </c>
      <c r="AY92" s="103">
        <v>4.2576999999999998</v>
      </c>
      <c r="AZ92" s="103">
        <v>42577</v>
      </c>
      <c r="BA92" s="103">
        <v>4.9672999999999998</v>
      </c>
      <c r="BB92" s="103">
        <v>49673</v>
      </c>
      <c r="BC92" s="103">
        <v>0</v>
      </c>
      <c r="BD92" s="103">
        <v>112.6896</v>
      </c>
      <c r="BE92" s="103">
        <v>112.68964800000001</v>
      </c>
      <c r="BF92" s="103">
        <v>-4.8000000006709342E-5</v>
      </c>
      <c r="BG92" s="103"/>
      <c r="BH92" s="103"/>
      <c r="BI92" s="103"/>
      <c r="BJ92" s="103">
        <v>0</v>
      </c>
      <c r="BK92" s="111">
        <v>1E-4</v>
      </c>
      <c r="BL92" s="112" t="s">
        <v>326</v>
      </c>
      <c r="BM92" s="106">
        <v>154.92000000000002</v>
      </c>
      <c r="BN92" s="103">
        <v>97.92</v>
      </c>
      <c r="BO92" s="103">
        <v>97.92</v>
      </c>
      <c r="BP92" s="103">
        <v>0</v>
      </c>
      <c r="BQ92" s="103">
        <v>0</v>
      </c>
      <c r="BR92" s="103">
        <v>0</v>
      </c>
      <c r="BS92" s="103">
        <v>0</v>
      </c>
      <c r="BT92" s="103"/>
      <c r="BU92" s="110">
        <v>57</v>
      </c>
      <c r="BV92" s="103"/>
      <c r="BW92" s="103"/>
      <c r="BX92" s="103">
        <v>0</v>
      </c>
      <c r="BY92" s="106">
        <v>10.116</v>
      </c>
      <c r="BZ92" s="106">
        <v>9.6</v>
      </c>
      <c r="CA92" s="103"/>
      <c r="CB92" s="103"/>
      <c r="CC92" s="103">
        <v>9.6</v>
      </c>
      <c r="CD92" s="103">
        <v>9.6</v>
      </c>
      <c r="CE92" s="103">
        <v>0</v>
      </c>
      <c r="CF92" s="103"/>
      <c r="CG92" s="103"/>
      <c r="CH92" s="129">
        <v>0.51600000000000001</v>
      </c>
      <c r="CI92" s="103"/>
      <c r="CJ92" s="103"/>
      <c r="CK92" s="110"/>
      <c r="CL92" s="103"/>
      <c r="CM92" s="103"/>
      <c r="CN92" s="103"/>
      <c r="CO92" s="103"/>
      <c r="CP92" s="103"/>
      <c r="CQ92" s="103">
        <v>0</v>
      </c>
      <c r="CR92" s="103">
        <v>212.97</v>
      </c>
      <c r="CS92" s="103"/>
      <c r="CT92" s="103">
        <v>155.14999999999998</v>
      </c>
      <c r="CU92" s="103"/>
      <c r="CV92" s="111">
        <v>1793.7480999999998</v>
      </c>
    </row>
    <row r="93" spans="1:100" s="99" customFormat="1" ht="14.25" customHeight="1">
      <c r="A93" s="103">
        <v>88</v>
      </c>
      <c r="B93" s="103" t="s">
        <v>240</v>
      </c>
      <c r="C93" s="104">
        <v>407001</v>
      </c>
      <c r="D93" s="105" t="s">
        <v>327</v>
      </c>
      <c r="E93" s="106">
        <v>465.39019999999999</v>
      </c>
      <c r="F93" s="106">
        <v>331.41419999999999</v>
      </c>
      <c r="G93" s="103">
        <v>89172</v>
      </c>
      <c r="H93" s="106">
        <v>34335</v>
      </c>
      <c r="I93" s="106">
        <v>54837</v>
      </c>
      <c r="J93" s="103">
        <v>107.0064</v>
      </c>
      <c r="K93" s="106">
        <v>22.5</v>
      </c>
      <c r="L93" s="103">
        <v>22.5</v>
      </c>
      <c r="M93" s="103">
        <v>22.5</v>
      </c>
      <c r="N93" s="103">
        <v>0</v>
      </c>
      <c r="O93" s="103"/>
      <c r="P93" s="103"/>
      <c r="Q93" s="103"/>
      <c r="R93" s="103"/>
      <c r="S93" s="106">
        <v>69.680500000000009</v>
      </c>
      <c r="T93" s="103">
        <v>3.4335</v>
      </c>
      <c r="U93" s="103"/>
      <c r="V93" s="103"/>
      <c r="W93" s="103">
        <v>43.734000000000002</v>
      </c>
      <c r="X93" s="103">
        <v>43.734000000000002</v>
      </c>
      <c r="Y93" s="103">
        <v>0</v>
      </c>
      <c r="Z93" s="103">
        <v>22.513000000000002</v>
      </c>
      <c r="AA93" s="103">
        <v>21.867000000000001</v>
      </c>
      <c r="AB93" s="103">
        <v>0.6460000000000008</v>
      </c>
      <c r="AC93" s="103">
        <v>36445</v>
      </c>
      <c r="AD93" s="103"/>
      <c r="AE93" s="103"/>
      <c r="AF93" s="103">
        <v>49.21</v>
      </c>
      <c r="AG93" s="103">
        <v>49.21</v>
      </c>
      <c r="AH93" s="103">
        <v>0</v>
      </c>
      <c r="AI93" s="110">
        <v>36.141399999999997</v>
      </c>
      <c r="AJ93" s="110">
        <v>36.141399999999997</v>
      </c>
      <c r="AK93" s="110">
        <v>0</v>
      </c>
      <c r="AL93" s="110">
        <v>361414</v>
      </c>
      <c r="AM93" s="103"/>
      <c r="AN93" s="103">
        <v>15.190899999999999</v>
      </c>
      <c r="AO93" s="103">
        <v>15.190899999999999</v>
      </c>
      <c r="AP93" s="103">
        <v>0</v>
      </c>
      <c r="AQ93" s="103">
        <v>14.2973</v>
      </c>
      <c r="AR93" s="103">
        <v>142973</v>
      </c>
      <c r="AS93" s="103">
        <v>0.89359999999999995</v>
      </c>
      <c r="AT93" s="103">
        <v>8936</v>
      </c>
      <c r="AU93" s="103"/>
      <c r="AV93" s="103">
        <v>1.8774</v>
      </c>
      <c r="AW93" s="103">
        <v>1.8774</v>
      </c>
      <c r="AX93" s="103">
        <v>0</v>
      </c>
      <c r="AY93" s="103">
        <v>1.0723</v>
      </c>
      <c r="AZ93" s="103">
        <v>10723</v>
      </c>
      <c r="BA93" s="103">
        <v>0.80510000000000004</v>
      </c>
      <c r="BB93" s="103">
        <v>8051</v>
      </c>
      <c r="BC93" s="103">
        <v>0</v>
      </c>
      <c r="BD93" s="103">
        <v>29.807600000000001</v>
      </c>
      <c r="BE93" s="103">
        <v>29.807600000000001</v>
      </c>
      <c r="BF93" s="103">
        <v>0</v>
      </c>
      <c r="BG93" s="103"/>
      <c r="BH93" s="103"/>
      <c r="BI93" s="103"/>
      <c r="BJ93" s="103">
        <v>0</v>
      </c>
      <c r="BK93" s="111">
        <v>1E-4</v>
      </c>
      <c r="BL93" s="112" t="s">
        <v>327</v>
      </c>
      <c r="BM93" s="106">
        <v>126.08</v>
      </c>
      <c r="BN93" s="103">
        <v>30.24</v>
      </c>
      <c r="BO93" s="103">
        <v>30.24</v>
      </c>
      <c r="BP93" s="103">
        <v>0</v>
      </c>
      <c r="BQ93" s="103">
        <v>18.84</v>
      </c>
      <c r="BR93" s="103">
        <v>18.84</v>
      </c>
      <c r="BS93" s="103">
        <v>0</v>
      </c>
      <c r="BT93" s="103">
        <v>26950</v>
      </c>
      <c r="BU93" s="110">
        <v>68</v>
      </c>
      <c r="BV93" s="103">
        <v>9</v>
      </c>
      <c r="BW93" s="103">
        <v>9</v>
      </c>
      <c r="BX93" s="103">
        <v>0</v>
      </c>
      <c r="BY93" s="106">
        <v>7.8959999999999999</v>
      </c>
      <c r="BZ93" s="106">
        <v>6.24</v>
      </c>
      <c r="CA93" s="103"/>
      <c r="CB93" s="103"/>
      <c r="CC93" s="103">
        <v>6.24</v>
      </c>
      <c r="CD93" s="103">
        <v>6.24</v>
      </c>
      <c r="CE93" s="103">
        <v>0</v>
      </c>
      <c r="CF93" s="103"/>
      <c r="CG93" s="103"/>
      <c r="CH93" s="129">
        <v>1.6559999999999999</v>
      </c>
      <c r="CI93" s="103"/>
      <c r="CJ93" s="103"/>
      <c r="CK93" s="110"/>
      <c r="CL93" s="103"/>
      <c r="CM93" s="103"/>
      <c r="CN93" s="103"/>
      <c r="CO93" s="103"/>
      <c r="CP93" s="103"/>
      <c r="CQ93" s="103">
        <v>0</v>
      </c>
      <c r="CR93" s="103">
        <v>50</v>
      </c>
      <c r="CS93" s="103"/>
      <c r="CT93" s="103"/>
      <c r="CU93" s="103"/>
      <c r="CV93" s="111">
        <v>515.39020000000005</v>
      </c>
    </row>
    <row r="94" spans="1:100" s="99" customFormat="1" ht="14.25" customHeight="1">
      <c r="A94" s="103">
        <v>89</v>
      </c>
      <c r="B94" s="103" t="s">
        <v>240</v>
      </c>
      <c r="C94" s="104">
        <v>405001</v>
      </c>
      <c r="D94" s="105" t="s">
        <v>328</v>
      </c>
      <c r="E94" s="106">
        <v>209.09889999999999</v>
      </c>
      <c r="F94" s="106">
        <v>98.378900000000016</v>
      </c>
      <c r="G94" s="103">
        <v>27462</v>
      </c>
      <c r="H94" s="106">
        <v>27462</v>
      </c>
      <c r="I94" s="106"/>
      <c r="J94" s="103">
        <v>32.9544</v>
      </c>
      <c r="K94" s="106">
        <v>18</v>
      </c>
      <c r="L94" s="103">
        <v>18</v>
      </c>
      <c r="M94" s="103">
        <v>18</v>
      </c>
      <c r="N94" s="103">
        <v>0</v>
      </c>
      <c r="O94" s="103"/>
      <c r="P94" s="103"/>
      <c r="Q94" s="103"/>
      <c r="R94" s="103"/>
      <c r="S94" s="106">
        <v>23.144500000000001</v>
      </c>
      <c r="T94" s="103">
        <v>2.7462</v>
      </c>
      <c r="U94" s="103"/>
      <c r="V94" s="103"/>
      <c r="W94" s="103">
        <v>13.495200000000001</v>
      </c>
      <c r="X94" s="103">
        <v>13.495200000000001</v>
      </c>
      <c r="Y94" s="103">
        <v>0</v>
      </c>
      <c r="Z94" s="103">
        <v>6.9031000000000002</v>
      </c>
      <c r="AA94" s="103">
        <v>6.7476000000000003</v>
      </c>
      <c r="AB94" s="103">
        <v>0.15549999999999997</v>
      </c>
      <c r="AC94" s="103">
        <v>11246</v>
      </c>
      <c r="AD94" s="103"/>
      <c r="AE94" s="103"/>
      <c r="AF94" s="103">
        <v>0</v>
      </c>
      <c r="AG94" s="103">
        <v>0</v>
      </c>
      <c r="AH94" s="103">
        <v>0</v>
      </c>
      <c r="AI94" s="110">
        <v>10.751300000000001</v>
      </c>
      <c r="AJ94" s="110">
        <v>10.751300000000001</v>
      </c>
      <c r="AK94" s="110">
        <v>0</v>
      </c>
      <c r="AL94" s="110">
        <v>107513</v>
      </c>
      <c r="AM94" s="103"/>
      <c r="AN94" s="103">
        <v>4.3311000000000002</v>
      </c>
      <c r="AO94" s="103">
        <v>4.3311000000000002</v>
      </c>
      <c r="AP94" s="103">
        <v>0</v>
      </c>
      <c r="AQ94" s="103">
        <v>4.0763999999999996</v>
      </c>
      <c r="AR94" s="103">
        <v>40763.999999999993</v>
      </c>
      <c r="AS94" s="103">
        <v>0.25480000000000003</v>
      </c>
      <c r="AT94" s="103">
        <v>2548.0000000000005</v>
      </c>
      <c r="AU94" s="103"/>
      <c r="AV94" s="103">
        <v>0.30570000000000003</v>
      </c>
      <c r="AW94" s="103">
        <v>0.30570000000000003</v>
      </c>
      <c r="AX94" s="103">
        <v>0</v>
      </c>
      <c r="AY94" s="103">
        <v>0.30570000000000003</v>
      </c>
      <c r="AZ94" s="103">
        <v>3057.0000000000005</v>
      </c>
      <c r="BA94" s="103">
        <v>0</v>
      </c>
      <c r="BB94" s="103">
        <v>0</v>
      </c>
      <c r="BC94" s="103">
        <v>0</v>
      </c>
      <c r="BD94" s="103">
        <v>8.8918999999999997</v>
      </c>
      <c r="BE94" s="103">
        <v>8.8918999999999997</v>
      </c>
      <c r="BF94" s="103">
        <v>0</v>
      </c>
      <c r="BG94" s="103"/>
      <c r="BH94" s="103"/>
      <c r="BI94" s="103"/>
      <c r="BJ94" s="103">
        <v>0</v>
      </c>
      <c r="BK94" s="111">
        <v>1E-4</v>
      </c>
      <c r="BL94" s="112" t="s">
        <v>328</v>
      </c>
      <c r="BM94" s="106">
        <v>50.239999999999995</v>
      </c>
      <c r="BN94" s="103">
        <v>9.6</v>
      </c>
      <c r="BO94" s="103">
        <v>9.6</v>
      </c>
      <c r="BP94" s="103">
        <v>0</v>
      </c>
      <c r="BQ94" s="103">
        <v>5.64</v>
      </c>
      <c r="BR94" s="103">
        <v>5.64</v>
      </c>
      <c r="BS94" s="103">
        <v>0</v>
      </c>
      <c r="BT94" s="103">
        <v>5040</v>
      </c>
      <c r="BU94" s="110">
        <v>35</v>
      </c>
      <c r="BV94" s="103"/>
      <c r="BW94" s="103"/>
      <c r="BX94" s="103">
        <v>0</v>
      </c>
      <c r="BY94" s="106">
        <v>60.48</v>
      </c>
      <c r="BZ94" s="106">
        <v>0.48</v>
      </c>
      <c r="CA94" s="103"/>
      <c r="CB94" s="103"/>
      <c r="CC94" s="103">
        <v>0.48</v>
      </c>
      <c r="CD94" s="103">
        <v>0.48</v>
      </c>
      <c r="CE94" s="103">
        <v>0</v>
      </c>
      <c r="CF94" s="103"/>
      <c r="CG94" s="103"/>
      <c r="CH94" s="103"/>
      <c r="CI94" s="103"/>
      <c r="CJ94" s="103"/>
      <c r="CK94" s="110"/>
      <c r="CL94" s="103"/>
      <c r="CM94" s="103"/>
      <c r="CN94" s="103"/>
      <c r="CO94" s="129">
        <v>60</v>
      </c>
      <c r="CP94" s="129">
        <v>60</v>
      </c>
      <c r="CQ94" s="103">
        <v>0</v>
      </c>
      <c r="CR94" s="103"/>
      <c r="CS94" s="103">
        <v>30</v>
      </c>
      <c r="CT94" s="103"/>
      <c r="CU94" s="103"/>
      <c r="CV94" s="111">
        <v>239.09889999999999</v>
      </c>
    </row>
    <row r="95" spans="1:100" s="99" customFormat="1" ht="14.25" customHeight="1">
      <c r="A95" s="103">
        <v>90</v>
      </c>
      <c r="B95" s="103" t="s">
        <v>240</v>
      </c>
      <c r="C95" s="104">
        <v>501001</v>
      </c>
      <c r="D95" s="105" t="s">
        <v>329</v>
      </c>
      <c r="E95" s="106">
        <v>1545.8036999999999</v>
      </c>
      <c r="F95" s="106">
        <v>1223.2076999999999</v>
      </c>
      <c r="G95" s="103">
        <v>328902</v>
      </c>
      <c r="H95" s="106">
        <v>123527</v>
      </c>
      <c r="I95" s="106">
        <v>205375</v>
      </c>
      <c r="J95" s="103">
        <v>394.68239999999997</v>
      </c>
      <c r="K95" s="106">
        <v>204.25</v>
      </c>
      <c r="L95" s="103">
        <v>65.25</v>
      </c>
      <c r="M95" s="103">
        <v>65.25</v>
      </c>
      <c r="N95" s="103">
        <v>0</v>
      </c>
      <c r="O95" s="103"/>
      <c r="P95" s="103"/>
      <c r="Q95" s="103"/>
      <c r="R95" s="103">
        <v>139</v>
      </c>
      <c r="S95" s="106">
        <v>207.77279999999999</v>
      </c>
      <c r="T95" s="103">
        <v>12.3527</v>
      </c>
      <c r="U95" s="103"/>
      <c r="V95" s="103"/>
      <c r="W95" s="103">
        <v>130.85759999999999</v>
      </c>
      <c r="X95" s="103">
        <v>130.85759999999999</v>
      </c>
      <c r="Y95" s="103">
        <v>0</v>
      </c>
      <c r="Z95" s="103">
        <v>64.5625</v>
      </c>
      <c r="AA95" s="103">
        <v>65.428799999999995</v>
      </c>
      <c r="AB95" s="103">
        <v>-0.86629999999999541</v>
      </c>
      <c r="AC95" s="103">
        <v>109048</v>
      </c>
      <c r="AD95" s="103"/>
      <c r="AE95" s="103"/>
      <c r="AF95" s="103">
        <v>142.44999999999999</v>
      </c>
      <c r="AG95" s="103">
        <v>142.44999999999999</v>
      </c>
      <c r="AH95" s="103">
        <v>0</v>
      </c>
      <c r="AI95" s="110">
        <v>119.2948</v>
      </c>
      <c r="AJ95" s="110">
        <v>119.2948</v>
      </c>
      <c r="AK95" s="110">
        <v>0</v>
      </c>
      <c r="AL95" s="110">
        <v>1192948</v>
      </c>
      <c r="AM95" s="103"/>
      <c r="AN95" s="103">
        <v>51.202500000000001</v>
      </c>
      <c r="AO95" s="103">
        <v>51.202500000000001</v>
      </c>
      <c r="AP95" s="103">
        <v>0</v>
      </c>
      <c r="AQ95" s="103">
        <v>48.190600000000003</v>
      </c>
      <c r="AR95" s="103">
        <v>481906.00000000006</v>
      </c>
      <c r="AS95" s="103">
        <v>3.0118999999999998</v>
      </c>
      <c r="AT95" s="103">
        <v>30118.999999999996</v>
      </c>
      <c r="AU95" s="103"/>
      <c r="AV95" s="103">
        <v>6.3365999999999998</v>
      </c>
      <c r="AW95" s="103">
        <v>6.3365999999999998</v>
      </c>
      <c r="AX95" s="103">
        <v>0</v>
      </c>
      <c r="AY95" s="103">
        <v>3.6143000000000001</v>
      </c>
      <c r="AZ95" s="103">
        <v>36143</v>
      </c>
      <c r="BA95" s="103">
        <v>2.7223000000000002</v>
      </c>
      <c r="BB95" s="103">
        <v>27223</v>
      </c>
      <c r="BC95" s="103">
        <v>0</v>
      </c>
      <c r="BD95" s="103">
        <v>97.218599999999995</v>
      </c>
      <c r="BE95" s="103">
        <v>97.218599999999995</v>
      </c>
      <c r="BF95" s="103">
        <v>0</v>
      </c>
      <c r="BG95" s="103"/>
      <c r="BH95" s="128"/>
      <c r="BI95" s="128"/>
      <c r="BJ95" s="103">
        <v>0</v>
      </c>
      <c r="BK95" s="111">
        <v>1E-4</v>
      </c>
      <c r="BL95" s="112" t="s">
        <v>329</v>
      </c>
      <c r="BM95" s="106">
        <v>258.77600000000001</v>
      </c>
      <c r="BN95" s="103">
        <v>87.6</v>
      </c>
      <c r="BO95" s="103">
        <v>87.6</v>
      </c>
      <c r="BP95" s="103">
        <v>0</v>
      </c>
      <c r="BQ95" s="103">
        <v>22.175999999999998</v>
      </c>
      <c r="BR95" s="103">
        <v>22.175999999999998</v>
      </c>
      <c r="BS95" s="103">
        <v>0</v>
      </c>
      <c r="BT95" s="103">
        <v>26130</v>
      </c>
      <c r="BU95" s="110">
        <v>149</v>
      </c>
      <c r="BV95" s="103"/>
      <c r="BW95" s="103"/>
      <c r="BX95" s="103">
        <v>0</v>
      </c>
      <c r="BY95" s="106">
        <v>63.82</v>
      </c>
      <c r="BZ95" s="106">
        <v>31.68</v>
      </c>
      <c r="CA95" s="103"/>
      <c r="CB95" s="103"/>
      <c r="CC95" s="103">
        <v>31.68</v>
      </c>
      <c r="CD95" s="103"/>
      <c r="CE95" s="103">
        <v>31.68</v>
      </c>
      <c r="CF95" s="103"/>
      <c r="CG95" s="103"/>
      <c r="CH95" s="129">
        <v>4.1399999999999997</v>
      </c>
      <c r="CI95" s="103"/>
      <c r="CJ95" s="103"/>
      <c r="CK95" s="110"/>
      <c r="CL95" s="103"/>
      <c r="CM95" s="103"/>
      <c r="CN95" s="103"/>
      <c r="CO95" s="103">
        <v>28</v>
      </c>
      <c r="CP95" s="103">
        <v>28</v>
      </c>
      <c r="CQ95" s="103">
        <v>0</v>
      </c>
      <c r="CR95" s="103">
        <v>303</v>
      </c>
      <c r="CS95" s="103"/>
      <c r="CT95" s="103">
        <v>16157.5</v>
      </c>
      <c r="CU95" s="103"/>
      <c r="CV95" s="111">
        <v>18006.3037</v>
      </c>
    </row>
    <row r="96" spans="1:100" s="99" customFormat="1" ht="14.25" customHeight="1">
      <c r="A96" s="103">
        <v>91</v>
      </c>
      <c r="B96" s="103" t="s">
        <v>240</v>
      </c>
      <c r="C96" s="104">
        <v>501003</v>
      </c>
      <c r="D96" s="105" t="s">
        <v>330</v>
      </c>
      <c r="E96" s="106">
        <v>935.12160000000017</v>
      </c>
      <c r="F96" s="106">
        <v>711.72160000000008</v>
      </c>
      <c r="G96" s="103">
        <v>196672</v>
      </c>
      <c r="H96" s="106">
        <v>51218</v>
      </c>
      <c r="I96" s="106">
        <v>145454</v>
      </c>
      <c r="J96" s="103">
        <v>236.00640000000001</v>
      </c>
      <c r="K96" s="106">
        <v>68.91</v>
      </c>
      <c r="L96" s="103">
        <v>29.25</v>
      </c>
      <c r="M96" s="103">
        <v>29.25</v>
      </c>
      <c r="N96" s="103">
        <v>0</v>
      </c>
      <c r="O96" s="128">
        <v>20.52</v>
      </c>
      <c r="P96" s="103"/>
      <c r="Q96" s="103"/>
      <c r="R96" s="128">
        <v>19.14</v>
      </c>
      <c r="S96" s="106">
        <v>131.8107</v>
      </c>
      <c r="T96" s="103">
        <v>5.1218000000000004</v>
      </c>
      <c r="U96" s="103">
        <v>4.6920000000000002</v>
      </c>
      <c r="V96" s="103"/>
      <c r="W96" s="103">
        <v>80.994</v>
      </c>
      <c r="X96" s="103">
        <v>80.994</v>
      </c>
      <c r="Y96" s="103">
        <v>0</v>
      </c>
      <c r="Z96" s="103">
        <v>41.002899999999997</v>
      </c>
      <c r="AA96" s="103">
        <v>40.497</v>
      </c>
      <c r="AB96" s="103">
        <v>0.50589999999999691</v>
      </c>
      <c r="AC96" s="103">
        <v>67495</v>
      </c>
      <c r="AD96" s="103"/>
      <c r="AE96" s="103"/>
      <c r="AF96" s="103">
        <v>106.19</v>
      </c>
      <c r="AG96" s="103">
        <v>106.19</v>
      </c>
      <c r="AH96" s="103">
        <v>0</v>
      </c>
      <c r="AI96" s="110">
        <v>73.209999999999994</v>
      </c>
      <c r="AJ96" s="110">
        <v>73.209999999999994</v>
      </c>
      <c r="AK96" s="110">
        <v>0</v>
      </c>
      <c r="AL96" s="110">
        <v>732099.99999999988</v>
      </c>
      <c r="AM96" s="103"/>
      <c r="AN96" s="103">
        <v>31.572900000000001</v>
      </c>
      <c r="AO96" s="103">
        <v>31.572900000000001</v>
      </c>
      <c r="AP96" s="103">
        <v>0</v>
      </c>
      <c r="AQ96" s="103">
        <v>29.715699999999998</v>
      </c>
      <c r="AR96" s="103">
        <v>297157</v>
      </c>
      <c r="AS96" s="103">
        <v>1.8572</v>
      </c>
      <c r="AT96" s="103">
        <v>18572</v>
      </c>
      <c r="AU96" s="103"/>
      <c r="AV96" s="103">
        <v>4.1938000000000004</v>
      </c>
      <c r="AW96" s="103">
        <v>4.1938000000000004</v>
      </c>
      <c r="AX96" s="103">
        <v>0</v>
      </c>
      <c r="AY96" s="103">
        <v>2.2286999999999999</v>
      </c>
      <c r="AZ96" s="103">
        <v>22287</v>
      </c>
      <c r="BA96" s="103">
        <v>1.9651000000000001</v>
      </c>
      <c r="BB96" s="103">
        <v>19651</v>
      </c>
      <c r="BC96" s="103">
        <v>0</v>
      </c>
      <c r="BD96" s="103">
        <v>59.827800000000003</v>
      </c>
      <c r="BE96" s="103">
        <v>59.827800000000003</v>
      </c>
      <c r="BF96" s="103">
        <v>0</v>
      </c>
      <c r="BG96" s="103"/>
      <c r="BH96" s="128"/>
      <c r="BI96" s="128"/>
      <c r="BJ96" s="103">
        <v>0</v>
      </c>
      <c r="BK96" s="111">
        <v>1E-4</v>
      </c>
      <c r="BL96" s="112" t="s">
        <v>330</v>
      </c>
      <c r="BM96" s="106">
        <v>199.96</v>
      </c>
      <c r="BN96" s="103">
        <v>54.96</v>
      </c>
      <c r="BO96" s="103">
        <v>15.096</v>
      </c>
      <c r="BP96" s="103">
        <v>39.864000000000004</v>
      </c>
      <c r="BQ96" s="103">
        <v>9</v>
      </c>
      <c r="BR96" s="103">
        <v>9</v>
      </c>
      <c r="BS96" s="103">
        <v>0</v>
      </c>
      <c r="BT96" s="103">
        <v>6800</v>
      </c>
      <c r="BU96" s="110">
        <v>136</v>
      </c>
      <c r="BV96" s="103"/>
      <c r="BW96" s="103"/>
      <c r="BX96" s="103">
        <v>0</v>
      </c>
      <c r="BY96" s="106">
        <v>23.439999999999998</v>
      </c>
      <c r="BZ96" s="106">
        <v>13.44</v>
      </c>
      <c r="CA96" s="103"/>
      <c r="CB96" s="103"/>
      <c r="CC96" s="103">
        <v>13.44</v>
      </c>
      <c r="CD96" s="103"/>
      <c r="CE96" s="103">
        <v>13.44</v>
      </c>
      <c r="CF96" s="103"/>
      <c r="CG96" s="103"/>
      <c r="CH96" s="103"/>
      <c r="CI96" s="103"/>
      <c r="CJ96" s="103"/>
      <c r="CK96" s="110"/>
      <c r="CL96" s="103"/>
      <c r="CM96" s="103"/>
      <c r="CN96" s="103"/>
      <c r="CO96" s="103">
        <v>10</v>
      </c>
      <c r="CP96" s="103">
        <v>10</v>
      </c>
      <c r="CQ96" s="103">
        <v>0</v>
      </c>
      <c r="CR96" s="103"/>
      <c r="CS96" s="103"/>
      <c r="CT96" s="103">
        <v>1216</v>
      </c>
      <c r="CU96" s="103"/>
      <c r="CV96" s="111">
        <v>2151.1216000000004</v>
      </c>
    </row>
    <row r="97" spans="1:100" s="99" customFormat="1" ht="14.25" customHeight="1">
      <c r="A97" s="103">
        <v>92</v>
      </c>
      <c r="B97" s="103" t="s">
        <v>240</v>
      </c>
      <c r="C97" s="104">
        <v>501002</v>
      </c>
      <c r="D97" s="105" t="s">
        <v>331</v>
      </c>
      <c r="E97" s="106">
        <v>478.85343999999998</v>
      </c>
      <c r="F97" s="106">
        <v>371.70544000000001</v>
      </c>
      <c r="G97" s="103">
        <v>110490.2</v>
      </c>
      <c r="H97" s="106">
        <v>16266</v>
      </c>
      <c r="I97" s="106">
        <v>94224.2</v>
      </c>
      <c r="J97" s="103">
        <v>132.58824000000001</v>
      </c>
      <c r="K97" s="106">
        <v>9</v>
      </c>
      <c r="L97" s="103">
        <v>9</v>
      </c>
      <c r="M97" s="103">
        <v>9</v>
      </c>
      <c r="N97" s="103">
        <v>0</v>
      </c>
      <c r="O97" s="103"/>
      <c r="P97" s="103"/>
      <c r="Q97" s="103"/>
      <c r="R97" s="103"/>
      <c r="S97" s="106">
        <v>68.408199999999994</v>
      </c>
      <c r="T97" s="103">
        <v>1.6266</v>
      </c>
      <c r="U97" s="103"/>
      <c r="V97" s="103"/>
      <c r="W97" s="103">
        <v>44.528399999999998</v>
      </c>
      <c r="X97" s="103">
        <v>44.528399999999998</v>
      </c>
      <c r="Y97" s="103">
        <v>0</v>
      </c>
      <c r="Z97" s="103">
        <v>22.2532</v>
      </c>
      <c r="AA97" s="103">
        <v>22.264199999999999</v>
      </c>
      <c r="AB97" s="103">
        <v>-1.0999999999999233E-2</v>
      </c>
      <c r="AC97" s="103">
        <v>37107</v>
      </c>
      <c r="AD97" s="103"/>
      <c r="AE97" s="103"/>
      <c r="AF97" s="103">
        <v>67.34</v>
      </c>
      <c r="AG97" s="103">
        <v>67.34</v>
      </c>
      <c r="AH97" s="103">
        <v>0</v>
      </c>
      <c r="AI97" s="110">
        <v>40.813299999999998</v>
      </c>
      <c r="AJ97" s="110">
        <v>40.813299999999998</v>
      </c>
      <c r="AK97" s="110">
        <v>0</v>
      </c>
      <c r="AL97" s="110">
        <v>408133</v>
      </c>
      <c r="AM97" s="103"/>
      <c r="AN97" s="103">
        <v>17.758900000000001</v>
      </c>
      <c r="AO97" s="103">
        <v>17.758900000000001</v>
      </c>
      <c r="AP97" s="103">
        <v>0</v>
      </c>
      <c r="AQ97" s="103">
        <v>16.714300000000001</v>
      </c>
      <c r="AR97" s="103">
        <v>167143.00000000003</v>
      </c>
      <c r="AS97" s="103">
        <v>1.0446</v>
      </c>
      <c r="AT97" s="103">
        <v>10446</v>
      </c>
      <c r="AU97" s="103"/>
      <c r="AV97" s="103">
        <v>2.5164</v>
      </c>
      <c r="AW97" s="103">
        <v>2.5164</v>
      </c>
      <c r="AX97" s="103">
        <v>0</v>
      </c>
      <c r="AY97" s="103">
        <v>1.2536</v>
      </c>
      <c r="AZ97" s="103">
        <v>12536</v>
      </c>
      <c r="BA97" s="103">
        <v>1.2628999999999999</v>
      </c>
      <c r="BB97" s="103">
        <v>12629</v>
      </c>
      <c r="BC97" s="103">
        <v>-9.9999999999988987E-5</v>
      </c>
      <c r="BD97" s="103">
        <v>33.2804</v>
      </c>
      <c r="BE97" s="103">
        <v>33.2607</v>
      </c>
      <c r="BF97" s="103">
        <v>1.9700000000000273E-2</v>
      </c>
      <c r="BG97" s="103"/>
      <c r="BH97" s="103"/>
      <c r="BI97" s="103"/>
      <c r="BJ97" s="103">
        <v>0</v>
      </c>
      <c r="BK97" s="111">
        <v>1E-4</v>
      </c>
      <c r="BL97" s="112" t="s">
        <v>331</v>
      </c>
      <c r="BM97" s="106">
        <v>89.7</v>
      </c>
      <c r="BN97" s="103">
        <v>29.76</v>
      </c>
      <c r="BO97" s="103">
        <v>29.76</v>
      </c>
      <c r="BP97" s="103">
        <v>0</v>
      </c>
      <c r="BQ97" s="103">
        <v>2.94</v>
      </c>
      <c r="BR97" s="103">
        <v>2.94</v>
      </c>
      <c r="BS97" s="103">
        <v>0</v>
      </c>
      <c r="BT97" s="103">
        <v>4150</v>
      </c>
      <c r="BU97" s="110">
        <v>57</v>
      </c>
      <c r="BV97" s="103"/>
      <c r="BW97" s="103"/>
      <c r="BX97" s="103">
        <v>0</v>
      </c>
      <c r="BY97" s="106">
        <v>17.448</v>
      </c>
      <c r="BZ97" s="106">
        <v>12.48</v>
      </c>
      <c r="CA97" s="103"/>
      <c r="CB97" s="103"/>
      <c r="CC97" s="103">
        <v>12.48</v>
      </c>
      <c r="CD97" s="103"/>
      <c r="CE97" s="103">
        <v>12.48</v>
      </c>
      <c r="CF97" s="103"/>
      <c r="CG97" s="103"/>
      <c r="CH97" s="129">
        <v>4.968</v>
      </c>
      <c r="CI97" s="103"/>
      <c r="CJ97" s="103"/>
      <c r="CK97" s="110"/>
      <c r="CL97" s="103"/>
      <c r="CM97" s="103"/>
      <c r="CN97" s="103"/>
      <c r="CO97" s="103"/>
      <c r="CP97" s="103"/>
      <c r="CQ97" s="103">
        <v>0</v>
      </c>
      <c r="CR97" s="103">
        <v>45</v>
      </c>
      <c r="CS97" s="103"/>
      <c r="CT97" s="103">
        <v>1527</v>
      </c>
      <c r="CU97" s="103"/>
      <c r="CV97" s="111">
        <v>2050.8534399999999</v>
      </c>
    </row>
    <row r="98" spans="1:100" s="99" customFormat="1" ht="14.25" customHeight="1">
      <c r="A98" s="103">
        <v>93</v>
      </c>
      <c r="B98" s="103" t="s">
        <v>240</v>
      </c>
      <c r="C98" s="104">
        <v>501005</v>
      </c>
      <c r="D98" s="105" t="s">
        <v>332</v>
      </c>
      <c r="E98" s="106">
        <v>246.9032</v>
      </c>
      <c r="F98" s="106">
        <v>166.09520000000001</v>
      </c>
      <c r="G98" s="103">
        <v>47330</v>
      </c>
      <c r="H98" s="106">
        <v>47330</v>
      </c>
      <c r="I98" s="106">
        <v>0</v>
      </c>
      <c r="J98" s="103">
        <v>56.795999999999999</v>
      </c>
      <c r="K98" s="106">
        <v>29.25</v>
      </c>
      <c r="L98" s="103">
        <v>29.25</v>
      </c>
      <c r="M98" s="103">
        <v>29.25</v>
      </c>
      <c r="N98" s="103">
        <v>0</v>
      </c>
      <c r="O98" s="103"/>
      <c r="P98" s="103"/>
      <c r="Q98" s="103"/>
      <c r="R98" s="103"/>
      <c r="S98" s="106">
        <v>39.033900000000003</v>
      </c>
      <c r="T98" s="103">
        <v>4.7329999999999997</v>
      </c>
      <c r="U98" s="103"/>
      <c r="V98" s="103"/>
      <c r="W98" s="103">
        <v>22.818000000000001</v>
      </c>
      <c r="X98" s="103">
        <v>22.818000000000001</v>
      </c>
      <c r="Y98" s="103">
        <v>0</v>
      </c>
      <c r="Z98" s="103">
        <v>11.482900000000001</v>
      </c>
      <c r="AA98" s="103">
        <v>11.409000000000001</v>
      </c>
      <c r="AB98" s="103">
        <v>7.3900000000000077E-2</v>
      </c>
      <c r="AC98" s="103">
        <v>19015</v>
      </c>
      <c r="AD98" s="103"/>
      <c r="AE98" s="103"/>
      <c r="AF98" s="103">
        <v>0</v>
      </c>
      <c r="AG98" s="103">
        <v>0</v>
      </c>
      <c r="AH98" s="103">
        <v>0</v>
      </c>
      <c r="AI98" s="110">
        <v>18.1755</v>
      </c>
      <c r="AJ98" s="110">
        <v>18.1755</v>
      </c>
      <c r="AK98" s="110">
        <v>0</v>
      </c>
      <c r="AL98" s="110">
        <v>181755</v>
      </c>
      <c r="AM98" s="103"/>
      <c r="AN98" s="103">
        <v>7.3139000000000003</v>
      </c>
      <c r="AO98" s="103">
        <v>7.3139000000000003</v>
      </c>
      <c r="AP98" s="103">
        <v>0</v>
      </c>
      <c r="AQ98" s="103">
        <v>6.8837000000000002</v>
      </c>
      <c r="AR98" s="103">
        <v>68837</v>
      </c>
      <c r="AS98" s="103">
        <v>0.43020000000000003</v>
      </c>
      <c r="AT98" s="103">
        <v>4302</v>
      </c>
      <c r="AU98" s="103"/>
      <c r="AV98" s="103">
        <v>0.51629999999999998</v>
      </c>
      <c r="AW98" s="103">
        <v>0.51629999999999998</v>
      </c>
      <c r="AX98" s="103">
        <v>0</v>
      </c>
      <c r="AY98" s="103">
        <v>0.51629999999999998</v>
      </c>
      <c r="AZ98" s="103">
        <v>5163</v>
      </c>
      <c r="BA98" s="103">
        <v>0</v>
      </c>
      <c r="BB98" s="103">
        <v>0</v>
      </c>
      <c r="BC98" s="103">
        <v>0</v>
      </c>
      <c r="BD98" s="103">
        <v>15.009600000000001</v>
      </c>
      <c r="BE98" s="103">
        <v>15.009600000000001</v>
      </c>
      <c r="BF98" s="103">
        <v>0</v>
      </c>
      <c r="BG98" s="103"/>
      <c r="BH98" s="103"/>
      <c r="BI98" s="103"/>
      <c r="BJ98" s="103">
        <v>0</v>
      </c>
      <c r="BK98" s="111">
        <v>1E-4</v>
      </c>
      <c r="BL98" s="112" t="s">
        <v>332</v>
      </c>
      <c r="BM98" s="106">
        <v>76.488</v>
      </c>
      <c r="BN98" s="103">
        <v>15.6</v>
      </c>
      <c r="BO98" s="103">
        <v>15.6</v>
      </c>
      <c r="BP98" s="103">
        <v>0</v>
      </c>
      <c r="BQ98" s="103">
        <v>9.8879999999999999</v>
      </c>
      <c r="BR98" s="103">
        <v>9.8879999999999999</v>
      </c>
      <c r="BS98" s="103">
        <v>0</v>
      </c>
      <c r="BT98" s="103">
        <v>8890</v>
      </c>
      <c r="BU98" s="110">
        <v>51</v>
      </c>
      <c r="BV98" s="103"/>
      <c r="BW98" s="103"/>
      <c r="BX98" s="103">
        <v>0</v>
      </c>
      <c r="BY98" s="106">
        <v>4.32</v>
      </c>
      <c r="BZ98" s="106">
        <v>4.32</v>
      </c>
      <c r="CA98" s="103"/>
      <c r="CB98" s="103"/>
      <c r="CC98" s="103">
        <v>4.32</v>
      </c>
      <c r="CD98" s="103"/>
      <c r="CE98" s="103">
        <v>4.32</v>
      </c>
      <c r="CF98" s="103"/>
      <c r="CG98" s="103"/>
      <c r="CH98" s="103"/>
      <c r="CI98" s="103"/>
      <c r="CJ98" s="103"/>
      <c r="CK98" s="110"/>
      <c r="CL98" s="103"/>
      <c r="CM98" s="103"/>
      <c r="CN98" s="103"/>
      <c r="CO98" s="103"/>
      <c r="CP98" s="103"/>
      <c r="CQ98" s="103">
        <v>0</v>
      </c>
      <c r="CR98" s="103"/>
      <c r="CS98" s="103"/>
      <c r="CT98" s="103">
        <v>530</v>
      </c>
      <c r="CU98" s="103"/>
      <c r="CV98" s="111">
        <v>776.90319999999997</v>
      </c>
    </row>
    <row r="99" spans="1:100" s="99" customFormat="1" ht="14.25" customHeight="1">
      <c r="A99" s="103">
        <v>94</v>
      </c>
      <c r="B99" s="103" t="s">
        <v>240</v>
      </c>
      <c r="C99" s="104">
        <v>501006</v>
      </c>
      <c r="D99" s="105" t="s">
        <v>333</v>
      </c>
      <c r="E99" s="106">
        <v>286.55619999999999</v>
      </c>
      <c r="F99" s="106">
        <v>226.39619999999999</v>
      </c>
      <c r="G99" s="103">
        <v>68364</v>
      </c>
      <c r="H99" s="106">
        <v>10229</v>
      </c>
      <c r="I99" s="106">
        <v>58135</v>
      </c>
      <c r="J99" s="103">
        <v>82.036799999999999</v>
      </c>
      <c r="K99" s="106">
        <v>6.75</v>
      </c>
      <c r="L99" s="103">
        <v>6.75</v>
      </c>
      <c r="M99" s="103">
        <v>6.75</v>
      </c>
      <c r="N99" s="103">
        <v>0</v>
      </c>
      <c r="O99" s="103"/>
      <c r="P99" s="103"/>
      <c r="Q99" s="103"/>
      <c r="R99" s="103"/>
      <c r="S99" s="106">
        <v>41.248400000000004</v>
      </c>
      <c r="T99" s="103">
        <v>1.0228999999999999</v>
      </c>
      <c r="U99" s="103"/>
      <c r="V99" s="103"/>
      <c r="W99" s="103">
        <v>26.775600000000001</v>
      </c>
      <c r="X99" s="103">
        <v>26.775600000000001</v>
      </c>
      <c r="Y99" s="103">
        <v>0</v>
      </c>
      <c r="Z99" s="103">
        <v>13.4499</v>
      </c>
      <c r="AA99" s="103">
        <v>13.3878</v>
      </c>
      <c r="AB99" s="103">
        <v>6.2099999999999156E-2</v>
      </c>
      <c r="AC99" s="103">
        <v>22313</v>
      </c>
      <c r="AD99" s="103"/>
      <c r="AE99" s="103"/>
      <c r="AF99" s="103">
        <v>38.85</v>
      </c>
      <c r="AG99" s="103">
        <v>38.85</v>
      </c>
      <c r="AH99" s="103">
        <v>0</v>
      </c>
      <c r="AI99" s="110">
        <v>24.869599999999998</v>
      </c>
      <c r="AJ99" s="110">
        <v>24.869599999999998</v>
      </c>
      <c r="AK99" s="110">
        <v>0</v>
      </c>
      <c r="AL99" s="110">
        <v>248695.99999999997</v>
      </c>
      <c r="AM99" s="103"/>
      <c r="AN99" s="103">
        <v>10.8491</v>
      </c>
      <c r="AO99" s="103">
        <v>10.8491</v>
      </c>
      <c r="AP99" s="103">
        <v>0</v>
      </c>
      <c r="AQ99" s="103">
        <v>10.210900000000001</v>
      </c>
      <c r="AR99" s="103">
        <v>102109</v>
      </c>
      <c r="AS99" s="103">
        <v>0.63819999999999999</v>
      </c>
      <c r="AT99" s="103">
        <v>6382</v>
      </c>
      <c r="AU99" s="103"/>
      <c r="AV99" s="103">
        <v>1.5261</v>
      </c>
      <c r="AW99" s="103">
        <v>1.5261</v>
      </c>
      <c r="AX99" s="103">
        <v>0</v>
      </c>
      <c r="AY99" s="103">
        <v>0.76580000000000004</v>
      </c>
      <c r="AZ99" s="103">
        <v>7658</v>
      </c>
      <c r="BA99" s="103">
        <v>0.76029999999999998</v>
      </c>
      <c r="BB99" s="103">
        <v>7603</v>
      </c>
      <c r="BC99" s="103">
        <v>0</v>
      </c>
      <c r="BD99" s="103">
        <v>20.266200000000001</v>
      </c>
      <c r="BE99" s="103">
        <v>20.266200000000001</v>
      </c>
      <c r="BF99" s="103">
        <v>0</v>
      </c>
      <c r="BG99" s="103"/>
      <c r="BH99" s="103"/>
      <c r="BI99" s="103"/>
      <c r="BJ99" s="103">
        <v>0</v>
      </c>
      <c r="BK99" s="111">
        <v>1E-4</v>
      </c>
      <c r="BL99" s="112" t="s">
        <v>333</v>
      </c>
      <c r="BM99" s="106">
        <v>60.16</v>
      </c>
      <c r="BN99" s="103">
        <v>18</v>
      </c>
      <c r="BO99" s="103">
        <v>18</v>
      </c>
      <c r="BP99" s="103">
        <v>0</v>
      </c>
      <c r="BQ99" s="103">
        <v>2.16</v>
      </c>
      <c r="BR99" s="103">
        <v>2.16</v>
      </c>
      <c r="BS99" s="103">
        <v>0</v>
      </c>
      <c r="BT99" s="103">
        <v>1800</v>
      </c>
      <c r="BU99" s="110">
        <v>37</v>
      </c>
      <c r="BV99" s="103">
        <v>3</v>
      </c>
      <c r="BW99" s="103">
        <v>3</v>
      </c>
      <c r="BX99" s="103">
        <v>0</v>
      </c>
      <c r="BY99" s="106">
        <v>0</v>
      </c>
      <c r="BZ99" s="106">
        <v>0</v>
      </c>
      <c r="CA99" s="103"/>
      <c r="CB99" s="103"/>
      <c r="CC99" s="103">
        <v>0</v>
      </c>
      <c r="CD99" s="103"/>
      <c r="CE99" s="103">
        <v>0</v>
      </c>
      <c r="CF99" s="103"/>
      <c r="CG99" s="103"/>
      <c r="CH99" s="103"/>
      <c r="CI99" s="103"/>
      <c r="CJ99" s="103"/>
      <c r="CK99" s="110"/>
      <c r="CL99" s="103"/>
      <c r="CM99" s="103"/>
      <c r="CN99" s="103"/>
      <c r="CO99" s="103"/>
      <c r="CP99" s="103"/>
      <c r="CQ99" s="103">
        <v>0</v>
      </c>
      <c r="CR99" s="103">
        <v>50</v>
      </c>
      <c r="CS99" s="103"/>
      <c r="CT99" s="103">
        <v>50</v>
      </c>
      <c r="CU99" s="103"/>
      <c r="CV99" s="111">
        <v>386.55619999999999</v>
      </c>
    </row>
    <row r="100" spans="1:100" s="99" customFormat="1" ht="14.25" customHeight="1">
      <c r="A100" s="103">
        <v>95</v>
      </c>
      <c r="B100" s="103" t="s">
        <v>240</v>
      </c>
      <c r="C100" s="104">
        <v>504001</v>
      </c>
      <c r="D100" s="105" t="s">
        <v>334</v>
      </c>
      <c r="E100" s="106">
        <v>301.1198</v>
      </c>
      <c r="F100" s="106">
        <v>197.15979999999999</v>
      </c>
      <c r="G100" s="103">
        <v>52993</v>
      </c>
      <c r="H100" s="106">
        <v>27648</v>
      </c>
      <c r="I100" s="106">
        <v>25345</v>
      </c>
      <c r="J100" s="103">
        <v>63.5916</v>
      </c>
      <c r="K100" s="106">
        <v>18</v>
      </c>
      <c r="L100" s="103">
        <v>18</v>
      </c>
      <c r="M100" s="103">
        <v>18</v>
      </c>
      <c r="N100" s="103">
        <v>0</v>
      </c>
      <c r="O100" s="103"/>
      <c r="P100" s="103"/>
      <c r="Q100" s="103"/>
      <c r="R100" s="103"/>
      <c r="S100" s="106">
        <v>43.071200000000005</v>
      </c>
      <c r="T100" s="103">
        <v>2.7648000000000001</v>
      </c>
      <c r="U100" s="103"/>
      <c r="V100" s="103"/>
      <c r="W100" s="103">
        <v>26.76</v>
      </c>
      <c r="X100" s="103">
        <v>26.76</v>
      </c>
      <c r="Y100" s="103">
        <v>0</v>
      </c>
      <c r="Z100" s="103">
        <v>13.5464</v>
      </c>
      <c r="AA100" s="103">
        <v>13.38</v>
      </c>
      <c r="AB100" s="103">
        <v>0.16639999999999944</v>
      </c>
      <c r="AC100" s="103">
        <v>22300</v>
      </c>
      <c r="AD100" s="103"/>
      <c r="AE100" s="103"/>
      <c r="AF100" s="103">
        <v>23.31</v>
      </c>
      <c r="AG100" s="103">
        <v>23.31</v>
      </c>
      <c r="AH100" s="103">
        <v>0</v>
      </c>
      <c r="AI100" s="110">
        <v>21.508199999999999</v>
      </c>
      <c r="AJ100" s="110">
        <v>21.508199999999999</v>
      </c>
      <c r="AK100" s="110">
        <v>0</v>
      </c>
      <c r="AL100" s="110">
        <v>215082</v>
      </c>
      <c r="AM100" s="103"/>
      <c r="AN100" s="103">
        <v>8.9166000000000007</v>
      </c>
      <c r="AO100" s="103">
        <v>8.9166000000000007</v>
      </c>
      <c r="AP100" s="103">
        <v>0</v>
      </c>
      <c r="AQ100" s="103">
        <v>8.3920999999999992</v>
      </c>
      <c r="AR100" s="103">
        <v>83920.999999999985</v>
      </c>
      <c r="AS100" s="103">
        <v>0.52449999999999997</v>
      </c>
      <c r="AT100" s="103">
        <v>5245</v>
      </c>
      <c r="AU100" s="103"/>
      <c r="AV100" s="103">
        <v>1.0055000000000001</v>
      </c>
      <c r="AW100" s="103">
        <v>1.0055000000000001</v>
      </c>
      <c r="AX100" s="103">
        <v>0</v>
      </c>
      <c r="AY100" s="103">
        <v>0.62939999999999996</v>
      </c>
      <c r="AZ100" s="103">
        <v>6294</v>
      </c>
      <c r="BA100" s="103">
        <v>0.37609999999999999</v>
      </c>
      <c r="BB100" s="103">
        <v>3761</v>
      </c>
      <c r="BC100" s="103">
        <v>0</v>
      </c>
      <c r="BD100" s="103">
        <v>17.756699999999999</v>
      </c>
      <c r="BE100" s="103">
        <v>17.756699999999999</v>
      </c>
      <c r="BF100" s="103">
        <v>0</v>
      </c>
      <c r="BG100" s="103"/>
      <c r="BH100" s="103"/>
      <c r="BI100" s="103"/>
      <c r="BJ100" s="103">
        <v>0</v>
      </c>
      <c r="BK100" s="111">
        <v>1E-4</v>
      </c>
      <c r="BL100" s="112" t="s">
        <v>334</v>
      </c>
      <c r="BM100" s="106">
        <v>103</v>
      </c>
      <c r="BN100" s="103">
        <v>18.240000000000002</v>
      </c>
      <c r="BO100" s="103">
        <v>18.240000000000002</v>
      </c>
      <c r="BP100" s="103">
        <v>0</v>
      </c>
      <c r="BQ100" s="103">
        <v>5.76</v>
      </c>
      <c r="BR100" s="103">
        <v>5.76</v>
      </c>
      <c r="BS100" s="103">
        <v>0</v>
      </c>
      <c r="BT100" s="103">
        <v>6490</v>
      </c>
      <c r="BU100" s="110">
        <v>79</v>
      </c>
      <c r="BV100" s="103"/>
      <c r="BW100" s="103"/>
      <c r="BX100" s="103">
        <v>0</v>
      </c>
      <c r="BY100" s="106">
        <v>0.96</v>
      </c>
      <c r="BZ100" s="106">
        <v>0.96</v>
      </c>
      <c r="CA100" s="103"/>
      <c r="CB100" s="103"/>
      <c r="CC100" s="103">
        <v>0.96</v>
      </c>
      <c r="CD100" s="103"/>
      <c r="CE100" s="103">
        <v>0.96</v>
      </c>
      <c r="CF100" s="103"/>
      <c r="CG100" s="103"/>
      <c r="CH100" s="103"/>
      <c r="CI100" s="103"/>
      <c r="CJ100" s="103"/>
      <c r="CK100" s="110"/>
      <c r="CL100" s="103"/>
      <c r="CM100" s="103"/>
      <c r="CN100" s="103"/>
      <c r="CO100" s="103"/>
      <c r="CP100" s="103"/>
      <c r="CQ100" s="103">
        <v>0</v>
      </c>
      <c r="CR100" s="103">
        <v>985</v>
      </c>
      <c r="CS100" s="103"/>
      <c r="CT100" s="103">
        <v>12316.8</v>
      </c>
      <c r="CU100" s="103"/>
      <c r="CV100" s="111">
        <v>13602.9198</v>
      </c>
    </row>
    <row r="101" spans="1:100" s="99" customFormat="1" ht="14.25" customHeight="1">
      <c r="A101" s="103">
        <v>96</v>
      </c>
      <c r="B101" s="103" t="s">
        <v>240</v>
      </c>
      <c r="C101" s="104">
        <v>503001</v>
      </c>
      <c r="D101" s="105" t="s">
        <v>335</v>
      </c>
      <c r="E101" s="106">
        <v>1005.0257000000001</v>
      </c>
      <c r="F101" s="106">
        <v>583.90170000000012</v>
      </c>
      <c r="G101" s="103">
        <v>150737</v>
      </c>
      <c r="H101" s="106">
        <v>57303</v>
      </c>
      <c r="I101" s="106">
        <v>93434</v>
      </c>
      <c r="J101" s="103">
        <v>180.8844</v>
      </c>
      <c r="K101" s="106">
        <v>89.51</v>
      </c>
      <c r="L101" s="103">
        <v>29.25</v>
      </c>
      <c r="M101" s="103">
        <v>29.25</v>
      </c>
      <c r="N101" s="103">
        <v>0</v>
      </c>
      <c r="O101" s="128">
        <v>11.304</v>
      </c>
      <c r="P101" s="103"/>
      <c r="Q101" s="103"/>
      <c r="R101" s="103">
        <v>48.956000000000003</v>
      </c>
      <c r="S101" s="106">
        <v>107.26240000000001</v>
      </c>
      <c r="T101" s="103">
        <v>5.7302999999999997</v>
      </c>
      <c r="U101" s="103">
        <v>3.06</v>
      </c>
      <c r="V101" s="103"/>
      <c r="W101" s="103">
        <v>66.109200000000001</v>
      </c>
      <c r="X101" s="103">
        <v>66.109200000000001</v>
      </c>
      <c r="Y101" s="103">
        <v>0</v>
      </c>
      <c r="Z101" s="103">
        <v>32.362900000000003</v>
      </c>
      <c r="AA101" s="103">
        <v>33.054600000000001</v>
      </c>
      <c r="AB101" s="103">
        <v>-0.69169999999999732</v>
      </c>
      <c r="AC101" s="103">
        <v>55091</v>
      </c>
      <c r="AD101" s="103"/>
      <c r="AE101" s="103"/>
      <c r="AF101" s="103">
        <v>75.11</v>
      </c>
      <c r="AG101" s="103">
        <v>75.11</v>
      </c>
      <c r="AH101" s="103">
        <v>0</v>
      </c>
      <c r="AI101" s="110">
        <v>57.133400000000002</v>
      </c>
      <c r="AJ101" s="110">
        <v>57.133400000000002</v>
      </c>
      <c r="AK101" s="110">
        <v>0</v>
      </c>
      <c r="AL101" s="110">
        <v>571334</v>
      </c>
      <c r="AM101" s="103"/>
      <c r="AN101" s="103">
        <v>24.245799999999999</v>
      </c>
      <c r="AO101" s="103">
        <v>24.245799999999999</v>
      </c>
      <c r="AP101" s="103">
        <v>0</v>
      </c>
      <c r="AQ101" s="103">
        <v>22.819600000000001</v>
      </c>
      <c r="AR101" s="103">
        <v>228196</v>
      </c>
      <c r="AS101" s="103">
        <v>1.4261999999999999</v>
      </c>
      <c r="AT101" s="103">
        <v>14262</v>
      </c>
      <c r="AU101" s="103"/>
      <c r="AV101" s="103">
        <v>3.0221</v>
      </c>
      <c r="AW101" s="103">
        <v>3.0221</v>
      </c>
      <c r="AX101" s="103">
        <v>0</v>
      </c>
      <c r="AY101" s="103">
        <v>1.7115</v>
      </c>
      <c r="AZ101" s="103">
        <v>17115</v>
      </c>
      <c r="BA101" s="103">
        <v>1.3106</v>
      </c>
      <c r="BB101" s="103">
        <v>13106</v>
      </c>
      <c r="BC101" s="103">
        <v>0</v>
      </c>
      <c r="BD101" s="103">
        <v>46.733600000000003</v>
      </c>
      <c r="BE101" s="103">
        <v>46.733600000000003</v>
      </c>
      <c r="BF101" s="103">
        <v>0</v>
      </c>
      <c r="BG101" s="103"/>
      <c r="BH101" s="103"/>
      <c r="BI101" s="103"/>
      <c r="BJ101" s="103">
        <v>0</v>
      </c>
      <c r="BK101" s="111">
        <v>1E-4</v>
      </c>
      <c r="BL101" s="112" t="s">
        <v>335</v>
      </c>
      <c r="BM101" s="106">
        <v>379.80799999999999</v>
      </c>
      <c r="BN101" s="103">
        <v>43.44</v>
      </c>
      <c r="BO101" s="103">
        <v>43.44</v>
      </c>
      <c r="BP101" s="103">
        <v>0</v>
      </c>
      <c r="BQ101" s="103">
        <v>10.368</v>
      </c>
      <c r="BR101" s="103">
        <v>10.368</v>
      </c>
      <c r="BS101" s="103">
        <v>0</v>
      </c>
      <c r="BT101" s="103">
        <v>11530</v>
      </c>
      <c r="BU101" s="110">
        <v>284</v>
      </c>
      <c r="BV101" s="103">
        <v>42</v>
      </c>
      <c r="BW101" s="103">
        <v>75</v>
      </c>
      <c r="BX101" s="103">
        <v>-33</v>
      </c>
      <c r="BY101" s="106">
        <v>41.316000000000003</v>
      </c>
      <c r="BZ101" s="106">
        <v>29.28</v>
      </c>
      <c r="CA101" s="103"/>
      <c r="CB101" s="103"/>
      <c r="CC101" s="103">
        <v>29.28</v>
      </c>
      <c r="CD101" s="103"/>
      <c r="CE101" s="103">
        <v>29.28</v>
      </c>
      <c r="CF101" s="103"/>
      <c r="CG101" s="103"/>
      <c r="CH101" s="129">
        <v>12.036</v>
      </c>
      <c r="CI101" s="103"/>
      <c r="CJ101" s="103"/>
      <c r="CK101" s="110"/>
      <c r="CL101" s="103"/>
      <c r="CM101" s="103"/>
      <c r="CN101" s="103"/>
      <c r="CO101" s="103"/>
      <c r="CP101" s="103"/>
      <c r="CQ101" s="103">
        <v>0</v>
      </c>
      <c r="CR101" s="103">
        <v>180</v>
      </c>
      <c r="CS101" s="103">
        <v>400</v>
      </c>
      <c r="CT101" s="103">
        <v>4914.63</v>
      </c>
      <c r="CU101" s="103"/>
      <c r="CV101" s="111">
        <v>6499.6557000000003</v>
      </c>
    </row>
    <row r="102" spans="1:100" s="99" customFormat="1" ht="14.25" customHeight="1">
      <c r="A102" s="103">
        <v>97</v>
      </c>
      <c r="B102" s="103" t="s">
        <v>240</v>
      </c>
      <c r="C102" s="104">
        <v>503006</v>
      </c>
      <c r="D102" s="105" t="s">
        <v>336</v>
      </c>
      <c r="E102" s="106">
        <v>365.05</v>
      </c>
      <c r="F102" s="106">
        <v>338.17</v>
      </c>
      <c r="G102" s="103">
        <v>99207</v>
      </c>
      <c r="H102" s="106"/>
      <c r="I102" s="106">
        <v>99207</v>
      </c>
      <c r="J102" s="103">
        <v>119.0484</v>
      </c>
      <c r="K102" s="106">
        <v>0</v>
      </c>
      <c r="L102" s="103">
        <v>0</v>
      </c>
      <c r="M102" s="103">
        <v>0</v>
      </c>
      <c r="N102" s="103">
        <v>0</v>
      </c>
      <c r="O102" s="103"/>
      <c r="P102" s="103"/>
      <c r="Q102" s="103"/>
      <c r="R102" s="103"/>
      <c r="S102" s="106">
        <v>60.480000000000004</v>
      </c>
      <c r="T102" s="103">
        <v>0</v>
      </c>
      <c r="U102" s="103"/>
      <c r="V102" s="103"/>
      <c r="W102" s="103">
        <v>40.32</v>
      </c>
      <c r="X102" s="103">
        <v>40.32</v>
      </c>
      <c r="Y102" s="103">
        <v>0</v>
      </c>
      <c r="Z102" s="103">
        <v>20.16</v>
      </c>
      <c r="AA102" s="103">
        <v>20.16</v>
      </c>
      <c r="AB102" s="103">
        <v>0</v>
      </c>
      <c r="AC102" s="103">
        <v>33600</v>
      </c>
      <c r="AD102" s="103"/>
      <c r="AE102" s="103"/>
      <c r="AF102" s="103">
        <v>72.52</v>
      </c>
      <c r="AG102" s="103">
        <v>72.52</v>
      </c>
      <c r="AH102" s="103">
        <v>0</v>
      </c>
      <c r="AI102" s="110">
        <v>37.1021</v>
      </c>
      <c r="AJ102" s="110">
        <v>37.1021</v>
      </c>
      <c r="AK102" s="110">
        <v>0</v>
      </c>
      <c r="AL102" s="110">
        <v>371021</v>
      </c>
      <c r="AM102" s="103"/>
      <c r="AN102" s="103">
        <v>16.283300000000001</v>
      </c>
      <c r="AO102" s="103">
        <v>16.283300000000001</v>
      </c>
      <c r="AP102" s="103">
        <v>0</v>
      </c>
      <c r="AQ102" s="103">
        <v>15.3255</v>
      </c>
      <c r="AR102" s="103">
        <v>153255</v>
      </c>
      <c r="AS102" s="103">
        <v>0.95779999999999998</v>
      </c>
      <c r="AT102" s="103">
        <v>9578</v>
      </c>
      <c r="AU102" s="103"/>
      <c r="AV102" s="103">
        <v>2.4904000000000002</v>
      </c>
      <c r="AW102" s="103">
        <v>2.4904000000000002</v>
      </c>
      <c r="AX102" s="103">
        <v>0</v>
      </c>
      <c r="AY102" s="103">
        <v>1.1494</v>
      </c>
      <c r="AZ102" s="103">
        <v>11494</v>
      </c>
      <c r="BA102" s="103">
        <v>1.341</v>
      </c>
      <c r="BB102" s="103">
        <v>13410</v>
      </c>
      <c r="BC102" s="103">
        <v>0</v>
      </c>
      <c r="BD102" s="103">
        <v>30.245799999999999</v>
      </c>
      <c r="BE102" s="103">
        <v>30.245799999999999</v>
      </c>
      <c r="BF102" s="103">
        <v>0</v>
      </c>
      <c r="BG102" s="103"/>
      <c r="BH102" s="103"/>
      <c r="BI102" s="103"/>
      <c r="BJ102" s="103">
        <v>0</v>
      </c>
      <c r="BK102" s="111">
        <v>1E-4</v>
      </c>
      <c r="BL102" s="112" t="s">
        <v>336</v>
      </c>
      <c r="BM102" s="106">
        <v>26.88</v>
      </c>
      <c r="BN102" s="103">
        <v>26.88</v>
      </c>
      <c r="BO102" s="103">
        <v>26.88</v>
      </c>
      <c r="BP102" s="103">
        <v>0</v>
      </c>
      <c r="BQ102" s="103">
        <v>0</v>
      </c>
      <c r="BR102" s="103">
        <v>0</v>
      </c>
      <c r="BS102" s="103">
        <v>0</v>
      </c>
      <c r="BT102" s="103"/>
      <c r="BU102" s="110"/>
      <c r="BV102" s="103"/>
      <c r="BW102" s="103"/>
      <c r="BX102" s="103">
        <v>0</v>
      </c>
      <c r="BY102" s="106">
        <v>0</v>
      </c>
      <c r="BZ102" s="106">
        <v>0</v>
      </c>
      <c r="CA102" s="103"/>
      <c r="CB102" s="103"/>
      <c r="CC102" s="103">
        <v>0</v>
      </c>
      <c r="CD102" s="103"/>
      <c r="CE102" s="103">
        <v>0</v>
      </c>
      <c r="CF102" s="103"/>
      <c r="CG102" s="103"/>
      <c r="CH102" s="103"/>
      <c r="CI102" s="103"/>
      <c r="CJ102" s="103"/>
      <c r="CK102" s="110"/>
      <c r="CL102" s="103"/>
      <c r="CM102" s="103"/>
      <c r="CN102" s="103"/>
      <c r="CO102" s="103"/>
      <c r="CP102" s="103"/>
      <c r="CQ102" s="103">
        <v>0</v>
      </c>
      <c r="CR102" s="103">
        <v>39</v>
      </c>
      <c r="CS102" s="103"/>
      <c r="CT102" s="103">
        <v>100</v>
      </c>
      <c r="CU102" s="103"/>
      <c r="CV102" s="111">
        <v>504.05</v>
      </c>
    </row>
    <row r="103" spans="1:100" s="99" customFormat="1" ht="14.25" customHeight="1">
      <c r="A103" s="103">
        <v>98</v>
      </c>
      <c r="B103" s="103" t="s">
        <v>240</v>
      </c>
      <c r="C103" s="104">
        <v>503007</v>
      </c>
      <c r="D103" s="130" t="s">
        <v>337</v>
      </c>
      <c r="E103" s="106">
        <v>345.04920000000004</v>
      </c>
      <c r="F103" s="106">
        <v>247.28919999999999</v>
      </c>
      <c r="G103" s="103">
        <v>70098</v>
      </c>
      <c r="H103" s="106"/>
      <c r="I103" s="106">
        <v>70098</v>
      </c>
      <c r="J103" s="103">
        <v>84.117599999999996</v>
      </c>
      <c r="K103" s="106">
        <v>15.768000000000001</v>
      </c>
      <c r="L103" s="103">
        <v>0</v>
      </c>
      <c r="M103" s="103">
        <v>0</v>
      </c>
      <c r="N103" s="103">
        <v>0</v>
      </c>
      <c r="O103" s="128">
        <v>15.768000000000001</v>
      </c>
      <c r="P103" s="103"/>
      <c r="Q103" s="103"/>
      <c r="R103" s="103"/>
      <c r="S103" s="106">
        <v>42.552000000000007</v>
      </c>
      <c r="T103" s="103">
        <v>0</v>
      </c>
      <c r="U103" s="103">
        <v>3.6720000000000002</v>
      </c>
      <c r="V103" s="103"/>
      <c r="W103" s="103">
        <v>25.92</v>
      </c>
      <c r="X103" s="103">
        <v>25.92</v>
      </c>
      <c r="Y103" s="103">
        <v>0</v>
      </c>
      <c r="Z103" s="103">
        <v>12.96</v>
      </c>
      <c r="AA103" s="103">
        <v>12.96</v>
      </c>
      <c r="AB103" s="103">
        <v>0</v>
      </c>
      <c r="AC103" s="103">
        <v>21600</v>
      </c>
      <c r="AD103" s="103"/>
      <c r="AE103" s="103"/>
      <c r="AF103" s="103">
        <v>46.62</v>
      </c>
      <c r="AG103" s="103">
        <v>46.62</v>
      </c>
      <c r="AH103" s="103">
        <v>0</v>
      </c>
      <c r="AI103" s="110">
        <v>25.065200000000001</v>
      </c>
      <c r="AJ103" s="110">
        <v>25.065200000000001</v>
      </c>
      <c r="AK103" s="110">
        <v>0</v>
      </c>
      <c r="AL103" s="110">
        <v>250652</v>
      </c>
      <c r="AM103" s="103"/>
      <c r="AN103" s="103">
        <v>11.1127</v>
      </c>
      <c r="AO103" s="103">
        <v>11.1127</v>
      </c>
      <c r="AP103" s="103">
        <v>0</v>
      </c>
      <c r="AQ103" s="103">
        <v>10.459</v>
      </c>
      <c r="AR103" s="103">
        <v>104590</v>
      </c>
      <c r="AS103" s="103">
        <v>0.65369999999999995</v>
      </c>
      <c r="AT103" s="103">
        <v>6536.9999999999991</v>
      </c>
      <c r="AU103" s="103"/>
      <c r="AV103" s="103">
        <v>1.6996</v>
      </c>
      <c r="AW103" s="103">
        <v>1.6996</v>
      </c>
      <c r="AX103" s="103">
        <v>0</v>
      </c>
      <c r="AY103" s="103">
        <v>0.78439999999999999</v>
      </c>
      <c r="AZ103" s="103">
        <v>7844</v>
      </c>
      <c r="BA103" s="103">
        <v>0.91520000000000001</v>
      </c>
      <c r="BB103" s="103">
        <v>9152</v>
      </c>
      <c r="BC103" s="103">
        <v>0</v>
      </c>
      <c r="BD103" s="103">
        <v>20.354099999999999</v>
      </c>
      <c r="BE103" s="103">
        <v>20.354099999999999</v>
      </c>
      <c r="BF103" s="103">
        <v>0</v>
      </c>
      <c r="BG103" s="103"/>
      <c r="BH103" s="103"/>
      <c r="BI103" s="103"/>
      <c r="BJ103" s="103">
        <v>0</v>
      </c>
      <c r="BK103" s="111">
        <v>1E-4</v>
      </c>
      <c r="BL103" s="131" t="s">
        <v>337</v>
      </c>
      <c r="BM103" s="106">
        <v>97.28</v>
      </c>
      <c r="BN103" s="103">
        <v>17.28</v>
      </c>
      <c r="BO103" s="103">
        <v>17.28</v>
      </c>
      <c r="BP103" s="103">
        <v>0</v>
      </c>
      <c r="BQ103" s="103">
        <v>0</v>
      </c>
      <c r="BR103" s="103">
        <v>0</v>
      </c>
      <c r="BS103" s="103">
        <v>0</v>
      </c>
      <c r="BT103" s="103"/>
      <c r="BU103" s="110">
        <v>80</v>
      </c>
      <c r="BV103" s="103"/>
      <c r="BW103" s="103"/>
      <c r="BX103" s="103">
        <v>0</v>
      </c>
      <c r="BY103" s="106">
        <v>0.48</v>
      </c>
      <c r="BZ103" s="106">
        <v>0.48</v>
      </c>
      <c r="CA103" s="103"/>
      <c r="CB103" s="103"/>
      <c r="CC103" s="103">
        <v>0.48</v>
      </c>
      <c r="CD103" s="103"/>
      <c r="CE103" s="103">
        <v>0.48</v>
      </c>
      <c r="CF103" s="103"/>
      <c r="CG103" s="103"/>
      <c r="CH103" s="103"/>
      <c r="CI103" s="103"/>
      <c r="CJ103" s="103"/>
      <c r="CK103" s="110"/>
      <c r="CL103" s="103"/>
      <c r="CM103" s="103"/>
      <c r="CN103" s="103"/>
      <c r="CO103" s="103"/>
      <c r="CP103" s="103"/>
      <c r="CQ103" s="103">
        <v>0</v>
      </c>
      <c r="CR103" s="103"/>
      <c r="CS103" s="103"/>
      <c r="CT103" s="103"/>
      <c r="CU103" s="103"/>
      <c r="CV103" s="111">
        <v>345.04920000000004</v>
      </c>
    </row>
    <row r="104" spans="1:100" s="99" customFormat="1" ht="14.25" customHeight="1">
      <c r="A104" s="103">
        <v>99</v>
      </c>
      <c r="B104" s="103" t="s">
        <v>240</v>
      </c>
      <c r="C104" s="104">
        <v>503008</v>
      </c>
      <c r="D104" s="130" t="s">
        <v>338</v>
      </c>
      <c r="E104" s="106">
        <v>158.05000000000001</v>
      </c>
      <c r="F104" s="106">
        <v>128.49</v>
      </c>
      <c r="G104" s="103">
        <v>36336</v>
      </c>
      <c r="H104" s="106"/>
      <c r="I104" s="106">
        <v>36336</v>
      </c>
      <c r="J104" s="103">
        <v>43.603200000000001</v>
      </c>
      <c r="K104" s="106">
        <v>0</v>
      </c>
      <c r="L104" s="103">
        <v>0</v>
      </c>
      <c r="M104" s="103">
        <v>0</v>
      </c>
      <c r="N104" s="103">
        <v>0</v>
      </c>
      <c r="O104" s="103"/>
      <c r="P104" s="103"/>
      <c r="Q104" s="103"/>
      <c r="R104" s="103"/>
      <c r="S104" s="106">
        <v>23.759999999999998</v>
      </c>
      <c r="T104" s="103">
        <v>0</v>
      </c>
      <c r="U104" s="103"/>
      <c r="V104" s="103"/>
      <c r="W104" s="103">
        <v>15.84</v>
      </c>
      <c r="X104" s="103">
        <v>15.84</v>
      </c>
      <c r="Y104" s="103">
        <v>0</v>
      </c>
      <c r="Z104" s="103">
        <v>7.92</v>
      </c>
      <c r="AA104" s="103">
        <v>7.92</v>
      </c>
      <c r="AB104" s="103">
        <v>0</v>
      </c>
      <c r="AC104" s="103">
        <v>13200</v>
      </c>
      <c r="AD104" s="103"/>
      <c r="AE104" s="103"/>
      <c r="AF104" s="103">
        <v>28.49</v>
      </c>
      <c r="AG104" s="103">
        <v>28.49</v>
      </c>
      <c r="AH104" s="103">
        <v>0</v>
      </c>
      <c r="AI104" s="110">
        <v>14.0693</v>
      </c>
      <c r="AJ104" s="110">
        <v>14.0693</v>
      </c>
      <c r="AK104" s="110">
        <v>0</v>
      </c>
      <c r="AL104" s="110">
        <v>140693</v>
      </c>
      <c r="AM104" s="103"/>
      <c r="AN104" s="103">
        <v>6.1279000000000003</v>
      </c>
      <c r="AO104" s="103">
        <v>6.1279000000000003</v>
      </c>
      <c r="AP104" s="103">
        <v>0</v>
      </c>
      <c r="AQ104" s="103">
        <v>5.7675000000000001</v>
      </c>
      <c r="AR104" s="103">
        <v>57675</v>
      </c>
      <c r="AS104" s="103">
        <v>0.36049999999999999</v>
      </c>
      <c r="AT104" s="103">
        <v>3605</v>
      </c>
      <c r="AU104" s="103"/>
      <c r="AV104" s="103">
        <v>0.93720000000000003</v>
      </c>
      <c r="AW104" s="103">
        <v>0.93720000000000003</v>
      </c>
      <c r="AX104" s="103">
        <v>0</v>
      </c>
      <c r="AY104" s="103">
        <v>0.43259999999999998</v>
      </c>
      <c r="AZ104" s="103">
        <v>4326</v>
      </c>
      <c r="BA104" s="103">
        <v>0.50470000000000004</v>
      </c>
      <c r="BB104" s="103">
        <v>5047</v>
      </c>
      <c r="BC104" s="103">
        <v>-9.9999999999988987E-5</v>
      </c>
      <c r="BD104" s="103">
        <v>11.5024</v>
      </c>
      <c r="BE104" s="103">
        <v>11.5024</v>
      </c>
      <c r="BF104" s="103">
        <v>0</v>
      </c>
      <c r="BG104" s="103"/>
      <c r="BH104" s="103"/>
      <c r="BI104" s="103"/>
      <c r="BJ104" s="103">
        <v>0</v>
      </c>
      <c r="BK104" s="111">
        <v>1E-4</v>
      </c>
      <c r="BL104" s="131" t="s">
        <v>338</v>
      </c>
      <c r="BM104" s="106">
        <v>29.56</v>
      </c>
      <c r="BN104" s="103">
        <v>10.559999999999999</v>
      </c>
      <c r="BO104" s="103">
        <v>10.559999999999999</v>
      </c>
      <c r="BP104" s="103">
        <v>0</v>
      </c>
      <c r="BQ104" s="103">
        <v>0</v>
      </c>
      <c r="BR104" s="103">
        <v>0</v>
      </c>
      <c r="BS104" s="103">
        <v>0</v>
      </c>
      <c r="BT104" s="103"/>
      <c r="BU104" s="110">
        <v>19</v>
      </c>
      <c r="BV104" s="103"/>
      <c r="BW104" s="103"/>
      <c r="BX104" s="103">
        <v>0</v>
      </c>
      <c r="BY104" s="106">
        <v>0</v>
      </c>
      <c r="BZ104" s="106">
        <v>0</v>
      </c>
      <c r="CA104" s="103"/>
      <c r="CB104" s="103"/>
      <c r="CC104" s="103">
        <v>0</v>
      </c>
      <c r="CD104" s="103"/>
      <c r="CE104" s="103">
        <v>0</v>
      </c>
      <c r="CF104" s="103"/>
      <c r="CG104" s="103"/>
      <c r="CH104" s="103"/>
      <c r="CI104" s="103"/>
      <c r="CJ104" s="103"/>
      <c r="CK104" s="110"/>
      <c r="CL104" s="103"/>
      <c r="CM104" s="103"/>
      <c r="CN104" s="103"/>
      <c r="CO104" s="103"/>
      <c r="CP104" s="103"/>
      <c r="CQ104" s="103">
        <v>0</v>
      </c>
      <c r="CR104" s="103"/>
      <c r="CS104" s="103"/>
      <c r="CT104" s="103"/>
      <c r="CU104" s="103"/>
      <c r="CV104" s="111">
        <v>158.05000000000001</v>
      </c>
    </row>
    <row r="105" spans="1:100" s="99" customFormat="1" ht="14.25" customHeight="1">
      <c r="A105" s="103">
        <v>100</v>
      </c>
      <c r="B105" s="103" t="s">
        <v>240</v>
      </c>
      <c r="C105" s="104">
        <v>503003</v>
      </c>
      <c r="D105" s="105" t="s">
        <v>339</v>
      </c>
      <c r="E105" s="106">
        <v>1072.1515999999999</v>
      </c>
      <c r="F105" s="106">
        <v>924.2675999999999</v>
      </c>
      <c r="G105" s="103">
        <v>335676</v>
      </c>
      <c r="H105" s="106"/>
      <c r="I105" s="106">
        <v>335676</v>
      </c>
      <c r="J105" s="103">
        <v>366.44639999999998</v>
      </c>
      <c r="K105" s="106">
        <v>60.48</v>
      </c>
      <c r="L105" s="103">
        <v>0</v>
      </c>
      <c r="M105" s="103">
        <v>0</v>
      </c>
      <c r="N105" s="103">
        <v>0</v>
      </c>
      <c r="O105" s="128">
        <v>60.48</v>
      </c>
      <c r="P105" s="103"/>
      <c r="Q105" s="103"/>
      <c r="R105" s="103"/>
      <c r="S105" s="106">
        <v>11.832000000000001</v>
      </c>
      <c r="T105" s="103">
        <v>0</v>
      </c>
      <c r="U105" s="103">
        <v>11.832000000000001</v>
      </c>
      <c r="V105" s="103"/>
      <c r="W105" s="103"/>
      <c r="X105" s="103"/>
      <c r="Y105" s="103">
        <v>0</v>
      </c>
      <c r="Z105" s="103"/>
      <c r="AA105" s="103">
        <v>0</v>
      </c>
      <c r="AB105" s="103">
        <v>0</v>
      </c>
      <c r="AC105" s="103">
        <v>0</v>
      </c>
      <c r="AD105" s="103"/>
      <c r="AE105" s="103"/>
      <c r="AF105" s="103">
        <v>207.2</v>
      </c>
      <c r="AG105" s="103">
        <v>207.2</v>
      </c>
      <c r="AH105" s="103">
        <v>0</v>
      </c>
      <c r="AI105" s="110">
        <v>116.35209999999999</v>
      </c>
      <c r="AJ105" s="110">
        <v>91.7834</v>
      </c>
      <c r="AK105" s="110">
        <v>24.568699999999993</v>
      </c>
      <c r="AL105" s="110">
        <v>1269132</v>
      </c>
      <c r="AM105" s="128">
        <v>6.6010999999999997</v>
      </c>
      <c r="AN105" s="103">
        <v>54.712899999999998</v>
      </c>
      <c r="AO105" s="103">
        <v>54.712899999999998</v>
      </c>
      <c r="AP105" s="103">
        <v>0</v>
      </c>
      <c r="AQ105" s="103">
        <v>45.8917</v>
      </c>
      <c r="AR105" s="103">
        <v>570111</v>
      </c>
      <c r="AS105" s="103">
        <v>3.4980000000000002</v>
      </c>
      <c r="AT105" s="103">
        <v>34980</v>
      </c>
      <c r="AU105" s="103"/>
      <c r="AV105" s="103">
        <v>8.3678000000000008</v>
      </c>
      <c r="AW105" s="103">
        <v>8.3678000000000008</v>
      </c>
      <c r="AX105" s="103">
        <v>0</v>
      </c>
      <c r="AY105" s="103">
        <v>4.1976000000000004</v>
      </c>
      <c r="AZ105" s="103">
        <v>41976.000000000007</v>
      </c>
      <c r="BA105" s="103">
        <v>4.1702000000000004</v>
      </c>
      <c r="BB105" s="103">
        <v>48973.000000000007</v>
      </c>
      <c r="BC105" s="103">
        <v>0</v>
      </c>
      <c r="BD105" s="103">
        <v>92.275300000000001</v>
      </c>
      <c r="BE105" s="103">
        <v>92.275300000000001</v>
      </c>
      <c r="BF105" s="103">
        <v>0</v>
      </c>
      <c r="BG105" s="103"/>
      <c r="BH105" s="103"/>
      <c r="BI105" s="103"/>
      <c r="BJ105" s="103">
        <v>0</v>
      </c>
      <c r="BK105" s="111">
        <v>1E-4</v>
      </c>
      <c r="BL105" s="112" t="s">
        <v>339</v>
      </c>
      <c r="BM105" s="106">
        <v>99.8</v>
      </c>
      <c r="BN105" s="103">
        <v>76.8</v>
      </c>
      <c r="BO105" s="103">
        <v>76.8</v>
      </c>
      <c r="BP105" s="103">
        <v>0</v>
      </c>
      <c r="BQ105" s="103">
        <v>0</v>
      </c>
      <c r="BR105" s="103">
        <v>0</v>
      </c>
      <c r="BS105" s="103">
        <v>0</v>
      </c>
      <c r="BT105" s="103"/>
      <c r="BU105" s="110">
        <v>23</v>
      </c>
      <c r="BV105" s="103"/>
      <c r="BW105" s="103"/>
      <c r="BX105" s="103">
        <v>0</v>
      </c>
      <c r="BY105" s="106">
        <v>48.084000000000003</v>
      </c>
      <c r="BZ105" s="106">
        <v>38.292000000000002</v>
      </c>
      <c r="CA105" s="129">
        <v>33.012</v>
      </c>
      <c r="CB105" s="129"/>
      <c r="CC105" s="103">
        <v>5.28</v>
      </c>
      <c r="CD105" s="103"/>
      <c r="CE105" s="103">
        <v>5.28</v>
      </c>
      <c r="CF105" s="103"/>
      <c r="CG105" s="103"/>
      <c r="CH105" s="129">
        <v>9.7919999999999998</v>
      </c>
      <c r="CI105" s="103"/>
      <c r="CJ105" s="103"/>
      <c r="CK105" s="110"/>
      <c r="CL105" s="103"/>
      <c r="CM105" s="103"/>
      <c r="CN105" s="103"/>
      <c r="CO105" s="103"/>
      <c r="CP105" s="103"/>
      <c r="CQ105" s="103">
        <v>0</v>
      </c>
      <c r="CR105" s="103"/>
      <c r="CS105" s="103"/>
      <c r="CT105" s="103">
        <v>44</v>
      </c>
      <c r="CU105" s="103"/>
      <c r="CV105" s="111">
        <v>1116.1515999999999</v>
      </c>
    </row>
    <row r="106" spans="1:100" s="99" customFormat="1" ht="14.25" customHeight="1">
      <c r="A106" s="103">
        <v>101</v>
      </c>
      <c r="B106" s="103" t="s">
        <v>240</v>
      </c>
      <c r="C106" s="104">
        <v>503002</v>
      </c>
      <c r="D106" s="105" t="s">
        <v>340</v>
      </c>
      <c r="E106" s="106">
        <v>1153.8681000000001</v>
      </c>
      <c r="F106" s="106">
        <v>930.02809999999999</v>
      </c>
      <c r="G106" s="103">
        <v>430744</v>
      </c>
      <c r="H106" s="106"/>
      <c r="I106" s="106">
        <v>430744</v>
      </c>
      <c r="J106" s="103">
        <v>364.98480000000001</v>
      </c>
      <c r="K106" s="106">
        <v>25.92</v>
      </c>
      <c r="L106" s="103">
        <v>0</v>
      </c>
      <c r="M106" s="103">
        <v>0</v>
      </c>
      <c r="N106" s="103">
        <v>0</v>
      </c>
      <c r="O106" s="128">
        <v>25.92</v>
      </c>
      <c r="P106" s="103"/>
      <c r="Q106" s="103"/>
      <c r="R106" s="103"/>
      <c r="S106" s="106">
        <v>5.0999999999999996</v>
      </c>
      <c r="T106" s="103">
        <v>0</v>
      </c>
      <c r="U106" s="103">
        <v>5.0999999999999996</v>
      </c>
      <c r="V106" s="103"/>
      <c r="W106" s="103"/>
      <c r="X106" s="103"/>
      <c r="Y106" s="103">
        <v>0</v>
      </c>
      <c r="Z106" s="103"/>
      <c r="AA106" s="103">
        <v>0</v>
      </c>
      <c r="AB106" s="103">
        <v>0</v>
      </c>
      <c r="AC106" s="103">
        <v>0</v>
      </c>
      <c r="AD106" s="103"/>
      <c r="AE106" s="103"/>
      <c r="AF106" s="103">
        <v>181.3</v>
      </c>
      <c r="AG106" s="103">
        <v>181.3</v>
      </c>
      <c r="AH106" s="103">
        <v>0</v>
      </c>
      <c r="AI106" s="110">
        <v>138.6052</v>
      </c>
      <c r="AJ106" s="110">
        <v>116.35209999999999</v>
      </c>
      <c r="AK106" s="110">
        <v>22.253100000000003</v>
      </c>
      <c r="AL106" s="110">
        <v>1549057</v>
      </c>
      <c r="AM106" s="128">
        <v>26.636600000000001</v>
      </c>
      <c r="AN106" s="103">
        <v>70.573999999999998</v>
      </c>
      <c r="AO106" s="103">
        <v>70.573999999999998</v>
      </c>
      <c r="AP106" s="103">
        <v>0</v>
      </c>
      <c r="AQ106" s="103">
        <v>43.702800000000003</v>
      </c>
      <c r="AR106" s="103">
        <v>767370</v>
      </c>
      <c r="AS106" s="103">
        <v>4.6319999999999997</v>
      </c>
      <c r="AT106" s="103">
        <v>46320</v>
      </c>
      <c r="AU106" s="103"/>
      <c r="AV106" s="103">
        <v>10.7936</v>
      </c>
      <c r="AW106" s="103">
        <v>10.7936</v>
      </c>
      <c r="AX106" s="103">
        <v>0</v>
      </c>
      <c r="AY106" s="103">
        <v>5.5583999999999998</v>
      </c>
      <c r="AZ106" s="103">
        <v>55584</v>
      </c>
      <c r="BA106" s="103">
        <v>5.2351999999999999</v>
      </c>
      <c r="BB106" s="103">
        <v>64848</v>
      </c>
      <c r="BC106" s="103">
        <v>0</v>
      </c>
      <c r="BD106" s="103">
        <v>106.1139</v>
      </c>
      <c r="BE106" s="103">
        <v>106.1139</v>
      </c>
      <c r="BF106" s="103">
        <v>0</v>
      </c>
      <c r="BG106" s="103"/>
      <c r="BH106" s="103"/>
      <c r="BI106" s="103"/>
      <c r="BJ106" s="103">
        <v>0</v>
      </c>
      <c r="BK106" s="111">
        <v>1E-4</v>
      </c>
      <c r="BL106" s="112" t="s">
        <v>340</v>
      </c>
      <c r="BM106" s="106">
        <v>119.2</v>
      </c>
      <c r="BN106" s="103">
        <v>67.2</v>
      </c>
      <c r="BO106" s="103">
        <v>67.2</v>
      </c>
      <c r="BP106" s="103">
        <v>0</v>
      </c>
      <c r="BQ106" s="103">
        <v>0</v>
      </c>
      <c r="BR106" s="103">
        <v>0</v>
      </c>
      <c r="BS106" s="103">
        <v>0</v>
      </c>
      <c r="BT106" s="103"/>
      <c r="BU106" s="110">
        <v>52</v>
      </c>
      <c r="BV106" s="103"/>
      <c r="BW106" s="103"/>
      <c r="BX106" s="103">
        <v>0</v>
      </c>
      <c r="BY106" s="106">
        <v>104.64</v>
      </c>
      <c r="BZ106" s="106">
        <v>90.707999999999998</v>
      </c>
      <c r="CA106" s="129">
        <v>85.427999999999997</v>
      </c>
      <c r="CB106" s="129"/>
      <c r="CC106" s="103">
        <v>5.28</v>
      </c>
      <c r="CD106" s="103"/>
      <c r="CE106" s="103">
        <v>5.28</v>
      </c>
      <c r="CF106" s="103"/>
      <c r="CG106" s="103"/>
      <c r="CH106" s="129">
        <v>13.932</v>
      </c>
      <c r="CI106" s="103"/>
      <c r="CJ106" s="103"/>
      <c r="CK106" s="110"/>
      <c r="CL106" s="103"/>
      <c r="CM106" s="103"/>
      <c r="CN106" s="103"/>
      <c r="CO106" s="103"/>
      <c r="CP106" s="103"/>
      <c r="CQ106" s="103">
        <v>0</v>
      </c>
      <c r="CR106" s="103"/>
      <c r="CS106" s="103"/>
      <c r="CT106" s="103">
        <v>79</v>
      </c>
      <c r="CU106" s="103"/>
      <c r="CV106" s="111">
        <v>1232.8681000000001</v>
      </c>
    </row>
    <row r="107" spans="1:100" s="99" customFormat="1" ht="14.25" customHeight="1">
      <c r="A107" s="103">
        <v>102</v>
      </c>
      <c r="B107" s="103" t="s">
        <v>240</v>
      </c>
      <c r="C107" s="104">
        <v>503004</v>
      </c>
      <c r="D107" s="105" t="s">
        <v>341</v>
      </c>
      <c r="E107" s="106">
        <v>684.86530000000016</v>
      </c>
      <c r="F107" s="106">
        <v>591.8873000000001</v>
      </c>
      <c r="G107" s="103">
        <v>234881</v>
      </c>
      <c r="H107" s="106"/>
      <c r="I107" s="106">
        <v>234881</v>
      </c>
      <c r="J107" s="103">
        <v>229.4256</v>
      </c>
      <c r="K107" s="106">
        <v>41.904000000000003</v>
      </c>
      <c r="L107" s="103">
        <v>0</v>
      </c>
      <c r="M107" s="103">
        <v>0</v>
      </c>
      <c r="N107" s="103">
        <v>0</v>
      </c>
      <c r="O107" s="128">
        <v>41.904000000000003</v>
      </c>
      <c r="P107" s="103"/>
      <c r="Q107" s="103"/>
      <c r="R107" s="103"/>
      <c r="S107" s="106">
        <v>8.16</v>
      </c>
      <c r="T107" s="103">
        <v>0</v>
      </c>
      <c r="U107" s="103">
        <v>8.16</v>
      </c>
      <c r="V107" s="103"/>
      <c r="W107" s="103"/>
      <c r="X107" s="103"/>
      <c r="Y107" s="103">
        <v>0</v>
      </c>
      <c r="Z107" s="103"/>
      <c r="AA107" s="103">
        <v>0</v>
      </c>
      <c r="AB107" s="103">
        <v>0</v>
      </c>
      <c r="AC107" s="103">
        <v>0</v>
      </c>
      <c r="AD107" s="103"/>
      <c r="AE107" s="103"/>
      <c r="AF107" s="103">
        <v>116.55</v>
      </c>
      <c r="AG107" s="103">
        <v>116.55</v>
      </c>
      <c r="AH107" s="103">
        <v>0</v>
      </c>
      <c r="AI107" s="110">
        <v>80.006</v>
      </c>
      <c r="AJ107" s="110">
        <v>138.6052</v>
      </c>
      <c r="AK107" s="110">
        <v>-58.599199999999996</v>
      </c>
      <c r="AL107" s="110">
        <v>824925.00000000012</v>
      </c>
      <c r="AM107" s="128">
        <v>9.0225000000000009</v>
      </c>
      <c r="AN107" s="103">
        <v>37.607100000000003</v>
      </c>
      <c r="AO107" s="103">
        <v>37.607100000000003</v>
      </c>
      <c r="AP107" s="103">
        <v>0</v>
      </c>
      <c r="AQ107" s="103">
        <v>27.678000000000001</v>
      </c>
      <c r="AR107" s="103">
        <v>374585</v>
      </c>
      <c r="AS107" s="103">
        <v>2.2970999999999999</v>
      </c>
      <c r="AT107" s="103">
        <v>22971</v>
      </c>
      <c r="AU107" s="103"/>
      <c r="AV107" s="103">
        <v>5.7515999999999998</v>
      </c>
      <c r="AW107" s="103">
        <v>5.7515999999999998</v>
      </c>
      <c r="AX107" s="103">
        <v>0</v>
      </c>
      <c r="AY107" s="103">
        <v>2.7565</v>
      </c>
      <c r="AZ107" s="103">
        <v>27565</v>
      </c>
      <c r="BA107" s="103">
        <v>2.9950999999999999</v>
      </c>
      <c r="BB107" s="103">
        <v>32159</v>
      </c>
      <c r="BC107" s="103">
        <v>0</v>
      </c>
      <c r="BD107" s="103">
        <v>63.460500000000003</v>
      </c>
      <c r="BE107" s="103">
        <v>63.460500000000003</v>
      </c>
      <c r="BF107" s="103">
        <v>0</v>
      </c>
      <c r="BG107" s="103"/>
      <c r="BH107" s="103"/>
      <c r="BI107" s="103"/>
      <c r="BJ107" s="103">
        <v>0</v>
      </c>
      <c r="BK107" s="111">
        <v>1E-4</v>
      </c>
      <c r="BL107" s="112" t="s">
        <v>341</v>
      </c>
      <c r="BM107" s="106">
        <v>57.199999999999996</v>
      </c>
      <c r="BN107" s="103">
        <v>43.199999999999996</v>
      </c>
      <c r="BO107" s="103">
        <v>43.199999999999996</v>
      </c>
      <c r="BP107" s="103">
        <v>0</v>
      </c>
      <c r="BQ107" s="103">
        <v>0</v>
      </c>
      <c r="BR107" s="103">
        <v>0</v>
      </c>
      <c r="BS107" s="103">
        <v>0</v>
      </c>
      <c r="BT107" s="103"/>
      <c r="BU107" s="110">
        <v>14</v>
      </c>
      <c r="BV107" s="103"/>
      <c r="BW107" s="103"/>
      <c r="BX107" s="103">
        <v>0</v>
      </c>
      <c r="BY107" s="106">
        <v>35.777999999999999</v>
      </c>
      <c r="BZ107" s="106">
        <v>27.335999999999999</v>
      </c>
      <c r="CA107" s="129">
        <v>19.655999999999999</v>
      </c>
      <c r="CB107" s="129"/>
      <c r="CC107" s="103">
        <v>7.68</v>
      </c>
      <c r="CD107" s="103"/>
      <c r="CE107" s="103">
        <v>7.68</v>
      </c>
      <c r="CF107" s="103"/>
      <c r="CG107" s="103"/>
      <c r="CH107" s="129">
        <v>8.4420000000000002</v>
      </c>
      <c r="CI107" s="103"/>
      <c r="CJ107" s="103"/>
      <c r="CK107" s="110"/>
      <c r="CL107" s="103"/>
      <c r="CM107" s="103"/>
      <c r="CN107" s="103"/>
      <c r="CO107" s="103"/>
      <c r="CP107" s="103"/>
      <c r="CQ107" s="103">
        <v>0</v>
      </c>
      <c r="CR107" s="103"/>
      <c r="CS107" s="103"/>
      <c r="CT107" s="103">
        <v>17</v>
      </c>
      <c r="CU107" s="103"/>
      <c r="CV107" s="111">
        <v>701.86530000000016</v>
      </c>
    </row>
    <row r="108" spans="1:100" s="99" customFormat="1" ht="14.25" customHeight="1">
      <c r="A108" s="103">
        <v>103</v>
      </c>
      <c r="B108" s="103" t="s">
        <v>240</v>
      </c>
      <c r="C108" s="104">
        <v>503005</v>
      </c>
      <c r="D108" s="105" t="s">
        <v>342</v>
      </c>
      <c r="E108" s="106">
        <v>208.84129999999999</v>
      </c>
      <c r="F108" s="106">
        <v>169.63329999999999</v>
      </c>
      <c r="G108" s="103">
        <v>83779</v>
      </c>
      <c r="H108" s="106"/>
      <c r="I108" s="106">
        <v>83779</v>
      </c>
      <c r="J108" s="103">
        <v>59.417999999999999</v>
      </c>
      <c r="K108" s="106">
        <v>10.368</v>
      </c>
      <c r="L108" s="103">
        <v>0</v>
      </c>
      <c r="M108" s="103">
        <v>0</v>
      </c>
      <c r="N108" s="103">
        <v>0</v>
      </c>
      <c r="O108" s="128">
        <v>10.368</v>
      </c>
      <c r="P108" s="103"/>
      <c r="Q108" s="103"/>
      <c r="R108" s="103"/>
      <c r="S108" s="106">
        <v>2.04</v>
      </c>
      <c r="T108" s="103">
        <v>0</v>
      </c>
      <c r="U108" s="103">
        <v>2.04</v>
      </c>
      <c r="V108" s="103"/>
      <c r="W108" s="103"/>
      <c r="X108" s="103"/>
      <c r="Y108" s="103">
        <v>0</v>
      </c>
      <c r="Z108" s="103"/>
      <c r="AA108" s="103">
        <v>0</v>
      </c>
      <c r="AB108" s="103">
        <v>0</v>
      </c>
      <c r="AC108" s="103">
        <v>0</v>
      </c>
      <c r="AD108" s="103"/>
      <c r="AE108" s="103"/>
      <c r="AF108" s="103">
        <v>25.9</v>
      </c>
      <c r="AG108" s="103">
        <v>25.9</v>
      </c>
      <c r="AH108" s="103">
        <v>0</v>
      </c>
      <c r="AI108" s="110">
        <v>27.6904</v>
      </c>
      <c r="AJ108" s="110">
        <v>80.005899999999997</v>
      </c>
      <c r="AK108" s="110">
        <v>-52.3155</v>
      </c>
      <c r="AL108" s="110">
        <v>272422</v>
      </c>
      <c r="AM108" s="128">
        <v>6.9813000000000001</v>
      </c>
      <c r="AN108" s="103">
        <v>13.6089</v>
      </c>
      <c r="AO108" s="103">
        <v>13.6089</v>
      </c>
      <c r="AP108" s="103">
        <v>0</v>
      </c>
      <c r="AQ108" s="103">
        <v>6.8254000000000001</v>
      </c>
      <c r="AR108" s="103">
        <v>129443</v>
      </c>
      <c r="AS108" s="103">
        <v>0.78649999999999998</v>
      </c>
      <c r="AT108" s="103">
        <v>7865</v>
      </c>
      <c r="AU108" s="103"/>
      <c r="AV108" s="103">
        <v>2.0813000000000001</v>
      </c>
      <c r="AW108" s="103">
        <v>2.0813000000000001</v>
      </c>
      <c r="AX108" s="103">
        <v>0</v>
      </c>
      <c r="AY108" s="103">
        <v>0.94379999999999997</v>
      </c>
      <c r="AZ108" s="103">
        <v>9438</v>
      </c>
      <c r="BA108" s="103">
        <v>1.1375000000000002</v>
      </c>
      <c r="BB108" s="103">
        <v>11011</v>
      </c>
      <c r="BC108" s="103">
        <v>0</v>
      </c>
      <c r="BD108" s="103">
        <v>21.545400000000001</v>
      </c>
      <c r="BE108" s="103">
        <v>21.545400000000001</v>
      </c>
      <c r="BF108" s="103">
        <v>0</v>
      </c>
      <c r="BG108" s="103"/>
      <c r="BH108" s="103"/>
      <c r="BI108" s="103"/>
      <c r="BJ108" s="103">
        <v>0</v>
      </c>
      <c r="BK108" s="111">
        <v>1E-4</v>
      </c>
      <c r="BL108" s="112" t="s">
        <v>342</v>
      </c>
      <c r="BM108" s="106">
        <v>25.6</v>
      </c>
      <c r="BN108" s="103">
        <v>9.6</v>
      </c>
      <c r="BO108" s="103">
        <v>9.6</v>
      </c>
      <c r="BP108" s="103">
        <v>0</v>
      </c>
      <c r="BQ108" s="103">
        <v>0</v>
      </c>
      <c r="BR108" s="103">
        <v>0</v>
      </c>
      <c r="BS108" s="103">
        <v>0</v>
      </c>
      <c r="BT108" s="103"/>
      <c r="BU108" s="110">
        <v>16</v>
      </c>
      <c r="BV108" s="103"/>
      <c r="BW108" s="103"/>
      <c r="BX108" s="103">
        <v>0</v>
      </c>
      <c r="BY108" s="106">
        <v>13.607999999999999</v>
      </c>
      <c r="BZ108" s="106">
        <v>12.78</v>
      </c>
      <c r="CA108" s="129">
        <v>11.34</v>
      </c>
      <c r="CB108" s="129"/>
      <c r="CC108" s="103">
        <v>1.44</v>
      </c>
      <c r="CD108" s="103"/>
      <c r="CE108" s="103">
        <v>1.44</v>
      </c>
      <c r="CF108" s="103"/>
      <c r="CG108" s="103"/>
      <c r="CH108" s="129">
        <v>0.82799999999999996</v>
      </c>
      <c r="CI108" s="103"/>
      <c r="CJ108" s="103"/>
      <c r="CK108" s="110"/>
      <c r="CL108" s="103"/>
      <c r="CM108" s="103"/>
      <c r="CN108" s="103"/>
      <c r="CO108" s="103"/>
      <c r="CP108" s="103"/>
      <c r="CQ108" s="103">
        <v>0</v>
      </c>
      <c r="CR108" s="103"/>
      <c r="CS108" s="103"/>
      <c r="CT108" s="103"/>
      <c r="CU108" s="103"/>
      <c r="CV108" s="111">
        <v>208.84129999999999</v>
      </c>
    </row>
    <row r="109" spans="1:100" s="99" customFormat="1" ht="14.25" customHeight="1">
      <c r="A109" s="103">
        <v>104</v>
      </c>
      <c r="B109" s="103" t="s">
        <v>240</v>
      </c>
      <c r="C109" s="104">
        <v>502001</v>
      </c>
      <c r="D109" s="105" t="s">
        <v>343</v>
      </c>
      <c r="E109" s="106">
        <v>1390.8525</v>
      </c>
      <c r="F109" s="106">
        <v>911.5385</v>
      </c>
      <c r="G109" s="103">
        <v>248776</v>
      </c>
      <c r="H109" s="106">
        <v>104984</v>
      </c>
      <c r="I109" s="106">
        <v>143792</v>
      </c>
      <c r="J109" s="103">
        <v>298.53120000000001</v>
      </c>
      <c r="K109" s="106">
        <v>65.25</v>
      </c>
      <c r="L109" s="103">
        <v>65.25</v>
      </c>
      <c r="M109" s="103">
        <v>65.25</v>
      </c>
      <c r="N109" s="103">
        <v>0</v>
      </c>
      <c r="O109" s="103"/>
      <c r="P109" s="103"/>
      <c r="Q109" s="103"/>
      <c r="R109" s="103"/>
      <c r="S109" s="106">
        <v>176.4545</v>
      </c>
      <c r="T109" s="103">
        <v>10.4984</v>
      </c>
      <c r="U109" s="103"/>
      <c r="V109" s="103"/>
      <c r="W109" s="103">
        <v>110.68680000000001</v>
      </c>
      <c r="X109" s="103">
        <v>110.68680000000001</v>
      </c>
      <c r="Y109" s="103">
        <v>0</v>
      </c>
      <c r="Z109" s="103">
        <v>55.269300000000001</v>
      </c>
      <c r="AA109" s="103">
        <v>55.343400000000003</v>
      </c>
      <c r="AB109" s="103">
        <v>-7.4100000000001387E-2</v>
      </c>
      <c r="AC109" s="103">
        <v>92239</v>
      </c>
      <c r="AD109" s="103"/>
      <c r="AE109" s="103"/>
      <c r="AF109" s="103">
        <v>111.37</v>
      </c>
      <c r="AG109" s="103">
        <v>111.37</v>
      </c>
      <c r="AH109" s="103">
        <v>0</v>
      </c>
      <c r="AI109" s="110">
        <v>95.413799999999995</v>
      </c>
      <c r="AJ109" s="110">
        <v>27.690300000000001</v>
      </c>
      <c r="AK109" s="110">
        <v>67.723500000000001</v>
      </c>
      <c r="AL109" s="110">
        <v>954138</v>
      </c>
      <c r="AM109" s="103"/>
      <c r="AN109" s="103">
        <v>40.387900000000002</v>
      </c>
      <c r="AO109" s="103">
        <v>40.387900000000002</v>
      </c>
      <c r="AP109" s="103">
        <v>0</v>
      </c>
      <c r="AQ109" s="103">
        <v>38.012099999999997</v>
      </c>
      <c r="AR109" s="103">
        <v>380120.99999999994</v>
      </c>
      <c r="AS109" s="103">
        <v>2.3757999999999999</v>
      </c>
      <c r="AT109" s="103">
        <v>23758</v>
      </c>
      <c r="AU109" s="103"/>
      <c r="AV109" s="103">
        <v>4.8384</v>
      </c>
      <c r="AW109" s="103">
        <v>4.8384</v>
      </c>
      <c r="AX109" s="103">
        <v>0</v>
      </c>
      <c r="AY109" s="103">
        <v>2.8509000000000002</v>
      </c>
      <c r="AZ109" s="103">
        <v>28509.000000000004</v>
      </c>
      <c r="BA109" s="103">
        <v>1.9874000000000001</v>
      </c>
      <c r="BB109" s="103">
        <v>19874</v>
      </c>
      <c r="BC109" s="103">
        <v>9.9999999999766942E-5</v>
      </c>
      <c r="BD109" s="103">
        <v>78.192700000000002</v>
      </c>
      <c r="BE109" s="103">
        <v>78.192700000000002</v>
      </c>
      <c r="BF109" s="103">
        <v>0</v>
      </c>
      <c r="BG109" s="103"/>
      <c r="BH109" s="128">
        <v>41.1</v>
      </c>
      <c r="BI109" s="128">
        <v>41.1</v>
      </c>
      <c r="BJ109" s="103">
        <v>0</v>
      </c>
      <c r="BK109" s="111">
        <v>1E-4</v>
      </c>
      <c r="BL109" s="112" t="s">
        <v>343</v>
      </c>
      <c r="BM109" s="106">
        <v>381.68</v>
      </c>
      <c r="BN109" s="103">
        <v>76.08</v>
      </c>
      <c r="BO109" s="103">
        <v>76.08</v>
      </c>
      <c r="BP109" s="103">
        <v>0</v>
      </c>
      <c r="BQ109" s="103">
        <v>20.100000000000001</v>
      </c>
      <c r="BR109" s="103">
        <v>20.100000000000001</v>
      </c>
      <c r="BS109" s="103">
        <v>0</v>
      </c>
      <c r="BT109" s="103">
        <v>20250</v>
      </c>
      <c r="BU109" s="110">
        <v>260</v>
      </c>
      <c r="BV109" s="103">
        <v>25.5</v>
      </c>
      <c r="BW109" s="103">
        <v>9.5</v>
      </c>
      <c r="BX109" s="103">
        <v>16</v>
      </c>
      <c r="BY109" s="106">
        <v>97.634</v>
      </c>
      <c r="BZ109" s="106">
        <v>13.44</v>
      </c>
      <c r="CA109" s="103"/>
      <c r="CB109" s="103"/>
      <c r="CC109" s="103">
        <v>13.44</v>
      </c>
      <c r="CD109" s="103"/>
      <c r="CE109" s="103">
        <v>13.44</v>
      </c>
      <c r="CF109" s="103"/>
      <c r="CG109" s="103"/>
      <c r="CH109" s="129">
        <v>12.023999999999999</v>
      </c>
      <c r="CI109" s="103"/>
      <c r="CJ109" s="103"/>
      <c r="CK109" s="110"/>
      <c r="CL109" s="103"/>
      <c r="CM109" s="103"/>
      <c r="CN109" s="103"/>
      <c r="CO109" s="103">
        <v>72.17</v>
      </c>
      <c r="CP109" s="103">
        <v>72.17</v>
      </c>
      <c r="CQ109" s="103">
        <v>0</v>
      </c>
      <c r="CR109" s="103">
        <v>1341</v>
      </c>
      <c r="CS109" s="103"/>
      <c r="CT109" s="103">
        <v>1856</v>
      </c>
      <c r="CU109" s="103"/>
      <c r="CV109" s="111">
        <v>4587.8525</v>
      </c>
    </row>
    <row r="110" spans="1:100" s="99" customFormat="1" ht="14.25" customHeight="1">
      <c r="A110" s="103">
        <v>105</v>
      </c>
      <c r="B110" s="103" t="s">
        <v>240</v>
      </c>
      <c r="C110" s="104">
        <v>506001</v>
      </c>
      <c r="D110" s="105" t="s">
        <v>344</v>
      </c>
      <c r="E110" s="106">
        <v>385.15</v>
      </c>
      <c r="F110" s="106">
        <v>256.52199999999999</v>
      </c>
      <c r="G110" s="103">
        <v>75030</v>
      </c>
      <c r="H110" s="106">
        <v>55280</v>
      </c>
      <c r="I110" s="106">
        <v>19750</v>
      </c>
      <c r="J110" s="103">
        <v>90.036000000000001</v>
      </c>
      <c r="K110" s="106">
        <v>31.5</v>
      </c>
      <c r="L110" s="103">
        <v>31.5</v>
      </c>
      <c r="M110" s="103">
        <v>31.5</v>
      </c>
      <c r="N110" s="103">
        <v>0</v>
      </c>
      <c r="O110" s="103"/>
      <c r="P110" s="103"/>
      <c r="Q110" s="103"/>
      <c r="R110" s="103"/>
      <c r="S110" s="106">
        <v>55.4373</v>
      </c>
      <c r="T110" s="103">
        <v>5.5279999999999996</v>
      </c>
      <c r="U110" s="103"/>
      <c r="V110" s="103"/>
      <c r="W110" s="103">
        <v>33.386400000000002</v>
      </c>
      <c r="X110" s="103">
        <v>33.386400000000002</v>
      </c>
      <c r="Y110" s="103">
        <v>0</v>
      </c>
      <c r="Z110" s="103">
        <v>16.5229</v>
      </c>
      <c r="AA110" s="103">
        <v>16.693200000000001</v>
      </c>
      <c r="AB110" s="103">
        <v>-0.17030000000000101</v>
      </c>
      <c r="AC110" s="103">
        <v>27822</v>
      </c>
      <c r="AD110" s="103"/>
      <c r="AE110" s="103"/>
      <c r="AF110" s="103">
        <v>15.54</v>
      </c>
      <c r="AG110" s="103">
        <v>15.54</v>
      </c>
      <c r="AH110" s="103">
        <v>0</v>
      </c>
      <c r="AI110" s="110">
        <v>28.1585</v>
      </c>
      <c r="AJ110" s="110">
        <v>28.1585</v>
      </c>
      <c r="AK110" s="110">
        <v>0</v>
      </c>
      <c r="AL110" s="110">
        <v>281585</v>
      </c>
      <c r="AM110" s="103"/>
      <c r="AN110" s="103">
        <v>11.6515</v>
      </c>
      <c r="AO110" s="103">
        <v>11.6515</v>
      </c>
      <c r="AP110" s="103">
        <v>0</v>
      </c>
      <c r="AQ110" s="103">
        <v>10.966100000000001</v>
      </c>
      <c r="AR110" s="103">
        <v>109661.00000000001</v>
      </c>
      <c r="AS110" s="103">
        <v>0.68540000000000001</v>
      </c>
      <c r="AT110" s="103">
        <v>6854</v>
      </c>
      <c r="AU110" s="103"/>
      <c r="AV110" s="103">
        <v>1.0971</v>
      </c>
      <c r="AW110" s="103">
        <v>1.0971</v>
      </c>
      <c r="AX110" s="103">
        <v>0</v>
      </c>
      <c r="AY110" s="103">
        <v>0.82250000000000001</v>
      </c>
      <c r="AZ110" s="103">
        <v>8225</v>
      </c>
      <c r="BA110" s="103">
        <v>0.2747</v>
      </c>
      <c r="BB110" s="103">
        <v>2747</v>
      </c>
      <c r="BC110" s="103">
        <v>-1.000000000000445E-4</v>
      </c>
      <c r="BD110" s="103">
        <v>23.101600000000001</v>
      </c>
      <c r="BE110" s="103">
        <v>23.101600000000001</v>
      </c>
      <c r="BF110" s="103">
        <v>0</v>
      </c>
      <c r="BG110" s="103"/>
      <c r="BH110" s="103"/>
      <c r="BI110" s="103"/>
      <c r="BJ110" s="103">
        <v>0</v>
      </c>
      <c r="BK110" s="111">
        <v>1E-4</v>
      </c>
      <c r="BL110" s="112" t="s">
        <v>344</v>
      </c>
      <c r="BM110" s="106">
        <v>126.22800000000001</v>
      </c>
      <c r="BN110" s="103">
        <v>22.560000000000002</v>
      </c>
      <c r="BO110" s="103">
        <v>22.560000000000002</v>
      </c>
      <c r="BP110" s="103">
        <v>0</v>
      </c>
      <c r="BQ110" s="103">
        <v>10.667999999999999</v>
      </c>
      <c r="BR110" s="103">
        <v>10.68</v>
      </c>
      <c r="BS110" s="103">
        <v>-1.2000000000000455E-2</v>
      </c>
      <c r="BT110" s="103">
        <v>12660</v>
      </c>
      <c r="BU110" s="110">
        <v>93</v>
      </c>
      <c r="BV110" s="103"/>
      <c r="BW110" s="103"/>
      <c r="BX110" s="103">
        <v>0</v>
      </c>
      <c r="BY110" s="106">
        <v>2.4</v>
      </c>
      <c r="BZ110" s="106">
        <v>2.4</v>
      </c>
      <c r="CA110" s="103"/>
      <c r="CB110" s="103"/>
      <c r="CC110" s="103">
        <v>2.4</v>
      </c>
      <c r="CD110" s="103"/>
      <c r="CE110" s="103">
        <v>2.4</v>
      </c>
      <c r="CF110" s="103"/>
      <c r="CG110" s="103"/>
      <c r="CH110" s="103"/>
      <c r="CI110" s="103"/>
      <c r="CJ110" s="103"/>
      <c r="CK110" s="110"/>
      <c r="CL110" s="103"/>
      <c r="CM110" s="103"/>
      <c r="CN110" s="103"/>
      <c r="CO110" s="103"/>
      <c r="CP110" s="103"/>
      <c r="CQ110" s="103">
        <v>0</v>
      </c>
      <c r="CR110" s="103"/>
      <c r="CS110" s="103"/>
      <c r="CT110" s="103">
        <v>1665</v>
      </c>
      <c r="CU110" s="103"/>
      <c r="CV110" s="111">
        <v>2050.15</v>
      </c>
    </row>
    <row r="111" spans="1:100" s="99" customFormat="1" ht="14.25" customHeight="1">
      <c r="A111" s="103">
        <v>106</v>
      </c>
      <c r="B111" s="103" t="s">
        <v>240</v>
      </c>
      <c r="C111" s="104">
        <v>502002</v>
      </c>
      <c r="D111" s="105" t="s">
        <v>345</v>
      </c>
      <c r="E111" s="106">
        <v>99.187399999999997</v>
      </c>
      <c r="F111" s="106">
        <v>53.587399999999995</v>
      </c>
      <c r="G111" s="103">
        <v>16015</v>
      </c>
      <c r="H111" s="106">
        <v>16015</v>
      </c>
      <c r="I111" s="106"/>
      <c r="J111" s="103">
        <v>19.218</v>
      </c>
      <c r="K111" s="106">
        <v>9</v>
      </c>
      <c r="L111" s="103">
        <v>9</v>
      </c>
      <c r="M111" s="103">
        <v>9</v>
      </c>
      <c r="N111" s="103">
        <v>0</v>
      </c>
      <c r="O111" s="103"/>
      <c r="P111" s="103"/>
      <c r="Q111" s="103"/>
      <c r="R111" s="103"/>
      <c r="S111" s="106">
        <v>12.082699999999999</v>
      </c>
      <c r="T111" s="103">
        <v>1.6014999999999999</v>
      </c>
      <c r="U111" s="103"/>
      <c r="V111" s="103"/>
      <c r="W111" s="103">
        <v>6.9480000000000004</v>
      </c>
      <c r="X111" s="103">
        <v>6.9480000000000004</v>
      </c>
      <c r="Y111" s="103">
        <v>0</v>
      </c>
      <c r="Z111" s="103">
        <v>3.5331999999999999</v>
      </c>
      <c r="AA111" s="103">
        <v>3.4740000000000002</v>
      </c>
      <c r="AB111" s="103">
        <v>5.9199999999999697E-2</v>
      </c>
      <c r="AC111" s="103">
        <v>5790</v>
      </c>
      <c r="AD111" s="103"/>
      <c r="AE111" s="103"/>
      <c r="AF111" s="103">
        <v>0</v>
      </c>
      <c r="AG111" s="103">
        <v>0</v>
      </c>
      <c r="AH111" s="103">
        <v>0</v>
      </c>
      <c r="AI111" s="110">
        <v>5.8827999999999996</v>
      </c>
      <c r="AJ111" s="110">
        <v>5.8827999999999996</v>
      </c>
      <c r="AK111" s="110">
        <v>0</v>
      </c>
      <c r="AL111" s="110">
        <v>58827.999999999993</v>
      </c>
      <c r="AM111" s="103"/>
      <c r="AN111" s="103">
        <v>2.3984999999999999</v>
      </c>
      <c r="AO111" s="103">
        <v>2.3984999999999999</v>
      </c>
      <c r="AP111" s="103">
        <v>0</v>
      </c>
      <c r="AQ111" s="103">
        <v>2.2574000000000001</v>
      </c>
      <c r="AR111" s="103">
        <v>22574</v>
      </c>
      <c r="AS111" s="103">
        <v>0.1411</v>
      </c>
      <c r="AT111" s="103">
        <v>1411</v>
      </c>
      <c r="AU111" s="103"/>
      <c r="AV111" s="103">
        <v>0.16930000000000001</v>
      </c>
      <c r="AW111" s="103">
        <v>0.16930000000000001</v>
      </c>
      <c r="AX111" s="103">
        <v>0</v>
      </c>
      <c r="AY111" s="103">
        <v>0.16930000000000001</v>
      </c>
      <c r="AZ111" s="103">
        <v>1693</v>
      </c>
      <c r="BA111" s="103">
        <v>0</v>
      </c>
      <c r="BB111" s="103">
        <v>0</v>
      </c>
      <c r="BC111" s="103">
        <v>0</v>
      </c>
      <c r="BD111" s="103">
        <v>4.8361000000000001</v>
      </c>
      <c r="BE111" s="103">
        <v>4.8360000000000003</v>
      </c>
      <c r="BF111" s="103">
        <v>9.9999999999766942E-5</v>
      </c>
      <c r="BG111" s="103"/>
      <c r="BH111" s="103"/>
      <c r="BI111" s="103"/>
      <c r="BJ111" s="103">
        <v>0</v>
      </c>
      <c r="BK111" s="111">
        <v>1E-4</v>
      </c>
      <c r="BL111" s="112" t="s">
        <v>345</v>
      </c>
      <c r="BM111" s="106">
        <v>43.68</v>
      </c>
      <c r="BN111" s="103">
        <v>4.8</v>
      </c>
      <c r="BO111" s="103">
        <v>4.8</v>
      </c>
      <c r="BP111" s="103">
        <v>0</v>
      </c>
      <c r="BQ111" s="103">
        <v>2.88</v>
      </c>
      <c r="BR111" s="103">
        <v>2.88</v>
      </c>
      <c r="BS111" s="103">
        <v>0</v>
      </c>
      <c r="BT111" s="103">
        <v>12150</v>
      </c>
      <c r="BU111" s="110">
        <v>16</v>
      </c>
      <c r="BV111" s="103">
        <v>20</v>
      </c>
      <c r="BW111" s="103">
        <v>32</v>
      </c>
      <c r="BX111" s="103">
        <v>-12</v>
      </c>
      <c r="BY111" s="106">
        <v>1.92</v>
      </c>
      <c r="BZ111" s="106">
        <v>1.92</v>
      </c>
      <c r="CA111" s="103"/>
      <c r="CB111" s="103"/>
      <c r="CC111" s="103">
        <v>1.92</v>
      </c>
      <c r="CD111" s="103"/>
      <c r="CE111" s="103">
        <v>1.92</v>
      </c>
      <c r="CF111" s="103"/>
      <c r="CG111" s="103"/>
      <c r="CH111" s="103"/>
      <c r="CI111" s="103"/>
      <c r="CJ111" s="103"/>
      <c r="CK111" s="110"/>
      <c r="CL111" s="103"/>
      <c r="CM111" s="103"/>
      <c r="CN111" s="103"/>
      <c r="CO111" s="103"/>
      <c r="CP111" s="103"/>
      <c r="CQ111" s="103">
        <v>0</v>
      </c>
      <c r="CR111" s="103">
        <v>46</v>
      </c>
      <c r="CS111" s="103">
        <v>20</v>
      </c>
      <c r="CT111" s="103"/>
      <c r="CU111" s="103"/>
      <c r="CV111" s="111">
        <v>165.1874</v>
      </c>
    </row>
    <row r="112" spans="1:100" s="99" customFormat="1" ht="14.25" customHeight="1">
      <c r="A112" s="103">
        <v>107</v>
      </c>
      <c r="B112" s="103" t="s">
        <v>240</v>
      </c>
      <c r="C112" s="104">
        <v>502003</v>
      </c>
      <c r="D112" s="105" t="s">
        <v>346</v>
      </c>
      <c r="E112" s="106">
        <v>320.64150000000001</v>
      </c>
      <c r="F112" s="106">
        <v>255.81349999999998</v>
      </c>
      <c r="G112" s="103">
        <v>66218</v>
      </c>
      <c r="H112" s="106"/>
      <c r="I112" s="106">
        <v>66218</v>
      </c>
      <c r="J112" s="103">
        <v>85.461600000000004</v>
      </c>
      <c r="K112" s="106">
        <v>18.864000000000001</v>
      </c>
      <c r="L112" s="103">
        <v>0</v>
      </c>
      <c r="M112" s="103">
        <v>0</v>
      </c>
      <c r="N112" s="103">
        <v>0</v>
      </c>
      <c r="O112" s="128">
        <v>18.864000000000001</v>
      </c>
      <c r="P112" s="103"/>
      <c r="Q112" s="103"/>
      <c r="R112" s="103"/>
      <c r="S112" s="106">
        <v>42.036000000000001</v>
      </c>
      <c r="T112" s="103">
        <v>0</v>
      </c>
      <c r="U112" s="103">
        <v>3.8759999999999999</v>
      </c>
      <c r="V112" s="103"/>
      <c r="W112" s="103">
        <v>24.48</v>
      </c>
      <c r="X112" s="103">
        <v>24.48</v>
      </c>
      <c r="Y112" s="103">
        <v>0</v>
      </c>
      <c r="Z112" s="103">
        <v>13.68</v>
      </c>
      <c r="AA112" s="103">
        <v>12.24</v>
      </c>
      <c r="AB112" s="103">
        <v>1.4399999999999995</v>
      </c>
      <c r="AC112" s="103">
        <v>20400</v>
      </c>
      <c r="AD112" s="103"/>
      <c r="AE112" s="103"/>
      <c r="AF112" s="103">
        <v>52.317999999999998</v>
      </c>
      <c r="AG112" s="103">
        <v>52.317999999999998</v>
      </c>
      <c r="AH112" s="103">
        <v>0</v>
      </c>
      <c r="AI112" s="110">
        <v>24.504300000000001</v>
      </c>
      <c r="AJ112" s="110">
        <v>24.504200000000001</v>
      </c>
      <c r="AK112" s="110">
        <v>9.9999999999766942E-5</v>
      </c>
      <c r="AL112" s="110">
        <v>269958</v>
      </c>
      <c r="AM112" s="103"/>
      <c r="AN112" s="103">
        <v>10.937099999999999</v>
      </c>
      <c r="AO112" s="103">
        <v>10.931699999999999</v>
      </c>
      <c r="AP112" s="103">
        <v>5.3999999999998494E-3</v>
      </c>
      <c r="AQ112" s="103">
        <v>11.022399999999999</v>
      </c>
      <c r="AR112" s="103">
        <v>114515.99999999999</v>
      </c>
      <c r="AS112" s="103">
        <v>0.70679999999999998</v>
      </c>
      <c r="AT112" s="103">
        <v>7068</v>
      </c>
      <c r="AU112" s="103"/>
      <c r="AV112" s="103">
        <v>1.6727000000000001</v>
      </c>
      <c r="AW112" s="103">
        <v>1.6727000000000001</v>
      </c>
      <c r="AX112" s="103">
        <v>0</v>
      </c>
      <c r="AY112" s="103">
        <v>0.84819999999999995</v>
      </c>
      <c r="AZ112" s="103">
        <v>8482</v>
      </c>
      <c r="BA112" s="103">
        <v>0.98950000000000005</v>
      </c>
      <c r="BB112" s="103">
        <v>9895</v>
      </c>
      <c r="BC112" s="103">
        <v>-0.16499999999999992</v>
      </c>
      <c r="BD112" s="103">
        <v>20.0198</v>
      </c>
      <c r="BE112" s="103">
        <v>20.0198</v>
      </c>
      <c r="BF112" s="103">
        <v>0</v>
      </c>
      <c r="BG112" s="103"/>
      <c r="BH112" s="103"/>
      <c r="BI112" s="103"/>
      <c r="BJ112" s="103">
        <v>0</v>
      </c>
      <c r="BK112" s="111">
        <v>1E-4</v>
      </c>
      <c r="BL112" s="112" t="s">
        <v>346</v>
      </c>
      <c r="BM112" s="106">
        <v>58.239999999999995</v>
      </c>
      <c r="BN112" s="103">
        <v>18.239999999999998</v>
      </c>
      <c r="BO112" s="103">
        <v>18.239999999999998</v>
      </c>
      <c r="BP112" s="103">
        <v>0</v>
      </c>
      <c r="BQ112" s="103">
        <v>0</v>
      </c>
      <c r="BR112" s="103">
        <v>0</v>
      </c>
      <c r="BS112" s="103">
        <v>0</v>
      </c>
      <c r="BT112" s="103"/>
      <c r="BU112" s="110">
        <v>40</v>
      </c>
      <c r="BV112" s="103"/>
      <c r="BW112" s="103"/>
      <c r="BX112" s="103">
        <v>0</v>
      </c>
      <c r="BY112" s="106">
        <v>6.5880000000000001</v>
      </c>
      <c r="BZ112" s="106">
        <v>5.76</v>
      </c>
      <c r="CA112" s="103"/>
      <c r="CB112" s="103"/>
      <c r="CC112" s="103">
        <v>5.76</v>
      </c>
      <c r="CD112" s="103"/>
      <c r="CE112" s="103">
        <v>5.76</v>
      </c>
      <c r="CF112" s="103"/>
      <c r="CG112" s="103"/>
      <c r="CH112" s="129">
        <v>0.82799999999999996</v>
      </c>
      <c r="CI112" s="103"/>
      <c r="CJ112" s="103"/>
      <c r="CK112" s="110"/>
      <c r="CL112" s="103"/>
      <c r="CM112" s="103"/>
      <c r="CN112" s="103"/>
      <c r="CO112" s="103"/>
      <c r="CP112" s="103"/>
      <c r="CQ112" s="103">
        <v>0</v>
      </c>
      <c r="CR112" s="103"/>
      <c r="CS112" s="103"/>
      <c r="CT112" s="103"/>
      <c r="CU112" s="103"/>
      <c r="CV112" s="111">
        <v>320.64150000000001</v>
      </c>
    </row>
    <row r="113" spans="1:100" s="99" customFormat="1" ht="14.25" customHeight="1">
      <c r="A113" s="103">
        <v>108</v>
      </c>
      <c r="B113" s="103" t="s">
        <v>240</v>
      </c>
      <c r="C113" s="104">
        <v>502004</v>
      </c>
      <c r="D113" s="132" t="s">
        <v>347</v>
      </c>
      <c r="E113" s="106">
        <v>310.73020000000008</v>
      </c>
      <c r="F113" s="106">
        <v>287.69020000000006</v>
      </c>
      <c r="G113" s="103">
        <v>69659</v>
      </c>
      <c r="H113" s="106">
        <v>0</v>
      </c>
      <c r="I113" s="106">
        <v>69659</v>
      </c>
      <c r="J113" s="103">
        <v>109.5908</v>
      </c>
      <c r="K113" s="106">
        <v>18.071999999999999</v>
      </c>
      <c r="L113" s="103">
        <v>0</v>
      </c>
      <c r="M113" s="103">
        <v>0</v>
      </c>
      <c r="N113" s="103">
        <v>0</v>
      </c>
      <c r="O113" s="128">
        <v>18.071999999999999</v>
      </c>
      <c r="P113" s="103"/>
      <c r="Q113" s="103"/>
      <c r="R113" s="103"/>
      <c r="S113" s="106">
        <v>42.552000000000007</v>
      </c>
      <c r="T113" s="103">
        <v>0</v>
      </c>
      <c r="U113" s="103">
        <v>3.6720000000000002</v>
      </c>
      <c r="V113" s="103"/>
      <c r="W113" s="103">
        <v>25.92</v>
      </c>
      <c r="X113" s="103">
        <v>25.92</v>
      </c>
      <c r="Y113" s="103">
        <v>0</v>
      </c>
      <c r="Z113" s="103">
        <v>12.96</v>
      </c>
      <c r="AA113" s="103">
        <v>12.96</v>
      </c>
      <c r="AB113" s="103">
        <v>0</v>
      </c>
      <c r="AC113" s="103">
        <v>21600</v>
      </c>
      <c r="AD113" s="103"/>
      <c r="AE113" s="103"/>
      <c r="AF113" s="103">
        <v>60.088000000000001</v>
      </c>
      <c r="AG113" s="103">
        <v>60.088000000000001</v>
      </c>
      <c r="AH113" s="103">
        <v>0</v>
      </c>
      <c r="AI113" s="110">
        <v>24.980899999999998</v>
      </c>
      <c r="AJ113" s="110">
        <v>24.980899999999998</v>
      </c>
      <c r="AK113" s="110">
        <v>0</v>
      </c>
      <c r="AL113" s="110">
        <v>275051</v>
      </c>
      <c r="AM113" s="103"/>
      <c r="AN113" s="103">
        <v>10.4168</v>
      </c>
      <c r="AO113" s="103">
        <v>11.0679</v>
      </c>
      <c r="AP113" s="103">
        <v>-0.65109999999999957</v>
      </c>
      <c r="AQ113" s="103">
        <v>13.574299999999999</v>
      </c>
      <c r="AR113" s="103">
        <v>116660</v>
      </c>
      <c r="AS113" s="103">
        <v>0.71550000000000002</v>
      </c>
      <c r="AT113" s="103">
        <v>7155</v>
      </c>
      <c r="AU113" s="103"/>
      <c r="AV113" s="103">
        <v>1.6929000000000001</v>
      </c>
      <c r="AW113" s="103">
        <v>1.6927000000000001</v>
      </c>
      <c r="AX113" s="103">
        <v>1.9999999999997797E-4</v>
      </c>
      <c r="AY113" s="103">
        <v>0.85860000000000003</v>
      </c>
      <c r="AZ113" s="103">
        <v>8586</v>
      </c>
      <c r="BA113" s="103">
        <v>1.0017</v>
      </c>
      <c r="BB113" s="103">
        <v>10017</v>
      </c>
      <c r="BC113" s="103">
        <v>-0.16739999999999999</v>
      </c>
      <c r="BD113" s="103">
        <v>20.296800000000001</v>
      </c>
      <c r="BE113" s="103">
        <v>20.290900000000001</v>
      </c>
      <c r="BF113" s="103">
        <v>5.9000000000004604E-3</v>
      </c>
      <c r="BG113" s="103"/>
      <c r="BH113" s="103"/>
      <c r="BI113" s="103"/>
      <c r="BJ113" s="103">
        <v>0</v>
      </c>
      <c r="BK113" s="111">
        <v>1E-4</v>
      </c>
      <c r="BL113" s="132" t="s">
        <v>347</v>
      </c>
      <c r="BM113" s="106">
        <v>17.28</v>
      </c>
      <c r="BN113" s="103">
        <v>17.28</v>
      </c>
      <c r="BO113" s="103">
        <v>17.28</v>
      </c>
      <c r="BP113" s="103">
        <v>0</v>
      </c>
      <c r="BQ113" s="103">
        <v>0</v>
      </c>
      <c r="BR113" s="103">
        <v>0</v>
      </c>
      <c r="BS113" s="103">
        <v>0</v>
      </c>
      <c r="BT113" s="103"/>
      <c r="BU113" s="110">
        <v>0</v>
      </c>
      <c r="BV113" s="103"/>
      <c r="BW113" s="103"/>
      <c r="BX113" s="103">
        <v>0</v>
      </c>
      <c r="BY113" s="106">
        <v>5.76</v>
      </c>
      <c r="BZ113" s="106">
        <v>5.76</v>
      </c>
      <c r="CA113" s="103"/>
      <c r="CB113" s="103"/>
      <c r="CC113" s="103">
        <v>5.76</v>
      </c>
      <c r="CD113" s="103"/>
      <c r="CE113" s="103">
        <v>5.76</v>
      </c>
      <c r="CF113" s="103"/>
      <c r="CG113" s="103"/>
      <c r="CH113" s="103"/>
      <c r="CI113" s="103"/>
      <c r="CJ113" s="103"/>
      <c r="CK113" s="110"/>
      <c r="CL113" s="103"/>
      <c r="CM113" s="103"/>
      <c r="CN113" s="103"/>
      <c r="CO113" s="103"/>
      <c r="CP113" s="103"/>
      <c r="CQ113" s="103">
        <v>0</v>
      </c>
      <c r="CR113" s="103"/>
      <c r="CS113" s="103"/>
      <c r="CT113" s="103"/>
      <c r="CU113" s="103"/>
      <c r="CV113" s="111">
        <v>310.73020000000008</v>
      </c>
    </row>
    <row r="114" spans="1:100" s="99" customFormat="1" ht="14.25" customHeight="1">
      <c r="A114" s="103">
        <v>109</v>
      </c>
      <c r="B114" s="103" t="s">
        <v>240</v>
      </c>
      <c r="C114" s="104">
        <v>502005</v>
      </c>
      <c r="D114" s="132" t="s">
        <v>348</v>
      </c>
      <c r="E114" s="106">
        <v>287.57190000000003</v>
      </c>
      <c r="F114" s="106">
        <v>256.98790000000002</v>
      </c>
      <c r="G114" s="103">
        <v>65194</v>
      </c>
      <c r="H114" s="106"/>
      <c r="I114" s="106">
        <v>65194</v>
      </c>
      <c r="J114" s="103">
        <v>86.232799999999997</v>
      </c>
      <c r="K114" s="106">
        <v>18.431999999999999</v>
      </c>
      <c r="L114" s="103">
        <v>0</v>
      </c>
      <c r="M114" s="103">
        <v>0</v>
      </c>
      <c r="N114" s="103">
        <v>0</v>
      </c>
      <c r="O114" s="128">
        <v>18.431999999999999</v>
      </c>
      <c r="P114" s="103"/>
      <c r="Q114" s="103"/>
      <c r="R114" s="103"/>
      <c r="S114" s="106">
        <v>42.552000000000007</v>
      </c>
      <c r="T114" s="103">
        <v>0</v>
      </c>
      <c r="U114" s="103">
        <v>3.6720000000000002</v>
      </c>
      <c r="V114" s="103"/>
      <c r="W114" s="103">
        <v>25.92</v>
      </c>
      <c r="X114" s="103">
        <v>25.92</v>
      </c>
      <c r="Y114" s="103">
        <v>0</v>
      </c>
      <c r="Z114" s="103">
        <v>12.96</v>
      </c>
      <c r="AA114" s="103">
        <v>12.96</v>
      </c>
      <c r="AB114" s="103">
        <v>0</v>
      </c>
      <c r="AC114" s="103">
        <v>21600</v>
      </c>
      <c r="AD114" s="103"/>
      <c r="AE114" s="103"/>
      <c r="AF114" s="103">
        <v>50.764000000000003</v>
      </c>
      <c r="AG114" s="103">
        <v>53.353999999999999</v>
      </c>
      <c r="AH114" s="103">
        <v>-2.5899999999999963</v>
      </c>
      <c r="AI114" s="110">
        <v>24.1236</v>
      </c>
      <c r="AJ114" s="110">
        <v>24.1236</v>
      </c>
      <c r="AK114" s="110">
        <v>0</v>
      </c>
      <c r="AL114" s="110">
        <v>266328</v>
      </c>
      <c r="AM114" s="103"/>
      <c r="AN114" s="103">
        <v>10.612500000000001</v>
      </c>
      <c r="AO114" s="103">
        <v>10.612500000000001</v>
      </c>
      <c r="AP114" s="103">
        <v>0</v>
      </c>
      <c r="AQ114" s="103">
        <v>10.9597</v>
      </c>
      <c r="AR114" s="103">
        <v>112749</v>
      </c>
      <c r="AS114" s="103">
        <v>0.68830000000000002</v>
      </c>
      <c r="AT114" s="103">
        <v>6883</v>
      </c>
      <c r="AU114" s="103"/>
      <c r="AV114" s="103">
        <v>1.6231</v>
      </c>
      <c r="AW114" s="103">
        <v>1.6231</v>
      </c>
      <c r="AX114" s="103">
        <v>0</v>
      </c>
      <c r="AY114" s="103">
        <v>0.82589999999999997</v>
      </c>
      <c r="AZ114" s="103">
        <v>8259</v>
      </c>
      <c r="BA114" s="103">
        <v>0.96360000000000001</v>
      </c>
      <c r="BB114" s="103">
        <v>9636</v>
      </c>
      <c r="BC114" s="103">
        <v>-0.16639999999999999</v>
      </c>
      <c r="BD114" s="103">
        <v>19.6479</v>
      </c>
      <c r="BE114" s="103">
        <v>19.6479</v>
      </c>
      <c r="BF114" s="103">
        <v>0</v>
      </c>
      <c r="BG114" s="103"/>
      <c r="BH114" s="103">
        <v>3</v>
      </c>
      <c r="BI114" s="103">
        <v>3</v>
      </c>
      <c r="BJ114" s="103">
        <v>0</v>
      </c>
      <c r="BK114" s="111">
        <v>1E-4</v>
      </c>
      <c r="BL114" s="132" t="s">
        <v>348</v>
      </c>
      <c r="BM114" s="106">
        <v>22.28</v>
      </c>
      <c r="BN114" s="103">
        <v>17.28</v>
      </c>
      <c r="BO114" s="103">
        <v>18.239999999999998</v>
      </c>
      <c r="BP114" s="103">
        <v>-0.9599999999999973</v>
      </c>
      <c r="BQ114" s="103">
        <v>0</v>
      </c>
      <c r="BR114" s="103">
        <v>0</v>
      </c>
      <c r="BS114" s="103">
        <v>0</v>
      </c>
      <c r="BT114" s="103"/>
      <c r="BU114" s="110">
        <v>5</v>
      </c>
      <c r="BV114" s="103"/>
      <c r="BW114" s="103"/>
      <c r="BX114" s="103">
        <v>0</v>
      </c>
      <c r="BY114" s="106">
        <v>8.3040000000000003</v>
      </c>
      <c r="BZ114" s="106">
        <v>5.28</v>
      </c>
      <c r="CA114" s="103"/>
      <c r="CB114" s="103"/>
      <c r="CC114" s="103">
        <v>5.28</v>
      </c>
      <c r="CD114" s="103"/>
      <c r="CE114" s="103">
        <v>5.28</v>
      </c>
      <c r="CF114" s="103"/>
      <c r="CG114" s="103"/>
      <c r="CH114" s="129">
        <v>3.024</v>
      </c>
      <c r="CI114" s="103"/>
      <c r="CJ114" s="103"/>
      <c r="CK114" s="110"/>
      <c r="CL114" s="103"/>
      <c r="CM114" s="103"/>
      <c r="CN114" s="103"/>
      <c r="CO114" s="103"/>
      <c r="CP114" s="103"/>
      <c r="CQ114" s="103">
        <v>0</v>
      </c>
      <c r="CR114" s="103"/>
      <c r="CS114" s="103"/>
      <c r="CT114" s="103"/>
      <c r="CU114" s="103"/>
      <c r="CV114" s="111">
        <v>287.57190000000003</v>
      </c>
    </row>
    <row r="115" spans="1:100" s="99" customFormat="1" ht="14.25" customHeight="1">
      <c r="A115" s="103">
        <v>110</v>
      </c>
      <c r="B115" s="103" t="s">
        <v>240</v>
      </c>
      <c r="C115" s="104">
        <v>502006</v>
      </c>
      <c r="D115" s="132" t="s">
        <v>349</v>
      </c>
      <c r="E115" s="106">
        <v>229.27770000000001</v>
      </c>
      <c r="F115" s="106">
        <v>192.4777</v>
      </c>
      <c r="G115" s="103">
        <v>50705</v>
      </c>
      <c r="H115" s="106"/>
      <c r="I115" s="106">
        <v>50705</v>
      </c>
      <c r="J115" s="103">
        <v>64.846000000000004</v>
      </c>
      <c r="K115" s="106">
        <v>14.256</v>
      </c>
      <c r="L115" s="103">
        <v>0</v>
      </c>
      <c r="M115" s="103">
        <v>0</v>
      </c>
      <c r="N115" s="103">
        <v>0</v>
      </c>
      <c r="O115" s="128">
        <v>14.256</v>
      </c>
      <c r="P115" s="103"/>
      <c r="Q115" s="103"/>
      <c r="R115" s="103"/>
      <c r="S115" s="106">
        <v>31.655999999999999</v>
      </c>
      <c r="T115" s="103">
        <v>0</v>
      </c>
      <c r="U115" s="103">
        <v>2.8559999999999999</v>
      </c>
      <c r="V115" s="103"/>
      <c r="W115" s="103">
        <v>20.16</v>
      </c>
      <c r="X115" s="103">
        <v>20.16</v>
      </c>
      <c r="Y115" s="103">
        <v>0</v>
      </c>
      <c r="Z115" s="103">
        <v>8.64</v>
      </c>
      <c r="AA115" s="103">
        <v>10.08</v>
      </c>
      <c r="AB115" s="103">
        <v>-1.4399999999999995</v>
      </c>
      <c r="AC115" s="103">
        <v>16800</v>
      </c>
      <c r="AD115" s="103"/>
      <c r="AE115" s="103"/>
      <c r="AF115" s="103">
        <v>38.332000000000001</v>
      </c>
      <c r="AG115" s="103">
        <v>38.332000000000001</v>
      </c>
      <c r="AH115" s="103">
        <v>0</v>
      </c>
      <c r="AI115" s="110">
        <v>18.762599999999999</v>
      </c>
      <c r="AJ115" s="110">
        <v>18.762499999999999</v>
      </c>
      <c r="AK115" s="110">
        <v>9.9999999999766942E-5</v>
      </c>
      <c r="AL115" s="110">
        <v>196802</v>
      </c>
      <c r="AM115" s="103"/>
      <c r="AN115" s="103">
        <v>8.2539999999999996</v>
      </c>
      <c r="AO115" s="103">
        <v>8.2539999999999996</v>
      </c>
      <c r="AP115" s="103">
        <v>0</v>
      </c>
      <c r="AQ115" s="103">
        <v>8.2542000000000009</v>
      </c>
      <c r="AR115" s="103">
        <v>81946</v>
      </c>
      <c r="AS115" s="103">
        <v>0.50700000000000001</v>
      </c>
      <c r="AT115" s="103">
        <v>5070</v>
      </c>
      <c r="AU115" s="103"/>
      <c r="AV115" s="103">
        <v>1.2624</v>
      </c>
      <c r="AW115" s="103">
        <v>1.2624</v>
      </c>
      <c r="AX115" s="103">
        <v>0</v>
      </c>
      <c r="AY115" s="103">
        <v>0.60840000000000005</v>
      </c>
      <c r="AZ115" s="103">
        <v>6084.0000000000009</v>
      </c>
      <c r="BA115" s="103">
        <v>0.70979999999999999</v>
      </c>
      <c r="BB115" s="103">
        <v>7098</v>
      </c>
      <c r="BC115" s="103">
        <v>-5.5800000000000072E-2</v>
      </c>
      <c r="BD115" s="103">
        <v>15.108700000000001</v>
      </c>
      <c r="BE115" s="103">
        <v>15.108700000000001</v>
      </c>
      <c r="BF115" s="103">
        <v>0</v>
      </c>
      <c r="BG115" s="103"/>
      <c r="BH115" s="103"/>
      <c r="BI115" s="103"/>
      <c r="BJ115" s="103">
        <v>0</v>
      </c>
      <c r="BK115" s="111">
        <v>1E-4</v>
      </c>
      <c r="BL115" s="132" t="s">
        <v>349</v>
      </c>
      <c r="BM115" s="106">
        <v>33.44</v>
      </c>
      <c r="BN115" s="103">
        <v>13.44</v>
      </c>
      <c r="BO115" s="103">
        <v>13.44</v>
      </c>
      <c r="BP115" s="103">
        <v>0</v>
      </c>
      <c r="BQ115" s="103">
        <v>0</v>
      </c>
      <c r="BR115" s="103">
        <v>0</v>
      </c>
      <c r="BS115" s="103">
        <v>0</v>
      </c>
      <c r="BT115" s="103"/>
      <c r="BU115" s="110">
        <v>20</v>
      </c>
      <c r="BV115" s="103"/>
      <c r="BW115" s="103"/>
      <c r="BX115" s="103">
        <v>0</v>
      </c>
      <c r="BY115" s="106">
        <v>3.36</v>
      </c>
      <c r="BZ115" s="106">
        <v>3.36</v>
      </c>
      <c r="CA115" s="103"/>
      <c r="CB115" s="103"/>
      <c r="CC115" s="103">
        <v>3.36</v>
      </c>
      <c r="CD115" s="103"/>
      <c r="CE115" s="103">
        <v>3.36</v>
      </c>
      <c r="CF115" s="103"/>
      <c r="CG115" s="103"/>
      <c r="CH115" s="103"/>
      <c r="CI115" s="103"/>
      <c r="CJ115" s="103"/>
      <c r="CK115" s="110"/>
      <c r="CL115" s="103"/>
      <c r="CM115" s="103"/>
      <c r="CN115" s="103"/>
      <c r="CO115" s="103"/>
      <c r="CP115" s="103"/>
      <c r="CQ115" s="103">
        <v>0</v>
      </c>
      <c r="CR115" s="103"/>
      <c r="CS115" s="103"/>
      <c r="CT115" s="103"/>
      <c r="CU115" s="103"/>
      <c r="CV115" s="111">
        <v>229.27770000000001</v>
      </c>
    </row>
    <row r="116" spans="1:100" s="99" customFormat="1" ht="14.25" customHeight="1">
      <c r="A116" s="103">
        <v>111</v>
      </c>
      <c r="B116" s="103" t="s">
        <v>240</v>
      </c>
      <c r="C116" s="104">
        <v>502007</v>
      </c>
      <c r="D116" s="132" t="s">
        <v>350</v>
      </c>
      <c r="E116" s="106">
        <v>162.23099999999997</v>
      </c>
      <c r="F116" s="106">
        <v>129.95499999999998</v>
      </c>
      <c r="G116" s="103">
        <v>20764</v>
      </c>
      <c r="H116" s="106"/>
      <c r="I116" s="106">
        <v>20764</v>
      </c>
      <c r="J116" s="103">
        <v>42.916799999999995</v>
      </c>
      <c r="K116" s="106">
        <v>5.76</v>
      </c>
      <c r="L116" s="103">
        <v>0</v>
      </c>
      <c r="M116" s="103">
        <v>0</v>
      </c>
      <c r="N116" s="103">
        <v>0</v>
      </c>
      <c r="O116" s="128">
        <v>5.76</v>
      </c>
      <c r="P116" s="103"/>
      <c r="Q116" s="103"/>
      <c r="R116" s="103"/>
      <c r="S116" s="106">
        <v>14.184000000000001</v>
      </c>
      <c r="T116" s="103">
        <v>0</v>
      </c>
      <c r="U116" s="103">
        <v>1.224</v>
      </c>
      <c r="V116" s="103"/>
      <c r="W116" s="103">
        <v>8.64</v>
      </c>
      <c r="X116" s="103">
        <v>8.64</v>
      </c>
      <c r="Y116" s="103">
        <v>0</v>
      </c>
      <c r="Z116" s="103">
        <v>4.32</v>
      </c>
      <c r="AA116" s="103">
        <v>4.32</v>
      </c>
      <c r="AB116" s="103">
        <v>0</v>
      </c>
      <c r="AC116" s="103">
        <v>7200</v>
      </c>
      <c r="AD116" s="103"/>
      <c r="AE116" s="103"/>
      <c r="AF116" s="103">
        <v>24.863999999999997</v>
      </c>
      <c r="AG116" s="103">
        <v>68.894000000000005</v>
      </c>
      <c r="AH116" s="103">
        <v>-44.030000000000008</v>
      </c>
      <c r="AI116" s="110">
        <v>7.8555000000000001</v>
      </c>
      <c r="AJ116" s="110">
        <v>7.8555000000000001</v>
      </c>
      <c r="AK116" s="110">
        <v>0</v>
      </c>
      <c r="AL116" s="110">
        <v>110526</v>
      </c>
      <c r="AM116" s="103"/>
      <c r="AN116" s="103">
        <v>3.4388000000000001</v>
      </c>
      <c r="AO116" s="103">
        <v>3.4388999999999998</v>
      </c>
      <c r="AP116" s="103">
        <v>-9.9999999999766942E-5</v>
      </c>
      <c r="AQ116" s="103">
        <v>5.4225000000000003</v>
      </c>
      <c r="AR116" s="103">
        <v>48072</v>
      </c>
      <c r="AS116" s="103">
        <v>0.2878</v>
      </c>
      <c r="AT116" s="103">
        <v>2878</v>
      </c>
      <c r="AU116" s="103"/>
      <c r="AV116" s="103">
        <v>0.52590000000000003</v>
      </c>
      <c r="AW116" s="103">
        <v>0.52590000000000003</v>
      </c>
      <c r="AX116" s="103">
        <v>0</v>
      </c>
      <c r="AY116" s="103">
        <v>0.34539999999999998</v>
      </c>
      <c r="AZ116" s="103">
        <v>3454</v>
      </c>
      <c r="BA116" s="103">
        <v>0.40289999999999998</v>
      </c>
      <c r="BB116" s="103">
        <v>4029</v>
      </c>
      <c r="BC116" s="103">
        <v>-0.22239999999999993</v>
      </c>
      <c r="BD116" s="103">
        <v>6.41</v>
      </c>
      <c r="BE116" s="103">
        <v>6.41</v>
      </c>
      <c r="BF116" s="103">
        <v>0</v>
      </c>
      <c r="BG116" s="103"/>
      <c r="BH116" s="103">
        <v>24</v>
      </c>
      <c r="BI116" s="103">
        <v>24</v>
      </c>
      <c r="BJ116" s="103">
        <v>0</v>
      </c>
      <c r="BK116" s="111">
        <v>1E-4</v>
      </c>
      <c r="BL116" s="132" t="s">
        <v>350</v>
      </c>
      <c r="BM116" s="106">
        <v>25.759999999999998</v>
      </c>
      <c r="BN116" s="103">
        <v>5.76</v>
      </c>
      <c r="BO116" s="103">
        <v>22.08</v>
      </c>
      <c r="BP116" s="103">
        <v>-16.32</v>
      </c>
      <c r="BQ116" s="103">
        <v>0</v>
      </c>
      <c r="BR116" s="103">
        <v>0</v>
      </c>
      <c r="BS116" s="103">
        <v>0</v>
      </c>
      <c r="BT116" s="103"/>
      <c r="BU116" s="110">
        <v>20</v>
      </c>
      <c r="BV116" s="103"/>
      <c r="BW116" s="103"/>
      <c r="BX116" s="103">
        <v>0</v>
      </c>
      <c r="BY116" s="106">
        <v>6.516</v>
      </c>
      <c r="BZ116" s="106">
        <v>5.76</v>
      </c>
      <c r="CA116" s="103"/>
      <c r="CB116" s="103"/>
      <c r="CC116" s="103">
        <v>5.76</v>
      </c>
      <c r="CD116" s="103"/>
      <c r="CE116" s="103">
        <v>5.76</v>
      </c>
      <c r="CF116" s="103"/>
      <c r="CG116" s="103"/>
      <c r="CH116" s="129">
        <v>0.75600000000000001</v>
      </c>
      <c r="CI116" s="103"/>
      <c r="CJ116" s="103"/>
      <c r="CK116" s="110"/>
      <c r="CL116" s="103"/>
      <c r="CM116" s="103"/>
      <c r="CN116" s="103"/>
      <c r="CO116" s="103"/>
      <c r="CP116" s="103"/>
      <c r="CQ116" s="103">
        <v>0</v>
      </c>
      <c r="CR116" s="103"/>
      <c r="CS116" s="103"/>
      <c r="CT116" s="103"/>
      <c r="CU116" s="103"/>
      <c r="CV116" s="111">
        <v>162.23099999999997</v>
      </c>
    </row>
    <row r="117" spans="1:100" s="99" customFormat="1" ht="14.25" customHeight="1">
      <c r="A117" s="103">
        <v>112</v>
      </c>
      <c r="B117" s="103" t="s">
        <v>240</v>
      </c>
      <c r="C117" s="104">
        <v>502008</v>
      </c>
      <c r="D117" s="105" t="s">
        <v>351</v>
      </c>
      <c r="E117" s="106">
        <v>92.463499999999996</v>
      </c>
      <c r="F117" s="106">
        <v>66.263499999999993</v>
      </c>
      <c r="G117" s="103">
        <v>19441</v>
      </c>
      <c r="H117" s="106"/>
      <c r="I117" s="106">
        <v>19441</v>
      </c>
      <c r="J117" s="103">
        <v>25.3292</v>
      </c>
      <c r="K117" s="106">
        <v>0</v>
      </c>
      <c r="L117" s="103">
        <v>0</v>
      </c>
      <c r="M117" s="103">
        <v>0</v>
      </c>
      <c r="N117" s="103">
        <v>0</v>
      </c>
      <c r="O117" s="103"/>
      <c r="P117" s="103"/>
      <c r="Q117" s="103"/>
      <c r="R117" s="103"/>
      <c r="S117" s="106">
        <v>10.8</v>
      </c>
      <c r="T117" s="103">
        <v>0</v>
      </c>
      <c r="U117" s="103"/>
      <c r="V117" s="103"/>
      <c r="W117" s="103">
        <v>7.2</v>
      </c>
      <c r="X117" s="103">
        <v>7.2</v>
      </c>
      <c r="Y117" s="103">
        <v>0</v>
      </c>
      <c r="Z117" s="103">
        <v>3.6</v>
      </c>
      <c r="AA117" s="103">
        <v>3.6</v>
      </c>
      <c r="AB117" s="103">
        <v>0</v>
      </c>
      <c r="AC117" s="103">
        <v>6000</v>
      </c>
      <c r="AD117" s="103"/>
      <c r="AE117" s="103"/>
      <c r="AF117" s="103">
        <v>13.985999999999999</v>
      </c>
      <c r="AG117" s="103">
        <v>19.166</v>
      </c>
      <c r="AH117" s="103">
        <v>-5.1800000000000015</v>
      </c>
      <c r="AI117" s="110">
        <v>6.9566999999999997</v>
      </c>
      <c r="AJ117" s="110">
        <v>6.9566999999999997</v>
      </c>
      <c r="AK117" s="110">
        <v>0</v>
      </c>
      <c r="AL117" s="110">
        <v>67937</v>
      </c>
      <c r="AM117" s="103"/>
      <c r="AN117" s="103">
        <v>3.0836999999999999</v>
      </c>
      <c r="AO117" s="103">
        <v>3.0836999999999999</v>
      </c>
      <c r="AP117" s="103">
        <v>0</v>
      </c>
      <c r="AQ117" s="103">
        <v>3.1452</v>
      </c>
      <c r="AR117" s="103">
        <v>28583</v>
      </c>
      <c r="AS117" s="103">
        <v>0.17630000000000001</v>
      </c>
      <c r="AT117" s="103">
        <v>1763.0000000000002</v>
      </c>
      <c r="AU117" s="103"/>
      <c r="AV117" s="103">
        <v>0.45839999999999997</v>
      </c>
      <c r="AW117" s="103">
        <v>0.47160000000000002</v>
      </c>
      <c r="AX117" s="103">
        <v>-1.3200000000000045E-2</v>
      </c>
      <c r="AY117" s="103">
        <v>0.21160000000000001</v>
      </c>
      <c r="AZ117" s="103">
        <v>2116</v>
      </c>
      <c r="BA117" s="103">
        <v>0.24679999999999999</v>
      </c>
      <c r="BB117" s="103">
        <v>2468</v>
      </c>
      <c r="BC117" s="103">
        <v>0</v>
      </c>
      <c r="BD117" s="103">
        <v>5.6494999999999997</v>
      </c>
      <c r="BE117" s="103">
        <v>5.6494999999999997</v>
      </c>
      <c r="BF117" s="103">
        <v>0</v>
      </c>
      <c r="BG117" s="103"/>
      <c r="BH117" s="103"/>
      <c r="BI117" s="103"/>
      <c r="BJ117" s="103">
        <v>0</v>
      </c>
      <c r="BK117" s="111">
        <v>1E-4</v>
      </c>
      <c r="BL117" s="112" t="s">
        <v>351</v>
      </c>
      <c r="BM117" s="106">
        <v>23.8</v>
      </c>
      <c r="BN117" s="103">
        <v>4.8</v>
      </c>
      <c r="BO117" s="103">
        <v>6.72</v>
      </c>
      <c r="BP117" s="103">
        <v>-1.92</v>
      </c>
      <c r="BQ117" s="103">
        <v>0</v>
      </c>
      <c r="BR117" s="103">
        <v>0</v>
      </c>
      <c r="BS117" s="103">
        <v>0</v>
      </c>
      <c r="BT117" s="103"/>
      <c r="BU117" s="110">
        <v>19</v>
      </c>
      <c r="BV117" s="103"/>
      <c r="BW117" s="103"/>
      <c r="BX117" s="103">
        <v>0</v>
      </c>
      <c r="BY117" s="106">
        <v>2.4</v>
      </c>
      <c r="BZ117" s="106">
        <v>2.4</v>
      </c>
      <c r="CA117" s="103"/>
      <c r="CB117" s="103"/>
      <c r="CC117" s="103">
        <v>2.4</v>
      </c>
      <c r="CD117" s="103"/>
      <c r="CE117" s="103">
        <v>2.4</v>
      </c>
      <c r="CF117" s="103"/>
      <c r="CG117" s="103"/>
      <c r="CH117" s="103"/>
      <c r="CI117" s="103"/>
      <c r="CJ117" s="103"/>
      <c r="CK117" s="110"/>
      <c r="CL117" s="103"/>
      <c r="CM117" s="103"/>
      <c r="CN117" s="103"/>
      <c r="CO117" s="103"/>
      <c r="CP117" s="103"/>
      <c r="CQ117" s="103">
        <v>0</v>
      </c>
      <c r="CR117" s="103">
        <v>35</v>
      </c>
      <c r="CS117" s="103"/>
      <c r="CT117" s="103"/>
      <c r="CU117" s="103"/>
      <c r="CV117" s="111">
        <v>127.4635</v>
      </c>
    </row>
    <row r="118" spans="1:100" s="99" customFormat="1" ht="14.25" customHeight="1">
      <c r="A118" s="103">
        <v>113</v>
      </c>
      <c r="B118" s="103" t="s">
        <v>240</v>
      </c>
      <c r="C118" s="104">
        <v>602001</v>
      </c>
      <c r="D118" s="105" t="s">
        <v>352</v>
      </c>
      <c r="E118" s="106">
        <v>419.19839999999999</v>
      </c>
      <c r="F118" s="106">
        <v>311.91840000000002</v>
      </c>
      <c r="G118" s="103">
        <v>84421</v>
      </c>
      <c r="H118" s="106">
        <v>48522</v>
      </c>
      <c r="I118" s="106">
        <v>35899</v>
      </c>
      <c r="J118" s="103">
        <v>101.3052</v>
      </c>
      <c r="K118" s="106">
        <v>33.75</v>
      </c>
      <c r="L118" s="103">
        <v>33.75</v>
      </c>
      <c r="M118" s="103">
        <v>36</v>
      </c>
      <c r="N118" s="103">
        <v>-2.25</v>
      </c>
      <c r="O118" s="103"/>
      <c r="P118" s="103"/>
      <c r="Q118" s="103"/>
      <c r="R118" s="103"/>
      <c r="S118" s="106">
        <v>67.988900000000001</v>
      </c>
      <c r="T118" s="103">
        <v>4.8521999999999998</v>
      </c>
      <c r="U118" s="103"/>
      <c r="V118" s="103"/>
      <c r="W118" s="103">
        <v>41.900399999999998</v>
      </c>
      <c r="X118" s="103">
        <v>41.900399999999998</v>
      </c>
      <c r="Y118" s="103">
        <v>0</v>
      </c>
      <c r="Z118" s="103">
        <v>21.2363</v>
      </c>
      <c r="AA118" s="103">
        <v>20.950199999999999</v>
      </c>
      <c r="AB118" s="103">
        <v>0.28610000000000113</v>
      </c>
      <c r="AC118" s="103">
        <v>34917</v>
      </c>
      <c r="AD118" s="103"/>
      <c r="AE118" s="103"/>
      <c r="AF118" s="103">
        <v>31.08</v>
      </c>
      <c r="AG118" s="103">
        <v>31.08</v>
      </c>
      <c r="AH118" s="103">
        <v>0</v>
      </c>
      <c r="AI118" s="110">
        <v>34.061999999999998</v>
      </c>
      <c r="AJ118" s="110">
        <v>34.061999999999998</v>
      </c>
      <c r="AK118" s="110">
        <v>0</v>
      </c>
      <c r="AL118" s="110">
        <v>340620</v>
      </c>
      <c r="AM118" s="103"/>
      <c r="AN118" s="103">
        <v>14.121499999999999</v>
      </c>
      <c r="AO118" s="103">
        <v>3.5615000000000001</v>
      </c>
      <c r="AP118" s="103">
        <v>10.559999999999999</v>
      </c>
      <c r="AQ118" s="103">
        <v>13.290800000000001</v>
      </c>
      <c r="AR118" s="103">
        <v>132908</v>
      </c>
      <c r="AS118" s="103">
        <v>0.83069999999999999</v>
      </c>
      <c r="AT118" s="103">
        <v>8307</v>
      </c>
      <c r="AU118" s="103"/>
      <c r="AV118" s="103">
        <v>1.5159</v>
      </c>
      <c r="AW118" s="103">
        <v>0.37919999999999998</v>
      </c>
      <c r="AX118" s="103">
        <v>1.1367</v>
      </c>
      <c r="AY118" s="103">
        <v>0.99680000000000002</v>
      </c>
      <c r="AZ118" s="103">
        <v>9968</v>
      </c>
      <c r="BA118" s="103">
        <v>0.51910000000000001</v>
      </c>
      <c r="BB118" s="103">
        <v>5191</v>
      </c>
      <c r="BC118" s="103">
        <v>0</v>
      </c>
      <c r="BD118" s="103">
        <v>28.094899999999999</v>
      </c>
      <c r="BE118" s="103">
        <v>8.7920999999999996</v>
      </c>
      <c r="BF118" s="103">
        <v>19.302799999999998</v>
      </c>
      <c r="BG118" s="103"/>
      <c r="BH118" s="103"/>
      <c r="BI118" s="103"/>
      <c r="BJ118" s="103">
        <v>0</v>
      </c>
      <c r="BK118" s="111">
        <v>1E-4</v>
      </c>
      <c r="BL118" s="112" t="s">
        <v>352</v>
      </c>
      <c r="BM118" s="106">
        <v>90.78</v>
      </c>
      <c r="BN118" s="103">
        <v>29.52</v>
      </c>
      <c r="BO118" s="103">
        <v>29.52</v>
      </c>
      <c r="BP118" s="103">
        <v>0</v>
      </c>
      <c r="BQ118" s="103">
        <v>10.26</v>
      </c>
      <c r="BR118" s="103">
        <v>1E-3</v>
      </c>
      <c r="BS118" s="103">
        <v>10.259</v>
      </c>
      <c r="BT118" s="103">
        <v>9850</v>
      </c>
      <c r="BU118" s="110">
        <v>51</v>
      </c>
      <c r="BV118" s="103"/>
      <c r="BW118" s="103"/>
      <c r="BX118" s="103">
        <v>0</v>
      </c>
      <c r="BY118" s="106">
        <v>16.5</v>
      </c>
      <c r="BZ118" s="106">
        <v>10.56</v>
      </c>
      <c r="CA118" s="103"/>
      <c r="CB118" s="103"/>
      <c r="CC118" s="103">
        <v>10.56</v>
      </c>
      <c r="CD118" s="103"/>
      <c r="CE118" s="103">
        <v>10.56</v>
      </c>
      <c r="CF118" s="103"/>
      <c r="CG118" s="103"/>
      <c r="CH118" s="129">
        <v>5.94</v>
      </c>
      <c r="CI118" s="103"/>
      <c r="CJ118" s="103"/>
      <c r="CK118" s="110"/>
      <c r="CL118" s="103"/>
      <c r="CM118" s="103"/>
      <c r="CN118" s="103"/>
      <c r="CO118" s="103"/>
      <c r="CP118" s="103"/>
      <c r="CQ118" s="103">
        <v>0</v>
      </c>
      <c r="CR118" s="103">
        <v>618</v>
      </c>
      <c r="CS118" s="103"/>
      <c r="CT118" s="103">
        <v>381</v>
      </c>
      <c r="CU118" s="103"/>
      <c r="CV118" s="111">
        <v>1418.1984</v>
      </c>
    </row>
    <row r="119" spans="1:100" s="99" customFormat="1" ht="14.25" customHeight="1">
      <c r="A119" s="103">
        <v>114</v>
      </c>
      <c r="B119" s="103" t="s">
        <v>240</v>
      </c>
      <c r="C119" s="104">
        <v>603001</v>
      </c>
      <c r="D119" s="105" t="s">
        <v>353</v>
      </c>
      <c r="E119" s="106">
        <v>769.50649999999996</v>
      </c>
      <c r="F119" s="106">
        <v>577.09449999999993</v>
      </c>
      <c r="G119" s="103">
        <v>103697</v>
      </c>
      <c r="H119" s="106">
        <v>55078</v>
      </c>
      <c r="I119" s="106">
        <v>48619</v>
      </c>
      <c r="J119" s="103">
        <v>124.43640000000001</v>
      </c>
      <c r="K119" s="106">
        <v>50</v>
      </c>
      <c r="L119" s="103">
        <v>36</v>
      </c>
      <c r="M119" s="103">
        <v>36</v>
      </c>
      <c r="N119" s="103">
        <v>0</v>
      </c>
      <c r="O119" s="103"/>
      <c r="P119" s="103"/>
      <c r="Q119" s="103"/>
      <c r="R119" s="103">
        <v>14</v>
      </c>
      <c r="S119" s="106">
        <v>82.944999999999993</v>
      </c>
      <c r="T119" s="103">
        <v>5.5077999999999996</v>
      </c>
      <c r="U119" s="103"/>
      <c r="V119" s="103"/>
      <c r="W119" s="103">
        <v>51.717599999999997</v>
      </c>
      <c r="X119" s="103">
        <v>51.717599999999997</v>
      </c>
      <c r="Y119" s="103">
        <v>0</v>
      </c>
      <c r="Z119" s="103">
        <v>25.7196</v>
      </c>
      <c r="AA119" s="103">
        <v>25.858799999999999</v>
      </c>
      <c r="AB119" s="103">
        <v>-0.13919999999999888</v>
      </c>
      <c r="AC119" s="103">
        <v>43098</v>
      </c>
      <c r="AD119" s="103"/>
      <c r="AE119" s="103"/>
      <c r="AF119" s="103">
        <v>44.03</v>
      </c>
      <c r="AG119" s="103">
        <v>44.03</v>
      </c>
      <c r="AH119" s="103">
        <v>0</v>
      </c>
      <c r="AI119" s="110">
        <v>41.870699999999999</v>
      </c>
      <c r="AJ119" s="110">
        <v>41.870699999999999</v>
      </c>
      <c r="AK119" s="110">
        <v>0</v>
      </c>
      <c r="AL119" s="110">
        <v>418707</v>
      </c>
      <c r="AM119" s="103"/>
      <c r="AN119" s="103">
        <v>17.3796</v>
      </c>
      <c r="AO119" s="103">
        <v>4.3959999999999999</v>
      </c>
      <c r="AP119" s="103">
        <v>12.983599999999999</v>
      </c>
      <c r="AQ119" s="103">
        <v>16.357299999999999</v>
      </c>
      <c r="AR119" s="103">
        <v>163573</v>
      </c>
      <c r="AS119" s="103">
        <v>1.0223</v>
      </c>
      <c r="AT119" s="103">
        <v>10223</v>
      </c>
      <c r="AU119" s="103"/>
      <c r="AV119" s="103">
        <v>1.9434</v>
      </c>
      <c r="AW119" s="103">
        <v>0.46510000000000001</v>
      </c>
      <c r="AX119" s="103">
        <v>1.4782999999999999</v>
      </c>
      <c r="AY119" s="103">
        <v>1.2267999999999999</v>
      </c>
      <c r="AZ119" s="103">
        <v>12267.999999999998</v>
      </c>
      <c r="BA119" s="103">
        <v>0.71660000000000001</v>
      </c>
      <c r="BB119" s="103">
        <v>7166</v>
      </c>
      <c r="BC119" s="103">
        <v>0</v>
      </c>
      <c r="BD119" s="103">
        <v>34.489400000000003</v>
      </c>
      <c r="BE119" s="103">
        <v>10.7072</v>
      </c>
      <c r="BF119" s="103">
        <v>23.782200000000003</v>
      </c>
      <c r="BG119" s="103"/>
      <c r="BH119" s="128">
        <v>180</v>
      </c>
      <c r="BI119" s="128">
        <v>194</v>
      </c>
      <c r="BJ119" s="103">
        <v>-14</v>
      </c>
      <c r="BK119" s="111">
        <v>1E-4</v>
      </c>
      <c r="BL119" s="112" t="s">
        <v>353</v>
      </c>
      <c r="BM119" s="106">
        <v>157.148</v>
      </c>
      <c r="BN119" s="103">
        <v>35.519999999999996</v>
      </c>
      <c r="BO119" s="103">
        <v>35.519999999999996</v>
      </c>
      <c r="BP119" s="103">
        <v>0</v>
      </c>
      <c r="BQ119" s="103">
        <v>11.628</v>
      </c>
      <c r="BR119" s="103">
        <v>1.1999999999999999E-3</v>
      </c>
      <c r="BS119" s="103">
        <v>11.626799999999999</v>
      </c>
      <c r="BT119" s="103">
        <v>12530</v>
      </c>
      <c r="BU119" s="110">
        <v>80</v>
      </c>
      <c r="BV119" s="103">
        <v>30</v>
      </c>
      <c r="BW119" s="103">
        <v>30</v>
      </c>
      <c r="BX119" s="103">
        <v>0</v>
      </c>
      <c r="BY119" s="106">
        <v>35.263999999999996</v>
      </c>
      <c r="BZ119" s="106">
        <v>8.64</v>
      </c>
      <c r="CA119" s="103"/>
      <c r="CB119" s="103"/>
      <c r="CC119" s="103">
        <v>8.64</v>
      </c>
      <c r="CD119" s="103"/>
      <c r="CE119" s="103">
        <v>8.64</v>
      </c>
      <c r="CF119" s="103"/>
      <c r="CG119" s="103"/>
      <c r="CH119" s="129">
        <v>6.6239999999999997</v>
      </c>
      <c r="CI119" s="103"/>
      <c r="CJ119" s="103"/>
      <c r="CK119" s="110"/>
      <c r="CL119" s="103">
        <v>20</v>
      </c>
      <c r="CM119" s="103"/>
      <c r="CN119" s="103"/>
      <c r="CO119" s="129"/>
      <c r="CP119" s="129"/>
      <c r="CQ119" s="103">
        <v>0</v>
      </c>
      <c r="CR119" s="103">
        <v>70.06</v>
      </c>
      <c r="CS119" s="103"/>
      <c r="CT119" s="103">
        <v>386</v>
      </c>
      <c r="CU119" s="103"/>
      <c r="CV119" s="111">
        <v>1225.5664999999999</v>
      </c>
    </row>
    <row r="120" spans="1:100" s="99" customFormat="1" ht="14.25" customHeight="1">
      <c r="A120" s="103">
        <v>115</v>
      </c>
      <c r="B120" s="103" t="s">
        <v>240</v>
      </c>
      <c r="C120" s="104">
        <v>601001</v>
      </c>
      <c r="D120" s="105" t="s">
        <v>354</v>
      </c>
      <c r="E120" s="106">
        <v>571.85079999999994</v>
      </c>
      <c r="F120" s="106">
        <v>396.40320000000003</v>
      </c>
      <c r="G120" s="103">
        <v>113141</v>
      </c>
      <c r="H120" s="106">
        <v>82615</v>
      </c>
      <c r="I120" s="106">
        <v>30526</v>
      </c>
      <c r="J120" s="103">
        <v>135.76920000000001</v>
      </c>
      <c r="K120" s="106">
        <v>47.25</v>
      </c>
      <c r="L120" s="103">
        <v>47.25</v>
      </c>
      <c r="M120" s="103">
        <v>24.75</v>
      </c>
      <c r="N120" s="103">
        <v>22.5</v>
      </c>
      <c r="O120" s="103"/>
      <c r="P120" s="103"/>
      <c r="Q120" s="103"/>
      <c r="R120" s="103"/>
      <c r="S120" s="106">
        <v>85.994299999999996</v>
      </c>
      <c r="T120" s="103">
        <v>8.2614999999999998</v>
      </c>
      <c r="U120" s="103"/>
      <c r="V120" s="103"/>
      <c r="W120" s="103">
        <v>52.08</v>
      </c>
      <c r="X120" s="103">
        <v>52.08</v>
      </c>
      <c r="Y120" s="103">
        <v>0</v>
      </c>
      <c r="Z120" s="103">
        <v>25.652799999999999</v>
      </c>
      <c r="AA120" s="103">
        <v>26.04</v>
      </c>
      <c r="AB120" s="103">
        <v>-0.38719999999999999</v>
      </c>
      <c r="AC120" s="103">
        <v>43400</v>
      </c>
      <c r="AD120" s="103"/>
      <c r="AE120" s="103"/>
      <c r="AF120" s="103">
        <v>28.49</v>
      </c>
      <c r="AG120" s="103">
        <v>28.49</v>
      </c>
      <c r="AH120" s="103">
        <v>0</v>
      </c>
      <c r="AI120" s="110">
        <v>43.496099999999998</v>
      </c>
      <c r="AJ120" s="110">
        <v>43.496099999999998</v>
      </c>
      <c r="AK120" s="110">
        <v>0</v>
      </c>
      <c r="AL120" s="110">
        <v>434961</v>
      </c>
      <c r="AM120" s="103"/>
      <c r="AN120" s="103">
        <v>17.978300000000001</v>
      </c>
      <c r="AO120" s="103">
        <v>4.4268000000000001</v>
      </c>
      <c r="AP120" s="103">
        <v>13.551500000000001</v>
      </c>
      <c r="AQ120" s="103">
        <v>16.9207</v>
      </c>
      <c r="AR120" s="103">
        <v>169207</v>
      </c>
      <c r="AS120" s="103">
        <v>1.0575000000000001</v>
      </c>
      <c r="AT120" s="103">
        <v>10575.000000000002</v>
      </c>
      <c r="AU120" s="103"/>
      <c r="AV120" s="103">
        <v>1.7249000000000001</v>
      </c>
      <c r="AW120" s="103">
        <v>0.46679999999999999</v>
      </c>
      <c r="AX120" s="103">
        <v>1.2581000000000002</v>
      </c>
      <c r="AY120" s="103">
        <v>1.2690999999999999</v>
      </c>
      <c r="AZ120" s="103">
        <v>12690.999999999998</v>
      </c>
      <c r="BA120" s="103">
        <v>0.45579999999999998</v>
      </c>
      <c r="BB120" s="103">
        <v>4558</v>
      </c>
      <c r="BC120" s="103">
        <v>0</v>
      </c>
      <c r="BD120" s="103">
        <v>35.700400000000002</v>
      </c>
      <c r="BE120" s="103">
        <v>10.94</v>
      </c>
      <c r="BF120" s="103">
        <v>24.760400000000004</v>
      </c>
      <c r="BG120" s="103"/>
      <c r="BH120" s="103"/>
      <c r="BI120" s="103"/>
      <c r="BJ120" s="103">
        <v>0</v>
      </c>
      <c r="BK120" s="111">
        <v>1E-4</v>
      </c>
      <c r="BL120" s="112" t="s">
        <v>354</v>
      </c>
      <c r="BM120" s="106">
        <v>135.07599999999999</v>
      </c>
      <c r="BN120" s="103">
        <v>35.76</v>
      </c>
      <c r="BO120" s="103">
        <v>35.76</v>
      </c>
      <c r="BP120" s="103">
        <v>0</v>
      </c>
      <c r="BQ120" s="103">
        <v>15.816000000000001</v>
      </c>
      <c r="BR120" s="103">
        <v>1.6000000000000001E-3</v>
      </c>
      <c r="BS120" s="103">
        <v>15.814400000000001</v>
      </c>
      <c r="BT120" s="103">
        <v>17420</v>
      </c>
      <c r="BU120" s="110">
        <v>82</v>
      </c>
      <c r="BV120" s="103">
        <v>1.5</v>
      </c>
      <c r="BW120" s="103">
        <v>1.5</v>
      </c>
      <c r="BX120" s="103">
        <v>0</v>
      </c>
      <c r="BY120" s="106">
        <v>40.371600000000001</v>
      </c>
      <c r="BZ120" s="106">
        <v>35.403599999999997</v>
      </c>
      <c r="CA120" s="103"/>
      <c r="CB120" s="103">
        <v>6.1235999999999997</v>
      </c>
      <c r="CC120" s="103">
        <v>29.28</v>
      </c>
      <c r="CD120" s="103"/>
      <c r="CE120" s="103">
        <v>29.28</v>
      </c>
      <c r="CF120" s="103"/>
      <c r="CG120" s="103"/>
      <c r="CH120" s="129">
        <v>4.968</v>
      </c>
      <c r="CI120" s="129"/>
      <c r="CJ120" s="103"/>
      <c r="CK120" s="110"/>
      <c r="CL120" s="103"/>
      <c r="CM120" s="103"/>
      <c r="CN120" s="103"/>
      <c r="CO120" s="129"/>
      <c r="CP120" s="129"/>
      <c r="CQ120" s="103">
        <v>0</v>
      </c>
      <c r="CR120" s="103">
        <v>267</v>
      </c>
      <c r="CS120" s="103"/>
      <c r="CT120" s="103">
        <v>1516.99</v>
      </c>
      <c r="CU120" s="103"/>
      <c r="CV120" s="111">
        <v>2355.8407999999999</v>
      </c>
    </row>
    <row r="121" spans="1:100" s="99" customFormat="1" ht="14.25" customHeight="1">
      <c r="A121" s="103">
        <v>116</v>
      </c>
      <c r="B121" s="103" t="s">
        <v>240</v>
      </c>
      <c r="C121" s="104">
        <v>604001</v>
      </c>
      <c r="D121" s="105" t="s">
        <v>355</v>
      </c>
      <c r="E121" s="106">
        <v>911.14367099999993</v>
      </c>
      <c r="F121" s="106">
        <v>549.15567099999998</v>
      </c>
      <c r="G121" s="103">
        <v>140641</v>
      </c>
      <c r="H121" s="106"/>
      <c r="I121" s="106">
        <v>140641</v>
      </c>
      <c r="J121" s="103">
        <v>147.01151999999999</v>
      </c>
      <c r="K121" s="106">
        <v>0</v>
      </c>
      <c r="L121" s="103">
        <v>0</v>
      </c>
      <c r="M121" s="103">
        <v>11.25</v>
      </c>
      <c r="N121" s="103">
        <v>-11.25</v>
      </c>
      <c r="O121" s="103"/>
      <c r="P121" s="103"/>
      <c r="Q121" s="103"/>
      <c r="R121" s="103"/>
      <c r="S121" s="106">
        <v>10.8</v>
      </c>
      <c r="T121" s="103">
        <v>0</v>
      </c>
      <c r="U121" s="103"/>
      <c r="V121" s="103"/>
      <c r="W121" s="103">
        <v>7.2</v>
      </c>
      <c r="X121" s="103">
        <v>7.2</v>
      </c>
      <c r="Y121" s="103">
        <v>0</v>
      </c>
      <c r="Z121" s="103">
        <v>3.6</v>
      </c>
      <c r="AA121" s="103">
        <v>3.6</v>
      </c>
      <c r="AB121" s="103">
        <v>0</v>
      </c>
      <c r="AC121" s="103">
        <v>6000</v>
      </c>
      <c r="AD121" s="103"/>
      <c r="AE121" s="103"/>
      <c r="AF121" s="103">
        <v>53.353999999999999</v>
      </c>
      <c r="AG121" s="103">
        <v>53.353999999999999</v>
      </c>
      <c r="AH121" s="103">
        <v>0</v>
      </c>
      <c r="AI121" s="110">
        <v>55.374271999999998</v>
      </c>
      <c r="AJ121" s="110">
        <v>55.374271999999998</v>
      </c>
      <c r="AK121" s="110">
        <v>0</v>
      </c>
      <c r="AL121" s="110">
        <v>553742.72</v>
      </c>
      <c r="AM121" s="103">
        <v>19.684895999999998</v>
      </c>
      <c r="AN121" s="103">
        <v>24.032</v>
      </c>
      <c r="AO121" s="103">
        <v>24.031981999999999</v>
      </c>
      <c r="AP121" s="103">
        <v>1.8000000000739647E-5</v>
      </c>
      <c r="AQ121" s="103">
        <v>16.029199999999999</v>
      </c>
      <c r="AR121" s="103">
        <v>160292</v>
      </c>
      <c r="AS121" s="103">
        <v>2.1852</v>
      </c>
      <c r="AT121" s="103">
        <v>21852</v>
      </c>
      <c r="AU121" s="103"/>
      <c r="AV121" s="103">
        <v>3.6754790000000002</v>
      </c>
      <c r="AW121" s="103">
        <v>3.6754790000000002</v>
      </c>
      <c r="AX121" s="103">
        <v>0</v>
      </c>
      <c r="AY121" s="103">
        <v>2.6223000000000001</v>
      </c>
      <c r="AZ121" s="103">
        <v>26223</v>
      </c>
      <c r="BA121" s="103">
        <v>3.0592999999999999</v>
      </c>
      <c r="BB121" s="103">
        <v>30593</v>
      </c>
      <c r="BC121" s="103">
        <v>-2.0061209999999998</v>
      </c>
      <c r="BD121" s="103">
        <v>35.223503999999998</v>
      </c>
      <c r="BE121" s="103">
        <v>35.223503999999998</v>
      </c>
      <c r="BF121" s="103">
        <v>0</v>
      </c>
      <c r="BG121" s="103"/>
      <c r="BH121" s="103">
        <v>200</v>
      </c>
      <c r="BI121" s="103">
        <v>200</v>
      </c>
      <c r="BJ121" s="103">
        <v>0</v>
      </c>
      <c r="BK121" s="111">
        <v>1E-4</v>
      </c>
      <c r="BL121" s="112" t="s">
        <v>355</v>
      </c>
      <c r="BM121" s="106">
        <v>357.8</v>
      </c>
      <c r="BN121" s="103">
        <v>4.8</v>
      </c>
      <c r="BO121" s="103">
        <v>4.8</v>
      </c>
      <c r="BP121" s="103">
        <v>0</v>
      </c>
      <c r="BQ121" s="103">
        <v>0</v>
      </c>
      <c r="BR121" s="103">
        <v>0</v>
      </c>
      <c r="BS121" s="103">
        <v>0</v>
      </c>
      <c r="BT121" s="103"/>
      <c r="BU121" s="110">
        <v>65</v>
      </c>
      <c r="BV121" s="103">
        <v>288</v>
      </c>
      <c r="BW121" s="103">
        <v>288</v>
      </c>
      <c r="BX121" s="103">
        <v>0</v>
      </c>
      <c r="BY121" s="106">
        <v>4.1879999999999997</v>
      </c>
      <c r="BZ121" s="106">
        <v>3.36</v>
      </c>
      <c r="CA121" s="103"/>
      <c r="CB121" s="103"/>
      <c r="CC121" s="103">
        <v>3.36</v>
      </c>
      <c r="CD121" s="103"/>
      <c r="CE121" s="103">
        <v>3.36</v>
      </c>
      <c r="CF121" s="103"/>
      <c r="CG121" s="103"/>
      <c r="CH121" s="129">
        <v>0.82799999999999996</v>
      </c>
      <c r="CI121" s="103"/>
      <c r="CJ121" s="103"/>
      <c r="CK121" s="110"/>
      <c r="CL121" s="103"/>
      <c r="CM121" s="103"/>
      <c r="CN121" s="103"/>
      <c r="CO121" s="103"/>
      <c r="CP121" s="103"/>
      <c r="CQ121" s="103">
        <v>0</v>
      </c>
      <c r="CR121" s="103">
        <v>130</v>
      </c>
      <c r="CS121" s="103"/>
      <c r="CT121" s="103"/>
      <c r="CU121" s="103"/>
      <c r="CV121" s="111">
        <v>1041.1436709999998</v>
      </c>
    </row>
    <row r="122" spans="1:100" s="99" customFormat="1" ht="14.25" customHeight="1">
      <c r="A122" s="103">
        <v>117</v>
      </c>
      <c r="B122" s="103" t="s">
        <v>240</v>
      </c>
      <c r="C122" s="104">
        <v>202001</v>
      </c>
      <c r="D122" s="105" t="s">
        <v>356</v>
      </c>
      <c r="E122" s="106">
        <v>1185.1573999999998</v>
      </c>
      <c r="F122" s="106">
        <v>756.39739999999995</v>
      </c>
      <c r="G122" s="103">
        <v>258580</v>
      </c>
      <c r="H122" s="111">
        <v>68918</v>
      </c>
      <c r="I122" s="111">
        <v>189662</v>
      </c>
      <c r="J122" s="103">
        <v>310.29599999999999</v>
      </c>
      <c r="K122" s="106">
        <v>38.61</v>
      </c>
      <c r="L122" s="103">
        <v>38.25</v>
      </c>
      <c r="M122" s="103">
        <v>38.25</v>
      </c>
      <c r="N122" s="103">
        <v>0</v>
      </c>
      <c r="O122" s="103"/>
      <c r="P122" s="103"/>
      <c r="Q122" s="103"/>
      <c r="R122" s="103">
        <v>0.36</v>
      </c>
      <c r="S122" s="106">
        <v>126.2191</v>
      </c>
      <c r="T122" s="103">
        <v>6.8917999999999999</v>
      </c>
      <c r="U122" s="103"/>
      <c r="V122" s="103"/>
      <c r="W122" s="103">
        <v>79.831199999999995</v>
      </c>
      <c r="X122" s="103">
        <v>79.831199999999995</v>
      </c>
      <c r="Y122" s="103">
        <v>0</v>
      </c>
      <c r="Z122" s="103">
        <v>39.496099999999998</v>
      </c>
      <c r="AA122" s="103">
        <v>39.915599999999998</v>
      </c>
      <c r="AB122" s="103">
        <v>-0.41949999999999932</v>
      </c>
      <c r="AC122" s="103">
        <v>66526</v>
      </c>
      <c r="AD122" s="103"/>
      <c r="AE122" s="103"/>
      <c r="AF122" s="103">
        <v>88.06</v>
      </c>
      <c r="AG122" s="103">
        <v>88.06</v>
      </c>
      <c r="AH122" s="103">
        <v>0</v>
      </c>
      <c r="AI122" s="110">
        <v>83.732600000000005</v>
      </c>
      <c r="AJ122" s="110">
        <v>83.732600000000005</v>
      </c>
      <c r="AK122" s="110">
        <v>0</v>
      </c>
      <c r="AL122" s="110">
        <v>837326</v>
      </c>
      <c r="AM122" s="103"/>
      <c r="AN122" s="103">
        <v>37.111499999999999</v>
      </c>
      <c r="AO122" s="103">
        <v>37.138500000000001</v>
      </c>
      <c r="AP122" s="103">
        <v>-2.7000000000001023E-2</v>
      </c>
      <c r="AQ122" s="103">
        <v>34.9285</v>
      </c>
      <c r="AR122" s="103">
        <v>349285</v>
      </c>
      <c r="AS122" s="103">
        <v>2.1829999999999998</v>
      </c>
      <c r="AT122" s="103">
        <v>21830</v>
      </c>
      <c r="AU122" s="103"/>
      <c r="AV122" s="103">
        <v>4.8292000000000002</v>
      </c>
      <c r="AW122" s="103">
        <v>4.8026</v>
      </c>
      <c r="AX122" s="103">
        <v>2.6600000000000179E-2</v>
      </c>
      <c r="AY122" s="103">
        <v>2.6196000000000002</v>
      </c>
      <c r="AZ122" s="103">
        <v>26196</v>
      </c>
      <c r="BA122" s="103">
        <v>2.2096</v>
      </c>
      <c r="BB122" s="103">
        <v>22096</v>
      </c>
      <c r="BC122" s="103">
        <v>0</v>
      </c>
      <c r="BD122" s="103">
        <v>67.539000000000001</v>
      </c>
      <c r="BE122" s="103">
        <v>67.539000000000001</v>
      </c>
      <c r="BF122" s="103">
        <v>0</v>
      </c>
      <c r="BG122" s="103"/>
      <c r="BH122" s="103"/>
      <c r="BI122" s="103"/>
      <c r="BJ122" s="103">
        <v>0</v>
      </c>
      <c r="BK122" s="111">
        <v>1E-4</v>
      </c>
      <c r="BL122" s="112" t="s">
        <v>356</v>
      </c>
      <c r="BM122" s="106">
        <v>371.63599999999997</v>
      </c>
      <c r="BN122" s="103">
        <v>53.04</v>
      </c>
      <c r="BO122" s="103">
        <v>53.04</v>
      </c>
      <c r="BP122" s="103">
        <v>0</v>
      </c>
      <c r="BQ122" s="103">
        <v>13.596</v>
      </c>
      <c r="BR122" s="103">
        <v>13.596</v>
      </c>
      <c r="BS122" s="103">
        <v>0</v>
      </c>
      <c r="BT122" s="103">
        <v>11880</v>
      </c>
      <c r="BU122" s="110">
        <v>305</v>
      </c>
      <c r="BV122" s="103"/>
      <c r="BW122" s="103"/>
      <c r="BX122" s="103">
        <v>0</v>
      </c>
      <c r="BY122" s="106">
        <v>57.124000000000002</v>
      </c>
      <c r="BZ122" s="106">
        <v>36.96</v>
      </c>
      <c r="CA122" s="103"/>
      <c r="CB122" s="103"/>
      <c r="CC122" s="103">
        <v>36.96</v>
      </c>
      <c r="CD122" s="103"/>
      <c r="CE122" s="103">
        <v>36.96</v>
      </c>
      <c r="CF122" s="103"/>
      <c r="CG122" s="103"/>
      <c r="CH122" s="129">
        <v>7.1639999999999997</v>
      </c>
      <c r="CI122" s="103"/>
      <c r="CJ122" s="103"/>
      <c r="CK122" s="110"/>
      <c r="CL122" s="103"/>
      <c r="CM122" s="103"/>
      <c r="CN122" s="103"/>
      <c r="CO122" s="103">
        <v>13</v>
      </c>
      <c r="CP122" s="103">
        <v>13</v>
      </c>
      <c r="CQ122" s="103">
        <v>0</v>
      </c>
      <c r="CR122" s="103">
        <v>40</v>
      </c>
      <c r="CS122" s="103"/>
      <c r="CT122" s="103"/>
      <c r="CU122" s="103"/>
      <c r="CV122" s="111">
        <v>1225.1573999999998</v>
      </c>
    </row>
    <row r="123" spans="1:100" s="99" customFormat="1" ht="14.25" customHeight="1">
      <c r="A123" s="103">
        <v>118</v>
      </c>
      <c r="B123" s="103" t="s">
        <v>240</v>
      </c>
      <c r="C123" s="104">
        <v>202002</v>
      </c>
      <c r="D123" s="122" t="s">
        <v>357</v>
      </c>
      <c r="E123" s="106">
        <v>4204.8472999999994</v>
      </c>
      <c r="F123" s="106">
        <v>3045.1216999999997</v>
      </c>
      <c r="G123" s="103">
        <v>1235196</v>
      </c>
      <c r="H123" s="96"/>
      <c r="I123" s="96">
        <v>1235196</v>
      </c>
      <c r="J123" s="103">
        <v>1482.2352000000001</v>
      </c>
      <c r="K123" s="106">
        <v>0.72</v>
      </c>
      <c r="L123" s="103">
        <v>0</v>
      </c>
      <c r="M123" s="103">
        <v>0</v>
      </c>
      <c r="N123" s="103">
        <v>0</v>
      </c>
      <c r="O123" s="103"/>
      <c r="P123" s="103"/>
      <c r="Q123" s="103"/>
      <c r="R123" s="103">
        <v>0.72</v>
      </c>
      <c r="S123" s="106">
        <v>0</v>
      </c>
      <c r="T123" s="103">
        <v>0</v>
      </c>
      <c r="U123" s="103"/>
      <c r="V123" s="103"/>
      <c r="W123" s="103"/>
      <c r="X123" s="103"/>
      <c r="Y123" s="103">
        <v>0</v>
      </c>
      <c r="Z123" s="103"/>
      <c r="AA123" s="103">
        <v>0</v>
      </c>
      <c r="AB123" s="103">
        <v>0</v>
      </c>
      <c r="AC123" s="103">
        <v>156600</v>
      </c>
      <c r="AD123" s="103"/>
      <c r="AE123" s="103"/>
      <c r="AF123" s="103">
        <v>675.99</v>
      </c>
      <c r="AG123" s="103">
        <v>675.99</v>
      </c>
      <c r="AH123" s="103">
        <v>0</v>
      </c>
      <c r="AI123" s="110">
        <v>375.38319999999999</v>
      </c>
      <c r="AJ123" s="110">
        <v>375.38319999999999</v>
      </c>
      <c r="AK123" s="110">
        <v>0</v>
      </c>
      <c r="AL123" s="110">
        <v>3753832</v>
      </c>
      <c r="AM123" s="103"/>
      <c r="AN123" s="103">
        <v>183.44909999999999</v>
      </c>
      <c r="AO123" s="103">
        <v>183.44909999999999</v>
      </c>
      <c r="AP123" s="103">
        <v>0</v>
      </c>
      <c r="AQ123" s="103">
        <v>172.65799999999999</v>
      </c>
      <c r="AR123" s="103">
        <v>1726579.9999999998</v>
      </c>
      <c r="AS123" s="103">
        <v>10.7911</v>
      </c>
      <c r="AT123" s="103">
        <v>107911</v>
      </c>
      <c r="AU123" s="103"/>
      <c r="AV123" s="103">
        <v>34.531599999999997</v>
      </c>
      <c r="AW123" s="103">
        <v>34.531599999999997</v>
      </c>
      <c r="AX123" s="103">
        <v>0</v>
      </c>
      <c r="AY123" s="103">
        <v>19.423999999999999</v>
      </c>
      <c r="AZ123" s="103">
        <v>194240</v>
      </c>
      <c r="BA123" s="103">
        <v>15.1076</v>
      </c>
      <c r="BB123" s="103">
        <v>151076</v>
      </c>
      <c r="BC123" s="103">
        <v>0</v>
      </c>
      <c r="BD123" s="103">
        <v>292.81259999999997</v>
      </c>
      <c r="BE123" s="103">
        <v>292.81259999999997</v>
      </c>
      <c r="BF123" s="103">
        <v>0</v>
      </c>
      <c r="BG123" s="103"/>
      <c r="BH123" s="103"/>
      <c r="BI123" s="103"/>
      <c r="BJ123" s="103">
        <v>0</v>
      </c>
      <c r="BK123" s="111">
        <v>1E-4</v>
      </c>
      <c r="BL123" s="125" t="s">
        <v>357</v>
      </c>
      <c r="BM123" s="106">
        <v>937</v>
      </c>
      <c r="BN123" s="103"/>
      <c r="BO123" s="103"/>
      <c r="BP123" s="103">
        <v>0</v>
      </c>
      <c r="BQ123" s="103">
        <v>0</v>
      </c>
      <c r="BR123" s="103">
        <v>0</v>
      </c>
      <c r="BS123" s="103">
        <v>0</v>
      </c>
      <c r="BT123" s="129"/>
      <c r="BU123" s="133">
        <v>888.2</v>
      </c>
      <c r="BV123" s="103">
        <v>48.8</v>
      </c>
      <c r="BW123" s="103">
        <v>48.8</v>
      </c>
      <c r="BX123" s="103">
        <v>0</v>
      </c>
      <c r="BY123" s="106">
        <v>222.72559999999999</v>
      </c>
      <c r="BZ123" s="106">
        <v>49.44</v>
      </c>
      <c r="CA123" s="103"/>
      <c r="CB123" s="103"/>
      <c r="CC123" s="103">
        <v>49.44</v>
      </c>
      <c r="CD123" s="103"/>
      <c r="CE123" s="103">
        <v>49.44</v>
      </c>
      <c r="CF123" s="103"/>
      <c r="CG123" s="103"/>
      <c r="CH123" s="129">
        <v>5.0856000000000003</v>
      </c>
      <c r="CI123" s="103"/>
      <c r="CJ123" s="103"/>
      <c r="CK123" s="134">
        <v>168.2</v>
      </c>
      <c r="CL123" s="134"/>
      <c r="CM123" s="103"/>
      <c r="CN123" s="103"/>
      <c r="CO123" s="129"/>
      <c r="CP123" s="129"/>
      <c r="CQ123" s="103">
        <v>0</v>
      </c>
      <c r="CR123" s="103">
        <v>128</v>
      </c>
      <c r="CS123" s="103"/>
      <c r="CT123" s="103">
        <v>34</v>
      </c>
      <c r="CU123" s="103"/>
      <c r="CV123" s="111">
        <v>4366.8472999999994</v>
      </c>
    </row>
    <row r="124" spans="1:100" s="99" customFormat="1" ht="14.25" customHeight="1">
      <c r="A124" s="103">
        <v>119</v>
      </c>
      <c r="B124" s="103" t="s">
        <v>240</v>
      </c>
      <c r="C124" s="104">
        <v>202003</v>
      </c>
      <c r="D124" s="122" t="s">
        <v>358</v>
      </c>
      <c r="E124" s="106">
        <v>1379.4048</v>
      </c>
      <c r="F124" s="106">
        <v>1122.4828</v>
      </c>
      <c r="G124" s="103">
        <v>382541</v>
      </c>
      <c r="H124" s="111"/>
      <c r="I124" s="111">
        <v>382541</v>
      </c>
      <c r="J124" s="103">
        <v>459.04919999999998</v>
      </c>
      <c r="K124" s="106">
        <v>133.12799999999999</v>
      </c>
      <c r="L124" s="103">
        <v>0</v>
      </c>
      <c r="M124" s="103">
        <v>0</v>
      </c>
      <c r="N124" s="103">
        <v>0</v>
      </c>
      <c r="O124" s="128">
        <v>80.927999999999997</v>
      </c>
      <c r="P124" s="128">
        <v>52.2</v>
      </c>
      <c r="Q124" s="103"/>
      <c r="R124" s="103"/>
      <c r="S124" s="106">
        <v>0</v>
      </c>
      <c r="T124" s="103">
        <v>0</v>
      </c>
      <c r="U124" s="103"/>
      <c r="V124" s="103"/>
      <c r="W124" s="103"/>
      <c r="X124" s="103">
        <v>240.87</v>
      </c>
      <c r="Y124" s="103">
        <v>-240.87</v>
      </c>
      <c r="Z124" s="103"/>
      <c r="AA124" s="103">
        <v>0</v>
      </c>
      <c r="AB124" s="103">
        <v>0</v>
      </c>
      <c r="AC124" s="103">
        <v>55800</v>
      </c>
      <c r="AD124" s="103"/>
      <c r="AE124" s="103"/>
      <c r="AF124" s="103">
        <v>240.87</v>
      </c>
      <c r="AG124" s="103"/>
      <c r="AH124" s="103">
        <v>240.87</v>
      </c>
      <c r="AI124" s="110">
        <v>122.7007</v>
      </c>
      <c r="AJ124" s="110">
        <v>59.493099999999998</v>
      </c>
      <c r="AK124" s="110">
        <v>63.207599999999999</v>
      </c>
      <c r="AL124" s="110">
        <v>1227007</v>
      </c>
      <c r="AM124" s="103"/>
      <c r="AN124" s="103">
        <v>59.493099999999998</v>
      </c>
      <c r="AO124" s="103"/>
      <c r="AP124" s="103">
        <v>59.493099999999998</v>
      </c>
      <c r="AQ124" s="103">
        <v>55.993499999999997</v>
      </c>
      <c r="AR124" s="103">
        <v>559935</v>
      </c>
      <c r="AS124" s="103">
        <v>3.4996</v>
      </c>
      <c r="AT124" s="103">
        <v>34996</v>
      </c>
      <c r="AU124" s="103"/>
      <c r="AV124" s="103">
        <v>11.198700000000001</v>
      </c>
      <c r="AW124" s="103">
        <v>0</v>
      </c>
      <c r="AX124" s="103">
        <v>11.198700000000001</v>
      </c>
      <c r="AY124" s="103">
        <v>6.2992999999999997</v>
      </c>
      <c r="AZ124" s="103">
        <v>62993</v>
      </c>
      <c r="BA124" s="103">
        <v>4.8994</v>
      </c>
      <c r="BB124" s="103">
        <v>48994</v>
      </c>
      <c r="BC124" s="103">
        <v>0</v>
      </c>
      <c r="BD124" s="103">
        <v>96.043099999999995</v>
      </c>
      <c r="BE124" s="103">
        <v>15.84</v>
      </c>
      <c r="BF124" s="103">
        <v>80.203099999999992</v>
      </c>
      <c r="BG124" s="103"/>
      <c r="BH124" s="103"/>
      <c r="BI124" s="103">
        <v>15.84</v>
      </c>
      <c r="BJ124" s="103">
        <v>-15.84</v>
      </c>
      <c r="BK124" s="111">
        <v>1E-4</v>
      </c>
      <c r="BL124" s="125" t="s">
        <v>358</v>
      </c>
      <c r="BM124" s="106">
        <v>174</v>
      </c>
      <c r="BN124" s="103"/>
      <c r="BO124" s="103">
        <v>17.082000000000001</v>
      </c>
      <c r="BP124" s="103">
        <v>-17.082000000000001</v>
      </c>
      <c r="BQ124" s="103"/>
      <c r="BR124" s="103"/>
      <c r="BS124" s="103">
        <v>0</v>
      </c>
      <c r="BT124" s="129"/>
      <c r="BU124" s="133">
        <v>163.6</v>
      </c>
      <c r="BV124" s="103">
        <v>10.4</v>
      </c>
      <c r="BW124" s="103"/>
      <c r="BX124" s="103">
        <v>10.4</v>
      </c>
      <c r="BY124" s="106">
        <v>82.921999999999997</v>
      </c>
      <c r="BZ124" s="106">
        <v>15.84</v>
      </c>
      <c r="CA124" s="103"/>
      <c r="CB124" s="103"/>
      <c r="CC124" s="103">
        <v>15.84</v>
      </c>
      <c r="CD124" s="103"/>
      <c r="CE124" s="103">
        <v>15.84</v>
      </c>
      <c r="CF124" s="103"/>
      <c r="CG124" s="103"/>
      <c r="CH124" s="135">
        <v>17.082000000000001</v>
      </c>
      <c r="CI124" s="103"/>
      <c r="CJ124" s="103"/>
      <c r="CK124" s="134">
        <v>50</v>
      </c>
      <c r="CL124" s="134"/>
      <c r="CM124" s="103"/>
      <c r="CN124" s="103"/>
      <c r="CO124" s="129"/>
      <c r="CP124" s="129">
        <v>1205.4047</v>
      </c>
      <c r="CQ124" s="103">
        <v>-1205.4047</v>
      </c>
      <c r="CR124" s="103">
        <v>10</v>
      </c>
      <c r="CS124" s="103"/>
      <c r="CT124" s="103"/>
      <c r="CU124" s="103"/>
      <c r="CV124" s="111">
        <v>1389.4048</v>
      </c>
    </row>
    <row r="125" spans="1:100" s="99" customFormat="1" ht="14.25" customHeight="1">
      <c r="A125" s="103">
        <v>120</v>
      </c>
      <c r="B125" s="103" t="s">
        <v>240</v>
      </c>
      <c r="C125" s="104">
        <v>202004</v>
      </c>
      <c r="D125" s="122" t="s">
        <v>359</v>
      </c>
      <c r="E125" s="106">
        <v>1816.0859999999998</v>
      </c>
      <c r="F125" s="106">
        <v>1537.3619999999999</v>
      </c>
      <c r="G125" s="103">
        <v>535534</v>
      </c>
      <c r="H125" s="96"/>
      <c r="I125" s="96">
        <v>535534</v>
      </c>
      <c r="J125" s="103">
        <v>642.64080000000001</v>
      </c>
      <c r="K125" s="106">
        <v>156.88999999999999</v>
      </c>
      <c r="L125" s="103">
        <v>0</v>
      </c>
      <c r="M125" s="103">
        <v>0</v>
      </c>
      <c r="N125" s="103">
        <v>0</v>
      </c>
      <c r="O125" s="128">
        <v>113.69</v>
      </c>
      <c r="P125" s="128">
        <v>43.2</v>
      </c>
      <c r="Q125" s="103"/>
      <c r="R125" s="103"/>
      <c r="S125" s="106">
        <v>0</v>
      </c>
      <c r="T125" s="103">
        <v>0</v>
      </c>
      <c r="U125" s="103"/>
      <c r="V125" s="103"/>
      <c r="W125" s="103"/>
      <c r="X125" s="103">
        <v>334.11</v>
      </c>
      <c r="Y125" s="103">
        <v>-334.11</v>
      </c>
      <c r="Z125" s="103"/>
      <c r="AA125" s="103">
        <v>0</v>
      </c>
      <c r="AB125" s="103">
        <v>0</v>
      </c>
      <c r="AC125" s="103">
        <v>77400</v>
      </c>
      <c r="AD125" s="103"/>
      <c r="AE125" s="103"/>
      <c r="AF125" s="103">
        <v>334.11</v>
      </c>
      <c r="AG125" s="103">
        <v>1711400</v>
      </c>
      <c r="AH125" s="103">
        <v>-1711065.89</v>
      </c>
      <c r="AI125" s="110">
        <v>171.14089999999999</v>
      </c>
      <c r="AJ125" s="110"/>
      <c r="AK125" s="110">
        <v>171.14089999999999</v>
      </c>
      <c r="AL125" s="110">
        <v>1711408.9999999998</v>
      </c>
      <c r="AM125" s="103"/>
      <c r="AN125" s="103">
        <v>83.023799999999994</v>
      </c>
      <c r="AO125" s="103">
        <v>133.93</v>
      </c>
      <c r="AP125" s="103">
        <v>-50.906200000000013</v>
      </c>
      <c r="AQ125" s="103">
        <v>78.140100000000004</v>
      </c>
      <c r="AR125" s="103">
        <v>781401</v>
      </c>
      <c r="AS125" s="103">
        <v>4.8837999999999999</v>
      </c>
      <c r="AT125" s="103">
        <v>48838</v>
      </c>
      <c r="AU125" s="103"/>
      <c r="AV125" s="103">
        <v>15.628</v>
      </c>
      <c r="AW125" s="103"/>
      <c r="AX125" s="103">
        <v>15.628</v>
      </c>
      <c r="AY125" s="103">
        <v>8.7908000000000008</v>
      </c>
      <c r="AZ125" s="103">
        <v>87908.000000000015</v>
      </c>
      <c r="BA125" s="103">
        <v>6.8372999999999999</v>
      </c>
      <c r="BB125" s="103">
        <v>68373</v>
      </c>
      <c r="BC125" s="103">
        <v>-1.0000000000065512E-4</v>
      </c>
      <c r="BD125" s="103">
        <v>133.92850000000001</v>
      </c>
      <c r="BE125" s="103">
        <v>56.283999999999999</v>
      </c>
      <c r="BF125" s="103">
        <v>77.644500000000022</v>
      </c>
      <c r="BG125" s="103"/>
      <c r="BH125" s="103"/>
      <c r="BI125" s="103"/>
      <c r="BJ125" s="103">
        <v>0</v>
      </c>
      <c r="BK125" s="111">
        <v>1E-4</v>
      </c>
      <c r="BL125" s="125" t="s">
        <v>359</v>
      </c>
      <c r="BM125" s="106">
        <v>210.44</v>
      </c>
      <c r="BN125" s="103"/>
      <c r="BO125" s="103"/>
      <c r="BP125" s="103">
        <v>0</v>
      </c>
      <c r="BQ125" s="103"/>
      <c r="BR125" s="103">
        <v>2.484</v>
      </c>
      <c r="BS125" s="103">
        <v>-2.484</v>
      </c>
      <c r="BT125" s="129"/>
      <c r="BU125" s="133">
        <v>197.64</v>
      </c>
      <c r="BV125" s="103">
        <v>12.8</v>
      </c>
      <c r="BW125" s="103"/>
      <c r="BX125" s="103">
        <v>12.8</v>
      </c>
      <c r="BY125" s="106">
        <v>68.283999999999992</v>
      </c>
      <c r="BZ125" s="106">
        <v>12</v>
      </c>
      <c r="CA125" s="103"/>
      <c r="CB125" s="103"/>
      <c r="CC125" s="103">
        <v>12</v>
      </c>
      <c r="CD125" s="103"/>
      <c r="CE125" s="103">
        <v>12</v>
      </c>
      <c r="CF125" s="103"/>
      <c r="CG125" s="103"/>
      <c r="CH125" s="136">
        <v>2.484</v>
      </c>
      <c r="CI125" s="103"/>
      <c r="CJ125" s="103"/>
      <c r="CK125" s="134">
        <v>53.8</v>
      </c>
      <c r="CL125" s="134"/>
      <c r="CM125" s="103"/>
      <c r="CN125" s="103"/>
      <c r="CO125" s="129"/>
      <c r="CP125" s="129">
        <v>1584.3327999999999</v>
      </c>
      <c r="CQ125" s="103">
        <v>-1584.3327999999999</v>
      </c>
      <c r="CR125" s="103"/>
      <c r="CS125" s="103"/>
      <c r="CT125" s="103"/>
      <c r="CU125" s="103"/>
      <c r="CV125" s="111">
        <v>1816.0859999999998</v>
      </c>
    </row>
    <row r="126" spans="1:100" s="99" customFormat="1" ht="14.25" customHeight="1">
      <c r="A126" s="103">
        <v>121</v>
      </c>
      <c r="B126" s="103" t="s">
        <v>240</v>
      </c>
      <c r="C126" s="104">
        <v>202005</v>
      </c>
      <c r="D126" s="122" t="s">
        <v>360</v>
      </c>
      <c r="E126" s="106">
        <v>1330.8204999999998</v>
      </c>
      <c r="F126" s="106">
        <v>1066.3844999999999</v>
      </c>
      <c r="G126" s="103">
        <v>362675</v>
      </c>
      <c r="H126" s="96"/>
      <c r="I126" s="96">
        <v>362675</v>
      </c>
      <c r="J126" s="103">
        <v>435.21</v>
      </c>
      <c r="K126" s="106">
        <v>106.13</v>
      </c>
      <c r="L126" s="103">
        <v>0</v>
      </c>
      <c r="M126" s="103">
        <v>0</v>
      </c>
      <c r="N126" s="103">
        <v>0</v>
      </c>
      <c r="O126" s="128">
        <v>75.17</v>
      </c>
      <c r="P126" s="128">
        <v>30.96</v>
      </c>
      <c r="Q126" s="103"/>
      <c r="R126" s="103"/>
      <c r="S126" s="106">
        <v>0</v>
      </c>
      <c r="T126" s="103">
        <v>0</v>
      </c>
      <c r="U126" s="103"/>
      <c r="V126" s="103"/>
      <c r="W126" s="103"/>
      <c r="X126" s="103"/>
      <c r="Y126" s="103">
        <v>0</v>
      </c>
      <c r="Z126" s="103"/>
      <c r="AA126" s="103">
        <v>0</v>
      </c>
      <c r="AB126" s="103">
        <v>0</v>
      </c>
      <c r="AC126" s="103">
        <v>56400</v>
      </c>
      <c r="AD126" s="103"/>
      <c r="AE126" s="103"/>
      <c r="AF126" s="103">
        <v>243.46</v>
      </c>
      <c r="AG126" s="103">
        <v>243.46</v>
      </c>
      <c r="AH126" s="103">
        <v>0</v>
      </c>
      <c r="AI126" s="110">
        <v>119.416</v>
      </c>
      <c r="AJ126" s="110">
        <v>119.42</v>
      </c>
      <c r="AK126" s="110">
        <v>-4.0000000000048885E-3</v>
      </c>
      <c r="AL126" s="110">
        <v>1194160</v>
      </c>
      <c r="AM126" s="103"/>
      <c r="AN126" s="103">
        <v>57.686999999999998</v>
      </c>
      <c r="AO126" s="103">
        <v>57.686999999999998</v>
      </c>
      <c r="AP126" s="103">
        <v>0</v>
      </c>
      <c r="AQ126" s="103">
        <v>54.293599999999998</v>
      </c>
      <c r="AR126" s="103">
        <v>542936</v>
      </c>
      <c r="AS126" s="103">
        <v>3.3934000000000002</v>
      </c>
      <c r="AT126" s="103">
        <v>33934</v>
      </c>
      <c r="AU126" s="103"/>
      <c r="AV126" s="103">
        <v>10.858700000000001</v>
      </c>
      <c r="AW126" s="103">
        <v>10.858700000000001</v>
      </c>
      <c r="AX126" s="103">
        <v>0</v>
      </c>
      <c r="AY126" s="103">
        <v>6.1079999999999997</v>
      </c>
      <c r="AZ126" s="103">
        <v>61080</v>
      </c>
      <c r="BA126" s="103">
        <v>4.7507000000000001</v>
      </c>
      <c r="BB126" s="103">
        <v>47507</v>
      </c>
      <c r="BC126" s="103">
        <v>0</v>
      </c>
      <c r="BD126" s="103">
        <v>93.622799999999998</v>
      </c>
      <c r="BE126" s="103">
        <v>93.62</v>
      </c>
      <c r="BF126" s="103">
        <v>2.7999999999934744E-3</v>
      </c>
      <c r="BG126" s="103"/>
      <c r="BH126" s="103"/>
      <c r="BI126" s="103"/>
      <c r="BJ126" s="103">
        <v>0</v>
      </c>
      <c r="BK126" s="111">
        <v>1E-4</v>
      </c>
      <c r="BL126" s="125" t="s">
        <v>360</v>
      </c>
      <c r="BM126" s="106">
        <v>187</v>
      </c>
      <c r="BN126" s="103"/>
      <c r="BO126" s="103"/>
      <c r="BP126" s="103">
        <v>0</v>
      </c>
      <c r="BQ126" s="103"/>
      <c r="BR126" s="103">
        <v>0</v>
      </c>
      <c r="BS126" s="103">
        <v>0</v>
      </c>
      <c r="BT126" s="129"/>
      <c r="BU126" s="133">
        <v>175</v>
      </c>
      <c r="BV126" s="103">
        <v>12</v>
      </c>
      <c r="BW126" s="103">
        <v>253</v>
      </c>
      <c r="BX126" s="103">
        <v>-241</v>
      </c>
      <c r="BY126" s="106">
        <v>77.436000000000007</v>
      </c>
      <c r="BZ126" s="106">
        <v>9.1199999999999992</v>
      </c>
      <c r="CA126" s="103"/>
      <c r="CB126" s="103"/>
      <c r="CC126" s="103">
        <v>9.1199999999999992</v>
      </c>
      <c r="CD126" s="103"/>
      <c r="CE126" s="103">
        <v>9.1199999999999992</v>
      </c>
      <c r="CF126" s="103"/>
      <c r="CG126" s="103"/>
      <c r="CH126" s="129">
        <v>5.3159999999999998</v>
      </c>
      <c r="CI126" s="103"/>
      <c r="CJ126" s="103"/>
      <c r="CK126" s="134">
        <v>63</v>
      </c>
      <c r="CL126" s="134"/>
      <c r="CM126" s="103"/>
      <c r="CN126" s="103"/>
      <c r="CO126" s="129"/>
      <c r="CP126" s="129"/>
      <c r="CQ126" s="103">
        <v>0</v>
      </c>
      <c r="CR126" s="103"/>
      <c r="CS126" s="103"/>
      <c r="CT126" s="103"/>
      <c r="CU126" s="103"/>
      <c r="CV126" s="111">
        <v>1330.8204999999998</v>
      </c>
    </row>
    <row r="127" spans="1:100" s="99" customFormat="1" ht="14.25" customHeight="1">
      <c r="A127" s="103">
        <v>122</v>
      </c>
      <c r="B127" s="103" t="s">
        <v>240</v>
      </c>
      <c r="C127" s="104">
        <v>202006</v>
      </c>
      <c r="D127" s="122" t="s">
        <v>361</v>
      </c>
      <c r="E127" s="106">
        <v>1022.5514000000001</v>
      </c>
      <c r="F127" s="106">
        <v>828.72739999999999</v>
      </c>
      <c r="G127" s="103">
        <v>282687</v>
      </c>
      <c r="H127" s="111"/>
      <c r="I127" s="111">
        <v>282687</v>
      </c>
      <c r="J127" s="103">
        <v>339.2244</v>
      </c>
      <c r="K127" s="106">
        <v>85.103999999999999</v>
      </c>
      <c r="L127" s="103">
        <v>0</v>
      </c>
      <c r="M127" s="103">
        <v>0</v>
      </c>
      <c r="N127" s="103">
        <v>0</v>
      </c>
      <c r="O127" s="128">
        <v>60.264000000000003</v>
      </c>
      <c r="P127" s="128">
        <v>24.84</v>
      </c>
      <c r="Q127" s="103"/>
      <c r="R127" s="103"/>
      <c r="S127" s="106">
        <v>0</v>
      </c>
      <c r="T127" s="103">
        <v>0</v>
      </c>
      <c r="U127" s="103"/>
      <c r="V127" s="103"/>
      <c r="W127" s="103"/>
      <c r="X127" s="103"/>
      <c r="Y127" s="103">
        <v>0</v>
      </c>
      <c r="Z127" s="103"/>
      <c r="AA127" s="103">
        <v>0</v>
      </c>
      <c r="AB127" s="103">
        <v>0</v>
      </c>
      <c r="AC127" s="103">
        <v>43200</v>
      </c>
      <c r="AD127" s="103"/>
      <c r="AE127" s="103"/>
      <c r="AF127" s="103">
        <v>186.48</v>
      </c>
      <c r="AG127" s="103">
        <v>186.48</v>
      </c>
      <c r="AH127" s="103">
        <v>0</v>
      </c>
      <c r="AI127" s="110">
        <v>92.4071</v>
      </c>
      <c r="AJ127" s="110">
        <v>92.41</v>
      </c>
      <c r="AK127" s="110">
        <v>-2.899999999996794E-3</v>
      </c>
      <c r="AL127" s="110">
        <v>924071</v>
      </c>
      <c r="AM127" s="103"/>
      <c r="AN127" s="103">
        <v>44.684899999999999</v>
      </c>
      <c r="AO127" s="103">
        <v>44.69</v>
      </c>
      <c r="AP127" s="103">
        <v>-5.0999999999987722E-3</v>
      </c>
      <c r="AQ127" s="103">
        <v>42.056399999999996</v>
      </c>
      <c r="AR127" s="103">
        <v>420563.99999999994</v>
      </c>
      <c r="AS127" s="103">
        <v>2.6284999999999998</v>
      </c>
      <c r="AT127" s="103">
        <v>26285</v>
      </c>
      <c r="AU127" s="103"/>
      <c r="AV127" s="103">
        <v>8.4113000000000007</v>
      </c>
      <c r="AW127" s="103">
        <v>8.41</v>
      </c>
      <c r="AX127" s="103">
        <v>1.300000000000523E-3</v>
      </c>
      <c r="AY127" s="103">
        <v>4.7313000000000001</v>
      </c>
      <c r="AZ127" s="103">
        <v>47313</v>
      </c>
      <c r="BA127" s="103">
        <v>3.6798999999999999</v>
      </c>
      <c r="BB127" s="103">
        <v>36799</v>
      </c>
      <c r="BC127" s="103">
        <v>1.0000000000065512E-4</v>
      </c>
      <c r="BD127" s="103">
        <v>72.415700000000001</v>
      </c>
      <c r="BE127" s="103">
        <v>72.42</v>
      </c>
      <c r="BF127" s="103">
        <v>-4.3000000000006366E-3</v>
      </c>
      <c r="BG127" s="103"/>
      <c r="BH127" s="103"/>
      <c r="BI127" s="103"/>
      <c r="BJ127" s="103">
        <v>0</v>
      </c>
      <c r="BK127" s="111">
        <v>1E-4</v>
      </c>
      <c r="BL127" s="125" t="s">
        <v>361</v>
      </c>
      <c r="BM127" s="106">
        <v>137.72</v>
      </c>
      <c r="BN127" s="103"/>
      <c r="BO127" s="103"/>
      <c r="BP127" s="103">
        <v>0</v>
      </c>
      <c r="BQ127" s="103"/>
      <c r="BR127" s="103">
        <v>0</v>
      </c>
      <c r="BS127" s="103">
        <v>0</v>
      </c>
      <c r="BT127" s="129"/>
      <c r="BU127" s="133">
        <v>133.72</v>
      </c>
      <c r="BV127" s="103">
        <v>4</v>
      </c>
      <c r="BW127" s="103">
        <v>4</v>
      </c>
      <c r="BX127" s="103">
        <v>0</v>
      </c>
      <c r="BY127" s="106">
        <v>56.103999999999999</v>
      </c>
      <c r="BZ127" s="106">
        <v>8.16</v>
      </c>
      <c r="CA127" s="103"/>
      <c r="CB127" s="103"/>
      <c r="CC127" s="103">
        <v>8.16</v>
      </c>
      <c r="CD127" s="103"/>
      <c r="CE127" s="103">
        <v>8.16</v>
      </c>
      <c r="CF127" s="103"/>
      <c r="CG127" s="103"/>
      <c r="CH127" s="129">
        <v>5.5439999999999996</v>
      </c>
      <c r="CI127" s="103"/>
      <c r="CJ127" s="103"/>
      <c r="CK127" s="134">
        <v>42.4</v>
      </c>
      <c r="CL127" s="134"/>
      <c r="CM127" s="103"/>
      <c r="CN127" s="103"/>
      <c r="CO127" s="129"/>
      <c r="CP127" s="129"/>
      <c r="CQ127" s="103">
        <v>0</v>
      </c>
      <c r="CR127" s="103"/>
      <c r="CS127" s="103"/>
      <c r="CT127" s="103"/>
      <c r="CU127" s="103"/>
      <c r="CV127" s="111">
        <v>1022.5514000000001</v>
      </c>
    </row>
    <row r="128" spans="1:100" s="99" customFormat="1" ht="14.25" customHeight="1">
      <c r="A128" s="103">
        <v>123</v>
      </c>
      <c r="B128" s="103" t="s">
        <v>240</v>
      </c>
      <c r="C128" s="104">
        <v>202007</v>
      </c>
      <c r="D128" s="122" t="s">
        <v>362</v>
      </c>
      <c r="E128" s="106">
        <v>3616.4895000000001</v>
      </c>
      <c r="F128" s="106">
        <v>2945.2055</v>
      </c>
      <c r="G128" s="103">
        <v>1166114</v>
      </c>
      <c r="H128" s="137"/>
      <c r="I128" s="137">
        <v>1166114</v>
      </c>
      <c r="J128" s="103">
        <v>1399.3368</v>
      </c>
      <c r="K128" s="106">
        <v>0</v>
      </c>
      <c r="L128" s="103">
        <v>0</v>
      </c>
      <c r="M128" s="103"/>
      <c r="N128" s="103">
        <v>0</v>
      </c>
      <c r="O128" s="103"/>
      <c r="P128" s="103"/>
      <c r="Q128" s="103"/>
      <c r="R128" s="103"/>
      <c r="S128" s="106">
        <v>0</v>
      </c>
      <c r="T128" s="103">
        <v>0</v>
      </c>
      <c r="U128" s="103"/>
      <c r="V128" s="103"/>
      <c r="W128" s="103"/>
      <c r="X128" s="103"/>
      <c r="Y128" s="103">
        <v>0</v>
      </c>
      <c r="Z128" s="103"/>
      <c r="AA128" s="103">
        <v>0</v>
      </c>
      <c r="AB128" s="103">
        <v>0</v>
      </c>
      <c r="AC128" s="103">
        <v>159000</v>
      </c>
      <c r="AD128" s="103"/>
      <c r="AE128" s="103"/>
      <c r="AF128" s="103">
        <v>686.35</v>
      </c>
      <c r="AG128" s="103">
        <v>686.35</v>
      </c>
      <c r="AH128" s="103">
        <v>0</v>
      </c>
      <c r="AI128" s="110">
        <v>364.23790000000002</v>
      </c>
      <c r="AJ128" s="110">
        <v>364.23790000000002</v>
      </c>
      <c r="AK128" s="110">
        <v>0</v>
      </c>
      <c r="AL128" s="110">
        <v>3642379.0000000005</v>
      </c>
      <c r="AM128" s="103"/>
      <c r="AN128" s="103">
        <v>177.2834</v>
      </c>
      <c r="AO128" s="103">
        <v>177.2834</v>
      </c>
      <c r="AP128" s="103">
        <v>0</v>
      </c>
      <c r="AQ128" s="103">
        <v>166.85489999999999</v>
      </c>
      <c r="AR128" s="103">
        <v>1668548.9999999998</v>
      </c>
      <c r="AS128" s="103">
        <v>10.4284</v>
      </c>
      <c r="AT128" s="103">
        <v>104284</v>
      </c>
      <c r="AU128" s="103"/>
      <c r="AV128" s="103">
        <v>33.371000000000002</v>
      </c>
      <c r="AW128" s="103">
        <v>33.371000000000002</v>
      </c>
      <c r="AX128" s="103">
        <v>0</v>
      </c>
      <c r="AY128" s="103">
        <v>18.7712</v>
      </c>
      <c r="AZ128" s="103">
        <v>187712</v>
      </c>
      <c r="BA128" s="103">
        <v>14.5998</v>
      </c>
      <c r="BB128" s="103">
        <v>145998</v>
      </c>
      <c r="BC128" s="103">
        <v>0</v>
      </c>
      <c r="BD128" s="103">
        <v>284.62639999999999</v>
      </c>
      <c r="BE128" s="103">
        <v>284.62639999999999</v>
      </c>
      <c r="BF128" s="103">
        <v>0</v>
      </c>
      <c r="BG128" s="103"/>
      <c r="BH128" s="103"/>
      <c r="BI128" s="103"/>
      <c r="BJ128" s="103">
        <v>0</v>
      </c>
      <c r="BK128" s="111">
        <v>1E-4</v>
      </c>
      <c r="BL128" s="125" t="s">
        <v>362</v>
      </c>
      <c r="BM128" s="106">
        <v>509.5</v>
      </c>
      <c r="BN128" s="103"/>
      <c r="BO128" s="103"/>
      <c r="BP128" s="103">
        <v>0</v>
      </c>
      <c r="BQ128" s="103"/>
      <c r="BR128" s="103">
        <v>0</v>
      </c>
      <c r="BS128" s="103">
        <v>0</v>
      </c>
      <c r="BT128" s="129"/>
      <c r="BU128" s="133">
        <v>477.5</v>
      </c>
      <c r="BV128" s="103">
        <v>32</v>
      </c>
      <c r="BW128" s="103">
        <v>32</v>
      </c>
      <c r="BX128" s="103">
        <v>0</v>
      </c>
      <c r="BY128" s="106">
        <v>161.78399999999999</v>
      </c>
      <c r="BZ128" s="106">
        <v>36.96</v>
      </c>
      <c r="CA128" s="103"/>
      <c r="CB128" s="103"/>
      <c r="CC128" s="103">
        <v>36.96</v>
      </c>
      <c r="CD128" s="103"/>
      <c r="CE128" s="103">
        <v>36.96</v>
      </c>
      <c r="CF128" s="103"/>
      <c r="CG128" s="103"/>
      <c r="CH128" s="129">
        <v>4.8239999999999998</v>
      </c>
      <c r="CI128" s="103"/>
      <c r="CJ128" s="103"/>
      <c r="CK128" s="134">
        <v>120</v>
      </c>
      <c r="CL128" s="134"/>
      <c r="CM128" s="103"/>
      <c r="CN128" s="103"/>
      <c r="CO128" s="129"/>
      <c r="CP128" s="129"/>
      <c r="CQ128" s="103">
        <v>0</v>
      </c>
      <c r="CR128" s="103">
        <v>30</v>
      </c>
      <c r="CS128" s="103"/>
      <c r="CT128" s="103"/>
      <c r="CU128" s="103"/>
      <c r="CV128" s="111">
        <v>3646.4895000000001</v>
      </c>
    </row>
    <row r="129" spans="1:100" s="99" customFormat="1" ht="14.25" customHeight="1">
      <c r="A129" s="103">
        <v>124</v>
      </c>
      <c r="B129" s="103" t="s">
        <v>240</v>
      </c>
      <c r="C129" s="104">
        <v>202008</v>
      </c>
      <c r="D129" s="132" t="s">
        <v>363</v>
      </c>
      <c r="E129" s="106">
        <v>3546.4375</v>
      </c>
      <c r="F129" s="106">
        <v>1877.6659</v>
      </c>
      <c r="G129" s="103">
        <v>727170</v>
      </c>
      <c r="H129" s="137"/>
      <c r="I129" s="137">
        <v>727170</v>
      </c>
      <c r="J129" s="103">
        <v>872.60400000000004</v>
      </c>
      <c r="K129" s="106">
        <v>0</v>
      </c>
      <c r="L129" s="103">
        <v>0</v>
      </c>
      <c r="M129" s="103"/>
      <c r="N129" s="103">
        <v>0</v>
      </c>
      <c r="O129" s="103"/>
      <c r="P129" s="103"/>
      <c r="Q129" s="103"/>
      <c r="R129" s="103"/>
      <c r="S129" s="106">
        <v>0</v>
      </c>
      <c r="T129" s="103">
        <v>0</v>
      </c>
      <c r="U129" s="103"/>
      <c r="V129" s="103"/>
      <c r="W129" s="103"/>
      <c r="X129" s="103">
        <v>455.84</v>
      </c>
      <c r="Y129" s="103">
        <v>-455.84</v>
      </c>
      <c r="Z129" s="103"/>
      <c r="AA129" s="103">
        <v>0</v>
      </c>
      <c r="AB129" s="103">
        <v>0</v>
      </c>
      <c r="AC129" s="103">
        <v>105600</v>
      </c>
      <c r="AD129" s="103"/>
      <c r="AE129" s="103"/>
      <c r="AF129" s="103">
        <v>455.84</v>
      </c>
      <c r="AG129" s="103"/>
      <c r="AH129" s="103">
        <v>455.84</v>
      </c>
      <c r="AI129" s="110">
        <v>232.8262</v>
      </c>
      <c r="AJ129" s="110">
        <v>112.9177</v>
      </c>
      <c r="AK129" s="110">
        <v>119.9085</v>
      </c>
      <c r="AL129" s="110">
        <v>2328262</v>
      </c>
      <c r="AM129" s="103"/>
      <c r="AN129" s="103">
        <v>112.9177</v>
      </c>
      <c r="AO129" s="103"/>
      <c r="AP129" s="103">
        <v>112.9177</v>
      </c>
      <c r="AQ129" s="103">
        <v>106.27549999999999</v>
      </c>
      <c r="AR129" s="103">
        <v>1062755</v>
      </c>
      <c r="AS129" s="103">
        <v>6.6421999999999999</v>
      </c>
      <c r="AT129" s="103">
        <v>66422</v>
      </c>
      <c r="AU129" s="103"/>
      <c r="AV129" s="103">
        <v>21.255099999999999</v>
      </c>
      <c r="AW129" s="103">
        <v>0</v>
      </c>
      <c r="AX129" s="103">
        <v>21.255099999999999</v>
      </c>
      <c r="AY129" s="103">
        <v>11.956</v>
      </c>
      <c r="AZ129" s="103">
        <v>119560</v>
      </c>
      <c r="BA129" s="103">
        <v>9.2990999999999993</v>
      </c>
      <c r="BB129" s="103">
        <v>92990.999999999985</v>
      </c>
      <c r="BC129" s="103">
        <v>0</v>
      </c>
      <c r="BD129" s="103">
        <v>182.22290000000001</v>
      </c>
      <c r="BE129" s="103">
        <v>6.3023999999999996</v>
      </c>
      <c r="BF129" s="103">
        <v>175.9205</v>
      </c>
      <c r="BG129" s="103"/>
      <c r="BH129" s="103"/>
      <c r="BI129" s="103">
        <v>6.3023999999999996</v>
      </c>
      <c r="BJ129" s="103">
        <v>-6.3023999999999996</v>
      </c>
      <c r="BK129" s="111">
        <v>1E-4</v>
      </c>
      <c r="BL129" s="138" t="s">
        <v>363</v>
      </c>
      <c r="BM129" s="106">
        <v>1065.68</v>
      </c>
      <c r="BN129" s="103"/>
      <c r="BO129" s="103">
        <v>4.968</v>
      </c>
      <c r="BP129" s="103">
        <v>-4.968</v>
      </c>
      <c r="BQ129" s="103"/>
      <c r="BR129" s="103"/>
      <c r="BS129" s="103">
        <v>0</v>
      </c>
      <c r="BT129" s="103"/>
      <c r="BU129" s="139">
        <v>1043.28</v>
      </c>
      <c r="BV129" s="103">
        <v>22.4</v>
      </c>
      <c r="BW129" s="103"/>
      <c r="BX129" s="103">
        <v>22.4</v>
      </c>
      <c r="BY129" s="106">
        <v>603.09159999999997</v>
      </c>
      <c r="BZ129" s="106">
        <v>25.323599999999999</v>
      </c>
      <c r="CA129" s="103"/>
      <c r="CB129" s="103">
        <v>6.1235999999999997</v>
      </c>
      <c r="CC129" s="103">
        <v>19.2</v>
      </c>
      <c r="CD129" s="103">
        <v>3324.8515000000002</v>
      </c>
      <c r="CE129" s="103">
        <v>-3305.6515000000004</v>
      </c>
      <c r="CF129" s="103"/>
      <c r="CG129" s="103"/>
      <c r="CH129" s="129">
        <v>4.968</v>
      </c>
      <c r="CI129" s="103"/>
      <c r="CJ129" s="103"/>
      <c r="CK129" s="140">
        <v>572.79999999999995</v>
      </c>
      <c r="CL129" s="103"/>
      <c r="CM129" s="103"/>
      <c r="CN129" s="103"/>
      <c r="CO129" s="103"/>
      <c r="CP129" s="103">
        <v>199.4</v>
      </c>
      <c r="CQ129" s="103">
        <v>-199.4</v>
      </c>
      <c r="CR129" s="103">
        <v>80</v>
      </c>
      <c r="CS129" s="103"/>
      <c r="CT129" s="103">
        <v>1390.1</v>
      </c>
      <c r="CU129" s="103"/>
      <c r="CV129" s="111">
        <v>5016.5375000000004</v>
      </c>
    </row>
    <row r="130" spans="1:100" s="99" customFormat="1" ht="14.25" customHeight="1">
      <c r="A130" s="103">
        <v>125</v>
      </c>
      <c r="B130" s="103" t="s">
        <v>240</v>
      </c>
      <c r="C130" s="104">
        <v>202009</v>
      </c>
      <c r="D130" s="122" t="s">
        <v>364</v>
      </c>
      <c r="E130" s="106">
        <v>303.9092</v>
      </c>
      <c r="F130" s="106">
        <v>286.0412</v>
      </c>
      <c r="G130" s="103">
        <v>121872</v>
      </c>
      <c r="H130" s="96"/>
      <c r="I130" s="137">
        <v>121872</v>
      </c>
      <c r="J130" s="103">
        <v>146.24639999999999</v>
      </c>
      <c r="K130" s="106">
        <v>0</v>
      </c>
      <c r="L130" s="103">
        <v>0</v>
      </c>
      <c r="M130" s="103">
        <v>0</v>
      </c>
      <c r="N130" s="103">
        <v>0</v>
      </c>
      <c r="O130" s="103"/>
      <c r="P130" s="103"/>
      <c r="Q130" s="103"/>
      <c r="R130" s="103"/>
      <c r="S130" s="106">
        <v>0</v>
      </c>
      <c r="T130" s="103">
        <v>0</v>
      </c>
      <c r="U130" s="103"/>
      <c r="V130" s="103"/>
      <c r="W130" s="103"/>
      <c r="X130" s="103">
        <v>56.98</v>
      </c>
      <c r="Y130" s="103">
        <v>-56.98</v>
      </c>
      <c r="Z130" s="103"/>
      <c r="AA130" s="103">
        <v>0</v>
      </c>
      <c r="AB130" s="103">
        <v>0</v>
      </c>
      <c r="AC130" s="103">
        <v>13200</v>
      </c>
      <c r="AD130" s="103"/>
      <c r="AE130" s="103"/>
      <c r="AF130" s="103">
        <v>56.98</v>
      </c>
      <c r="AG130" s="103"/>
      <c r="AH130" s="103">
        <v>56.98</v>
      </c>
      <c r="AI130" s="110">
        <v>35.050600000000003</v>
      </c>
      <c r="AJ130" s="110">
        <v>17.274243999999999</v>
      </c>
      <c r="AK130" s="110">
        <v>17.776356000000003</v>
      </c>
      <c r="AL130" s="110">
        <v>350506</v>
      </c>
      <c r="AM130" s="103"/>
      <c r="AN130" s="103">
        <v>17.2742</v>
      </c>
      <c r="AO130" s="103">
        <v>27.238368000000001</v>
      </c>
      <c r="AP130" s="103">
        <v>-9.9641680000000008</v>
      </c>
      <c r="AQ130" s="103">
        <v>16.258099999999999</v>
      </c>
      <c r="AR130" s="103">
        <v>162581</v>
      </c>
      <c r="AS130" s="103">
        <v>1.0161</v>
      </c>
      <c r="AT130" s="103">
        <v>10161</v>
      </c>
      <c r="AU130" s="103">
        <v>0</v>
      </c>
      <c r="AV130" s="103">
        <v>3.2515999999999998</v>
      </c>
      <c r="AW130" s="103"/>
      <c r="AX130" s="103">
        <v>3.2515999999999998</v>
      </c>
      <c r="AY130" s="103">
        <v>1.829</v>
      </c>
      <c r="AZ130" s="103">
        <v>18290</v>
      </c>
      <c r="BA130" s="103">
        <v>1.4226000000000001</v>
      </c>
      <c r="BB130" s="103">
        <v>14226</v>
      </c>
      <c r="BC130" s="103">
        <v>0</v>
      </c>
      <c r="BD130" s="103">
        <v>27.238399999999999</v>
      </c>
      <c r="BE130" s="103">
        <v>17.867999999999999</v>
      </c>
      <c r="BF130" s="103">
        <v>9.3704000000000001</v>
      </c>
      <c r="BG130" s="103"/>
      <c r="BH130" s="103"/>
      <c r="BI130" s="103"/>
      <c r="BJ130" s="103">
        <v>0</v>
      </c>
      <c r="BK130" s="111">
        <v>1E-4</v>
      </c>
      <c r="BL130" s="125" t="s">
        <v>364</v>
      </c>
      <c r="BM130" s="106">
        <v>0</v>
      </c>
      <c r="BN130" s="103"/>
      <c r="BO130" s="103"/>
      <c r="BP130" s="103">
        <v>0</v>
      </c>
      <c r="BQ130" s="103"/>
      <c r="BR130" s="103">
        <v>4.4279999999999999</v>
      </c>
      <c r="BS130" s="103">
        <v>-4.4279999999999999</v>
      </c>
      <c r="BT130" s="103"/>
      <c r="BU130" s="110"/>
      <c r="BV130" s="103"/>
      <c r="BW130" s="103"/>
      <c r="BX130" s="103">
        <v>0</v>
      </c>
      <c r="BY130" s="106">
        <v>17.867999999999999</v>
      </c>
      <c r="BZ130" s="106">
        <v>13.44</v>
      </c>
      <c r="CA130" s="103"/>
      <c r="CB130" s="103"/>
      <c r="CC130" s="103">
        <v>13.44</v>
      </c>
      <c r="CD130" s="103"/>
      <c r="CE130" s="103">
        <v>13.44</v>
      </c>
      <c r="CF130" s="103"/>
      <c r="CG130" s="103"/>
      <c r="CH130" s="129">
        <v>4.4279999999999999</v>
      </c>
      <c r="CI130" s="103"/>
      <c r="CJ130" s="103"/>
      <c r="CK130" s="110"/>
      <c r="CL130" s="103"/>
      <c r="CM130" s="103"/>
      <c r="CN130" s="103"/>
      <c r="CO130" s="103"/>
      <c r="CP130" s="103">
        <v>0</v>
      </c>
      <c r="CQ130" s="103">
        <v>0</v>
      </c>
      <c r="CR130" s="103"/>
      <c r="CS130" s="103"/>
      <c r="CT130" s="103"/>
      <c r="CU130" s="103"/>
      <c r="CV130" s="111">
        <v>303.9092</v>
      </c>
    </row>
    <row r="131" spans="1:100" s="99" customFormat="1" ht="14.25" customHeight="1">
      <c r="A131" s="103">
        <v>126</v>
      </c>
      <c r="B131" s="103" t="s">
        <v>240</v>
      </c>
      <c r="C131" s="141">
        <v>202010</v>
      </c>
      <c r="D131" s="122" t="s">
        <v>365</v>
      </c>
      <c r="E131" s="106">
        <v>304.24360000000001</v>
      </c>
      <c r="F131" s="106">
        <v>163.00360000000001</v>
      </c>
      <c r="G131" s="103">
        <v>61881</v>
      </c>
      <c r="H131" s="96"/>
      <c r="I131" s="96">
        <v>61881</v>
      </c>
      <c r="J131" s="103">
        <v>74.257199999999997</v>
      </c>
      <c r="K131" s="106">
        <v>0</v>
      </c>
      <c r="L131" s="103">
        <v>0</v>
      </c>
      <c r="M131" s="103">
        <v>0</v>
      </c>
      <c r="N131" s="103">
        <v>0</v>
      </c>
      <c r="O131" s="103"/>
      <c r="P131" s="103"/>
      <c r="Q131" s="103"/>
      <c r="R131" s="103"/>
      <c r="S131" s="106">
        <v>0</v>
      </c>
      <c r="T131" s="103">
        <v>0</v>
      </c>
      <c r="U131" s="103"/>
      <c r="V131" s="103"/>
      <c r="W131" s="103"/>
      <c r="X131" s="103">
        <v>11.52</v>
      </c>
      <c r="Y131" s="103">
        <v>-11.52</v>
      </c>
      <c r="Z131" s="103"/>
      <c r="AA131" s="103">
        <v>0</v>
      </c>
      <c r="AB131" s="103">
        <v>0</v>
      </c>
      <c r="AC131" s="103">
        <v>9600</v>
      </c>
      <c r="AD131" s="103"/>
      <c r="AE131" s="103"/>
      <c r="AF131" s="103">
        <v>41.44</v>
      </c>
      <c r="AG131" s="103">
        <v>41.44</v>
      </c>
      <c r="AH131" s="103">
        <v>0</v>
      </c>
      <c r="AI131" s="110">
        <v>20.354800000000001</v>
      </c>
      <c r="AJ131" s="110">
        <v>20.354800000000001</v>
      </c>
      <c r="AK131" s="110">
        <v>0</v>
      </c>
      <c r="AL131" s="110">
        <v>203548</v>
      </c>
      <c r="AM131" s="103"/>
      <c r="AN131" s="103">
        <v>9.8343000000000007</v>
      </c>
      <c r="AO131" s="103">
        <v>9.8343000000000007</v>
      </c>
      <c r="AP131" s="103">
        <v>0</v>
      </c>
      <c r="AQ131" s="103">
        <v>9.2558000000000007</v>
      </c>
      <c r="AR131" s="103">
        <v>92558</v>
      </c>
      <c r="AS131" s="103">
        <v>0.57850000000000001</v>
      </c>
      <c r="AT131" s="103">
        <v>5785</v>
      </c>
      <c r="AU131" s="103"/>
      <c r="AV131" s="103">
        <v>1.8512</v>
      </c>
      <c r="AW131" s="103">
        <v>1.8512</v>
      </c>
      <c r="AX131" s="103">
        <v>0</v>
      </c>
      <c r="AY131" s="103">
        <v>1.0412999999999999</v>
      </c>
      <c r="AZ131" s="103">
        <v>10412.999999999998</v>
      </c>
      <c r="BA131" s="103">
        <v>0.80989999999999995</v>
      </c>
      <c r="BB131" s="103">
        <v>8098.9999999999991</v>
      </c>
      <c r="BC131" s="103">
        <v>0</v>
      </c>
      <c r="BD131" s="103">
        <v>15.2661</v>
      </c>
      <c r="BE131" s="103">
        <v>15.9573</v>
      </c>
      <c r="BF131" s="103">
        <v>-0.69120000000000026</v>
      </c>
      <c r="BG131" s="103"/>
      <c r="BH131" s="103"/>
      <c r="BI131" s="103"/>
      <c r="BJ131" s="103">
        <v>0</v>
      </c>
      <c r="BK131" s="111">
        <v>1E-4</v>
      </c>
      <c r="BL131" s="125" t="s">
        <v>365</v>
      </c>
      <c r="BM131" s="106">
        <v>135</v>
      </c>
      <c r="BN131" s="103"/>
      <c r="BO131" s="103"/>
      <c r="BP131" s="103">
        <v>0</v>
      </c>
      <c r="BQ131" s="103"/>
      <c r="BR131" s="103">
        <v>0</v>
      </c>
      <c r="BS131" s="103">
        <v>0</v>
      </c>
      <c r="BT131" s="103"/>
      <c r="BU131" s="110"/>
      <c r="BV131" s="103">
        <v>135</v>
      </c>
      <c r="BW131" s="103">
        <v>135</v>
      </c>
      <c r="BX131" s="103">
        <v>0</v>
      </c>
      <c r="BY131" s="106">
        <v>6.24</v>
      </c>
      <c r="BZ131" s="106">
        <v>6.24</v>
      </c>
      <c r="CA131" s="103"/>
      <c r="CB131" s="103"/>
      <c r="CC131" s="103">
        <v>6.24</v>
      </c>
      <c r="CD131" s="103"/>
      <c r="CE131" s="103">
        <v>6.24</v>
      </c>
      <c r="CF131" s="103"/>
      <c r="CG131" s="103"/>
      <c r="CH131" s="103"/>
      <c r="CI131" s="103"/>
      <c r="CJ131" s="103"/>
      <c r="CK131" s="110"/>
      <c r="CL131" s="103"/>
      <c r="CM131" s="103"/>
      <c r="CN131" s="103"/>
      <c r="CO131" s="103"/>
      <c r="CP131" s="103"/>
      <c r="CQ131" s="103">
        <v>0</v>
      </c>
      <c r="CR131" s="103"/>
      <c r="CS131" s="103"/>
      <c r="CT131" s="103"/>
      <c r="CU131" s="103"/>
      <c r="CV131" s="111">
        <v>304.24360000000001</v>
      </c>
    </row>
    <row r="132" spans="1:100" s="99" customFormat="1" ht="14.25" customHeight="1">
      <c r="A132" s="103">
        <v>127</v>
      </c>
      <c r="B132" s="103" t="s">
        <v>240</v>
      </c>
      <c r="C132" s="141">
        <v>202011</v>
      </c>
      <c r="D132" s="122" t="s">
        <v>366</v>
      </c>
      <c r="E132" s="106">
        <v>160.88920000000002</v>
      </c>
      <c r="F132" s="106">
        <v>117.62920000000001</v>
      </c>
      <c r="G132" s="103">
        <v>33288</v>
      </c>
      <c r="H132" s="96"/>
      <c r="I132" s="96">
        <v>33288</v>
      </c>
      <c r="J132" s="103">
        <v>39.945599999999999</v>
      </c>
      <c r="K132" s="106">
        <v>18.350000000000001</v>
      </c>
      <c r="L132" s="103">
        <v>0</v>
      </c>
      <c r="M132" s="103"/>
      <c r="N132" s="103">
        <v>0</v>
      </c>
      <c r="O132" s="103"/>
      <c r="P132" s="103"/>
      <c r="Q132" s="103"/>
      <c r="R132" s="128">
        <v>18.350000000000001</v>
      </c>
      <c r="S132" s="106">
        <v>9.7200000000000006</v>
      </c>
      <c r="T132" s="103">
        <v>0</v>
      </c>
      <c r="U132" s="103"/>
      <c r="V132" s="128">
        <v>9.7200000000000006</v>
      </c>
      <c r="W132" s="103"/>
      <c r="X132" s="103">
        <v>23.31</v>
      </c>
      <c r="Y132" s="103">
        <v>-23.31</v>
      </c>
      <c r="Z132" s="103"/>
      <c r="AA132" s="103">
        <v>0</v>
      </c>
      <c r="AB132" s="103">
        <v>0</v>
      </c>
      <c r="AC132" s="142">
        <v>5400</v>
      </c>
      <c r="AD132" s="103"/>
      <c r="AE132" s="103"/>
      <c r="AF132" s="103">
        <v>23.31</v>
      </c>
      <c r="AG132" s="103"/>
      <c r="AH132" s="103">
        <v>23.31</v>
      </c>
      <c r="AI132" s="110">
        <v>11.1577</v>
      </c>
      <c r="AJ132" s="110">
        <v>5.38</v>
      </c>
      <c r="AK132" s="110">
        <v>5.7777000000000003</v>
      </c>
      <c r="AL132" s="110">
        <v>111577</v>
      </c>
      <c r="AM132" s="103"/>
      <c r="AN132" s="103">
        <v>5.3766999999999996</v>
      </c>
      <c r="AO132" s="103"/>
      <c r="AP132" s="103">
        <v>5.3766999999999996</v>
      </c>
      <c r="AQ132" s="103">
        <v>5.0603999999999996</v>
      </c>
      <c r="AR132" s="103">
        <v>50603.999999999993</v>
      </c>
      <c r="AS132" s="103">
        <v>0.31630000000000003</v>
      </c>
      <c r="AT132" s="103">
        <v>3163.0000000000005</v>
      </c>
      <c r="AU132" s="103"/>
      <c r="AV132" s="103">
        <v>1.0121</v>
      </c>
      <c r="AW132" s="103">
        <v>0</v>
      </c>
      <c r="AX132" s="103">
        <v>1.0121</v>
      </c>
      <c r="AY132" s="103">
        <v>0.56930000000000003</v>
      </c>
      <c r="AZ132" s="103">
        <v>5693</v>
      </c>
      <c r="BA132" s="103">
        <v>0.44280000000000003</v>
      </c>
      <c r="BB132" s="103">
        <v>4428</v>
      </c>
      <c r="BC132" s="103">
        <v>0</v>
      </c>
      <c r="BD132" s="103">
        <v>8.7570999999999994</v>
      </c>
      <c r="BE132" s="103">
        <v>45.21</v>
      </c>
      <c r="BF132" s="103">
        <v>-36.4529</v>
      </c>
      <c r="BG132" s="103"/>
      <c r="BH132" s="103"/>
      <c r="BI132" s="103"/>
      <c r="BJ132" s="103">
        <v>0</v>
      </c>
      <c r="BK132" s="111">
        <v>1E-4</v>
      </c>
      <c r="BL132" s="125" t="s">
        <v>366</v>
      </c>
      <c r="BM132" s="106">
        <v>36.6</v>
      </c>
      <c r="BN132" s="103"/>
      <c r="BO132" s="103"/>
      <c r="BP132" s="103">
        <v>0</v>
      </c>
      <c r="BQ132" s="103"/>
      <c r="BR132" s="103"/>
      <c r="BS132" s="103">
        <v>0</v>
      </c>
      <c r="BT132" s="103"/>
      <c r="BU132" s="110">
        <v>36.6</v>
      </c>
      <c r="BV132" s="103"/>
      <c r="BW132" s="103"/>
      <c r="BX132" s="103">
        <v>0</v>
      </c>
      <c r="BY132" s="106">
        <v>6.66</v>
      </c>
      <c r="BZ132" s="106">
        <v>3.36</v>
      </c>
      <c r="CA132" s="103"/>
      <c r="CB132" s="103"/>
      <c r="CC132" s="103">
        <v>3.36</v>
      </c>
      <c r="CD132" s="103">
        <v>205.79560000000001</v>
      </c>
      <c r="CE132" s="103">
        <v>-202.43559999999999</v>
      </c>
      <c r="CF132" s="103"/>
      <c r="CG132" s="103"/>
      <c r="CH132" s="103"/>
      <c r="CI132" s="103"/>
      <c r="CJ132" s="103"/>
      <c r="CK132" s="110">
        <v>3.3</v>
      </c>
      <c r="CL132" s="103"/>
      <c r="CM132" s="103"/>
      <c r="CN132" s="103"/>
      <c r="CO132" s="103"/>
      <c r="CP132" s="103">
        <v>0</v>
      </c>
      <c r="CQ132" s="103">
        <v>0</v>
      </c>
      <c r="CR132" s="103">
        <v>20</v>
      </c>
      <c r="CS132" s="103"/>
      <c r="CT132" s="103">
        <v>20</v>
      </c>
      <c r="CU132" s="103"/>
      <c r="CV132" s="111">
        <v>200.88920000000002</v>
      </c>
    </row>
    <row r="133" spans="1:100" s="99" customFormat="1" ht="14.25" customHeight="1">
      <c r="A133" s="103">
        <v>128</v>
      </c>
      <c r="B133" s="103" t="s">
        <v>240</v>
      </c>
      <c r="C133" s="104">
        <v>202012</v>
      </c>
      <c r="D133" s="132" t="s">
        <v>367</v>
      </c>
      <c r="E133" s="106">
        <v>15528.580499999998</v>
      </c>
      <c r="F133" s="106">
        <v>13151.325299999999</v>
      </c>
      <c r="G133" s="103">
        <v>4277128</v>
      </c>
      <c r="H133" s="111"/>
      <c r="I133" s="111">
        <v>4277128</v>
      </c>
      <c r="J133" s="103">
        <v>5132.5536000000002</v>
      </c>
      <c r="K133" s="106">
        <v>955.81200000000001</v>
      </c>
      <c r="L133" s="103">
        <v>0</v>
      </c>
      <c r="M133" s="103"/>
      <c r="N133" s="103">
        <v>0</v>
      </c>
      <c r="O133" s="128">
        <v>954</v>
      </c>
      <c r="P133" s="103"/>
      <c r="Q133" s="103"/>
      <c r="R133" s="103">
        <v>1.8120000000000001</v>
      </c>
      <c r="S133" s="106">
        <v>1125.3599999999999</v>
      </c>
      <c r="T133" s="103">
        <v>0</v>
      </c>
      <c r="U133" s="103"/>
      <c r="V133" s="128">
        <v>1125.3599999999999</v>
      </c>
      <c r="W133" s="103"/>
      <c r="X133" s="103">
        <v>1125.3599999999999</v>
      </c>
      <c r="Y133" s="103">
        <v>-1125.3599999999999</v>
      </c>
      <c r="Z133" s="103"/>
      <c r="AA133" s="103">
        <v>0</v>
      </c>
      <c r="AB133" s="103">
        <v>0</v>
      </c>
      <c r="AC133" s="142">
        <v>625200</v>
      </c>
      <c r="AD133" s="103"/>
      <c r="AE133" s="103"/>
      <c r="AF133" s="103">
        <v>2698.78</v>
      </c>
      <c r="AG133" s="103">
        <v>2698.78</v>
      </c>
      <c r="AH133" s="103">
        <v>0</v>
      </c>
      <c r="AI133" s="110">
        <v>1373.0518</v>
      </c>
      <c r="AJ133" s="110">
        <v>1373.0518</v>
      </c>
      <c r="AK133" s="110">
        <v>0</v>
      </c>
      <c r="AL133" s="110">
        <v>13730518</v>
      </c>
      <c r="AM133" s="103"/>
      <c r="AN133" s="103">
        <v>665.66340000000002</v>
      </c>
      <c r="AO133" s="103">
        <v>665.66340000000002</v>
      </c>
      <c r="AP133" s="103">
        <v>0</v>
      </c>
      <c r="AQ133" s="103">
        <v>626.50670000000002</v>
      </c>
      <c r="AR133" s="103">
        <v>6265067</v>
      </c>
      <c r="AS133" s="103">
        <v>39.156700000000001</v>
      </c>
      <c r="AT133" s="103">
        <v>391567</v>
      </c>
      <c r="AU133" s="103"/>
      <c r="AV133" s="103">
        <v>125.3013</v>
      </c>
      <c r="AW133" s="103">
        <v>125.3013</v>
      </c>
      <c r="AX133" s="103">
        <v>0</v>
      </c>
      <c r="AY133" s="103">
        <v>70.481999999999999</v>
      </c>
      <c r="AZ133" s="103">
        <v>704820</v>
      </c>
      <c r="BA133" s="103">
        <v>54.819299999999998</v>
      </c>
      <c r="BB133" s="103">
        <v>548193</v>
      </c>
      <c r="BC133" s="103">
        <v>0</v>
      </c>
      <c r="BD133" s="103">
        <v>1074.8032000000001</v>
      </c>
      <c r="BE133" s="103">
        <v>1074.8032000000001</v>
      </c>
      <c r="BF133" s="103">
        <v>0</v>
      </c>
      <c r="BG133" s="103"/>
      <c r="BH133" s="103"/>
      <c r="BI133" s="103"/>
      <c r="BJ133" s="103">
        <v>0</v>
      </c>
      <c r="BK133" s="111">
        <v>1E-4</v>
      </c>
      <c r="BL133" s="138" t="s">
        <v>367</v>
      </c>
      <c r="BM133" s="106">
        <v>2020.482</v>
      </c>
      <c r="BN133" s="103"/>
      <c r="BO133" s="103">
        <v>16</v>
      </c>
      <c r="BP133" s="103">
        <v>-16</v>
      </c>
      <c r="BQ133" s="103"/>
      <c r="BR133" s="103">
        <v>0</v>
      </c>
      <c r="BS133" s="103">
        <v>0</v>
      </c>
      <c r="BT133" s="103"/>
      <c r="BU133" s="110">
        <v>1972.482</v>
      </c>
      <c r="BV133" s="103">
        <v>48</v>
      </c>
      <c r="BW133" s="103">
        <v>49.7</v>
      </c>
      <c r="BX133" s="103">
        <v>-1.7000000000000028</v>
      </c>
      <c r="BY133" s="106">
        <v>356.77319999999997</v>
      </c>
      <c r="BZ133" s="106">
        <v>228.48</v>
      </c>
      <c r="CA133" s="103"/>
      <c r="CB133" s="103"/>
      <c r="CC133" s="103">
        <v>228.48</v>
      </c>
      <c r="CD133" s="103"/>
      <c r="CE133" s="103">
        <v>228.48</v>
      </c>
      <c r="CF133" s="103"/>
      <c r="CG133" s="103"/>
      <c r="CH133" s="129">
        <v>27.043199999999999</v>
      </c>
      <c r="CI133" s="103"/>
      <c r="CJ133" s="103"/>
      <c r="CK133" s="143">
        <v>101.25</v>
      </c>
      <c r="CL133" s="103"/>
      <c r="CM133" s="103"/>
      <c r="CN133" s="103"/>
      <c r="CO133" s="103"/>
      <c r="CP133" s="103"/>
      <c r="CQ133" s="103">
        <v>0</v>
      </c>
      <c r="CR133" s="103"/>
      <c r="CS133" s="103"/>
      <c r="CT133" s="103"/>
      <c r="CU133" s="103"/>
      <c r="CV133" s="111">
        <v>15528.580499999998</v>
      </c>
    </row>
    <row r="134" spans="1:100" s="99" customFormat="1" ht="14.25" customHeight="1">
      <c r="A134" s="103">
        <v>129</v>
      </c>
      <c r="B134" s="103" t="s">
        <v>240</v>
      </c>
      <c r="C134" s="104">
        <v>202013</v>
      </c>
      <c r="D134" s="122" t="s">
        <v>368</v>
      </c>
      <c r="E134" s="106">
        <v>5031.8682999999992</v>
      </c>
      <c r="F134" s="106">
        <v>4175.4127999999992</v>
      </c>
      <c r="G134" s="103">
        <v>1289665</v>
      </c>
      <c r="H134" s="96"/>
      <c r="I134" s="96">
        <v>1289665</v>
      </c>
      <c r="J134" s="103">
        <v>1547.598</v>
      </c>
      <c r="K134" s="106">
        <v>435.36</v>
      </c>
      <c r="L134" s="103">
        <v>0</v>
      </c>
      <c r="M134" s="103"/>
      <c r="N134" s="103">
        <v>0</v>
      </c>
      <c r="O134" s="128">
        <v>282.95999999999998</v>
      </c>
      <c r="P134" s="128">
        <v>152.4</v>
      </c>
      <c r="Q134" s="103"/>
      <c r="R134" s="103"/>
      <c r="S134" s="106">
        <v>353.16</v>
      </c>
      <c r="T134" s="103">
        <v>0</v>
      </c>
      <c r="U134" s="103"/>
      <c r="V134" s="128">
        <v>353.16</v>
      </c>
      <c r="W134" s="103"/>
      <c r="X134" s="103">
        <v>846.93</v>
      </c>
      <c r="Y134" s="103">
        <v>-846.93</v>
      </c>
      <c r="Z134" s="103"/>
      <c r="AA134" s="103">
        <v>0</v>
      </c>
      <c r="AB134" s="103">
        <v>0</v>
      </c>
      <c r="AC134" s="142">
        <v>196200</v>
      </c>
      <c r="AD134" s="103"/>
      <c r="AE134" s="103"/>
      <c r="AF134" s="103">
        <v>846.93</v>
      </c>
      <c r="AG134" s="103"/>
      <c r="AH134" s="103">
        <v>846.93</v>
      </c>
      <c r="AI134" s="110">
        <v>420.79489999999998</v>
      </c>
      <c r="AJ134" s="110">
        <v>203.53489999999999</v>
      </c>
      <c r="AK134" s="110">
        <v>217.26</v>
      </c>
      <c r="AL134" s="110">
        <v>4207949</v>
      </c>
      <c r="AM134" s="103"/>
      <c r="AN134" s="103">
        <v>203.53489999999999</v>
      </c>
      <c r="AO134" s="103"/>
      <c r="AP134" s="103">
        <v>203.53489999999999</v>
      </c>
      <c r="AQ134" s="103">
        <v>191.56219999999999</v>
      </c>
      <c r="AR134" s="103">
        <v>1915622</v>
      </c>
      <c r="AS134" s="103">
        <v>11.9726</v>
      </c>
      <c r="AT134" s="103">
        <v>119726</v>
      </c>
      <c r="AU134" s="103"/>
      <c r="AV134" s="103">
        <v>38.312399999999997</v>
      </c>
      <c r="AW134" s="103">
        <v>0</v>
      </c>
      <c r="AX134" s="103">
        <v>38.312399999999997</v>
      </c>
      <c r="AY134" s="103">
        <v>21.550799999999999</v>
      </c>
      <c r="AZ134" s="103">
        <v>215508</v>
      </c>
      <c r="BA134" s="103">
        <v>16.761700000000001</v>
      </c>
      <c r="BB134" s="103">
        <v>167617</v>
      </c>
      <c r="BC134" s="103">
        <v>-1.0000000000331966E-4</v>
      </c>
      <c r="BD134" s="103">
        <v>329.7226</v>
      </c>
      <c r="BE134" s="103">
        <v>108.48</v>
      </c>
      <c r="BF134" s="103">
        <v>221.24259999999998</v>
      </c>
      <c r="BG134" s="103"/>
      <c r="BH134" s="103"/>
      <c r="BI134" s="103"/>
      <c r="BJ134" s="103">
        <v>0</v>
      </c>
      <c r="BK134" s="111">
        <v>1E-4</v>
      </c>
      <c r="BL134" s="125" t="s">
        <v>368</v>
      </c>
      <c r="BM134" s="106">
        <v>362.17</v>
      </c>
      <c r="BN134" s="103"/>
      <c r="BO134" s="103">
        <v>16</v>
      </c>
      <c r="BP134" s="103">
        <v>-16</v>
      </c>
      <c r="BQ134" s="103"/>
      <c r="BR134" s="103"/>
      <c r="BS134" s="103">
        <v>0</v>
      </c>
      <c r="BT134" s="103"/>
      <c r="BU134" s="110">
        <v>286.17</v>
      </c>
      <c r="BV134" s="103">
        <v>76</v>
      </c>
      <c r="BW134" s="103"/>
      <c r="BX134" s="103">
        <v>76</v>
      </c>
      <c r="BY134" s="106">
        <v>494.28550000000001</v>
      </c>
      <c r="BZ134" s="106">
        <v>108.48</v>
      </c>
      <c r="CA134" s="129"/>
      <c r="CB134" s="129"/>
      <c r="CC134" s="103">
        <v>108.48</v>
      </c>
      <c r="CD134" s="103">
        <v>5022.5433000000003</v>
      </c>
      <c r="CE134" s="103">
        <v>-4914.0633000000007</v>
      </c>
      <c r="CF134" s="103"/>
      <c r="CG134" s="103"/>
      <c r="CH134" s="129">
        <v>40.817999999999998</v>
      </c>
      <c r="CI134" s="103"/>
      <c r="CJ134" s="103"/>
      <c r="CK134" s="143">
        <v>51.1875</v>
      </c>
      <c r="CL134" s="103"/>
      <c r="CM134" s="103"/>
      <c r="CN134" s="103"/>
      <c r="CO134" s="103">
        <v>293.8</v>
      </c>
      <c r="CP134" s="143">
        <v>352.72</v>
      </c>
      <c r="CQ134" s="103">
        <v>-58.920000000000016</v>
      </c>
      <c r="CR134" s="103"/>
      <c r="CS134" s="103"/>
      <c r="CT134" s="103"/>
      <c r="CU134" s="103"/>
      <c r="CV134" s="111">
        <v>5031.8682999999992</v>
      </c>
    </row>
    <row r="135" spans="1:100" s="99" customFormat="1" ht="14.25" customHeight="1">
      <c r="A135" s="103">
        <v>130</v>
      </c>
      <c r="B135" s="103" t="s">
        <v>240</v>
      </c>
      <c r="C135" s="104">
        <v>202014</v>
      </c>
      <c r="D135" s="122" t="s">
        <v>369</v>
      </c>
      <c r="E135" s="106">
        <v>4164.2055999999993</v>
      </c>
      <c r="F135" s="106">
        <v>3544.0190999999995</v>
      </c>
      <c r="G135" s="103">
        <v>1121080</v>
      </c>
      <c r="H135" s="96"/>
      <c r="I135" s="137">
        <v>1121080</v>
      </c>
      <c r="J135" s="103">
        <v>1345.296</v>
      </c>
      <c r="K135" s="106">
        <v>362.73599999999999</v>
      </c>
      <c r="L135" s="103">
        <v>0</v>
      </c>
      <c r="M135" s="103">
        <v>0</v>
      </c>
      <c r="N135" s="103">
        <v>0</v>
      </c>
      <c r="O135" s="128">
        <v>236.376</v>
      </c>
      <c r="P135" s="103">
        <v>126.36</v>
      </c>
      <c r="Q135" s="144"/>
      <c r="R135" s="103"/>
      <c r="S135" s="106">
        <v>291.60000000000002</v>
      </c>
      <c r="T135" s="103">
        <v>0</v>
      </c>
      <c r="U135" s="103"/>
      <c r="V135" s="128">
        <v>291.60000000000002</v>
      </c>
      <c r="W135" s="103"/>
      <c r="X135" s="103">
        <v>699.3</v>
      </c>
      <c r="Y135" s="103">
        <v>-699.3</v>
      </c>
      <c r="Z135" s="103"/>
      <c r="AA135" s="103">
        <v>0</v>
      </c>
      <c r="AB135" s="103">
        <v>0</v>
      </c>
      <c r="AC135" s="142">
        <v>162000</v>
      </c>
      <c r="AD135" s="103"/>
      <c r="AE135" s="103"/>
      <c r="AF135" s="103">
        <v>699.3</v>
      </c>
      <c r="AG135" s="103"/>
      <c r="AH135" s="103">
        <v>699.3</v>
      </c>
      <c r="AI135" s="110">
        <v>358.23939999999999</v>
      </c>
      <c r="AJ135" s="110">
        <v>173.79066</v>
      </c>
      <c r="AK135" s="110">
        <v>184.44873999999999</v>
      </c>
      <c r="AL135" s="110">
        <v>3582394</v>
      </c>
      <c r="AM135" s="103"/>
      <c r="AN135" s="103">
        <v>173.79069999999999</v>
      </c>
      <c r="AO135" s="103"/>
      <c r="AP135" s="103">
        <v>173.79069999999999</v>
      </c>
      <c r="AQ135" s="103">
        <v>163.5677</v>
      </c>
      <c r="AR135" s="103">
        <v>1635677</v>
      </c>
      <c r="AS135" s="103">
        <v>10.223000000000001</v>
      </c>
      <c r="AT135" s="103">
        <v>102230.00000000001</v>
      </c>
      <c r="AU135" s="103"/>
      <c r="AV135" s="103">
        <v>32.713500000000003</v>
      </c>
      <c r="AW135" s="103">
        <v>0</v>
      </c>
      <c r="AX135" s="103">
        <v>32.713500000000003</v>
      </c>
      <c r="AY135" s="103">
        <v>18.401399999999999</v>
      </c>
      <c r="AZ135" s="103">
        <v>184014</v>
      </c>
      <c r="BA135" s="103">
        <v>14.312200000000001</v>
      </c>
      <c r="BB135" s="103">
        <v>143122</v>
      </c>
      <c r="BC135" s="103">
        <v>-9.9999999996214228E-5</v>
      </c>
      <c r="BD135" s="103">
        <v>280.34350000000001</v>
      </c>
      <c r="BE135" s="103">
        <v>97.92</v>
      </c>
      <c r="BF135" s="103">
        <v>182.42349999999999</v>
      </c>
      <c r="BG135" s="103"/>
      <c r="BH135" s="103"/>
      <c r="BI135" s="103"/>
      <c r="BJ135" s="103">
        <v>0</v>
      </c>
      <c r="BK135" s="111">
        <v>1E-4</v>
      </c>
      <c r="BL135" s="125" t="s">
        <v>369</v>
      </c>
      <c r="BM135" s="106">
        <v>263.07799999999997</v>
      </c>
      <c r="BN135" s="103"/>
      <c r="BO135" s="103">
        <v>16</v>
      </c>
      <c r="BP135" s="103">
        <v>-16</v>
      </c>
      <c r="BQ135" s="103"/>
      <c r="BR135" s="103"/>
      <c r="BS135" s="103">
        <v>0</v>
      </c>
      <c r="BT135" s="103"/>
      <c r="BU135" s="110">
        <v>212.078</v>
      </c>
      <c r="BV135" s="103">
        <v>51</v>
      </c>
      <c r="BW135" s="103"/>
      <c r="BX135" s="103">
        <v>51</v>
      </c>
      <c r="BY135" s="106">
        <v>357.10850000000005</v>
      </c>
      <c r="BZ135" s="106">
        <v>97.92</v>
      </c>
      <c r="CA135" s="103"/>
      <c r="CB135" s="103"/>
      <c r="CC135" s="103">
        <v>97.92</v>
      </c>
      <c r="CD135" s="103"/>
      <c r="CE135" s="103">
        <v>97.92</v>
      </c>
      <c r="CF135" s="129"/>
      <c r="CG135" s="103"/>
      <c r="CH135" s="129">
        <v>13.176</v>
      </c>
      <c r="CI135" s="103"/>
      <c r="CJ135" s="103"/>
      <c r="CK135" s="143">
        <v>41.212499999999999</v>
      </c>
      <c r="CL135" s="103"/>
      <c r="CM135" s="103"/>
      <c r="CN135" s="103"/>
      <c r="CO135" s="103">
        <v>204.8</v>
      </c>
      <c r="CP135" s="143"/>
      <c r="CQ135" s="103">
        <v>204.8</v>
      </c>
      <c r="CR135" s="103"/>
      <c r="CS135" s="103"/>
      <c r="CT135" s="103"/>
      <c r="CU135" s="103"/>
      <c r="CV135" s="111">
        <v>4164.2055999999993</v>
      </c>
    </row>
    <row r="136" spans="1:100" s="99" customFormat="1" ht="14.25" customHeight="1">
      <c r="A136" s="103">
        <v>131</v>
      </c>
      <c r="B136" s="103" t="s">
        <v>240</v>
      </c>
      <c r="C136" s="104">
        <v>202015</v>
      </c>
      <c r="D136" s="122" t="s">
        <v>370</v>
      </c>
      <c r="E136" s="106">
        <v>6348.4171000000006</v>
      </c>
      <c r="F136" s="106">
        <v>4985.3920000000007</v>
      </c>
      <c r="G136" s="103">
        <v>1498629</v>
      </c>
      <c r="H136" s="96"/>
      <c r="I136" s="111">
        <v>1498629</v>
      </c>
      <c r="J136" s="103">
        <v>1798.3548000000001</v>
      </c>
      <c r="K136" s="106">
        <v>516.72</v>
      </c>
      <c r="L136" s="103">
        <v>0</v>
      </c>
      <c r="M136" s="103">
        <v>0</v>
      </c>
      <c r="N136" s="103">
        <v>0</v>
      </c>
      <c r="O136" s="128">
        <v>335.64</v>
      </c>
      <c r="P136" s="103">
        <v>181.08</v>
      </c>
      <c r="Q136" s="144"/>
      <c r="R136" s="103"/>
      <c r="S136" s="106">
        <v>437.4</v>
      </c>
      <c r="T136" s="103">
        <v>0</v>
      </c>
      <c r="U136" s="103"/>
      <c r="V136" s="128">
        <v>437.4</v>
      </c>
      <c r="W136" s="103"/>
      <c r="X136" s="103"/>
      <c r="Y136" s="103">
        <v>0</v>
      </c>
      <c r="Z136" s="103"/>
      <c r="AA136" s="103">
        <v>0</v>
      </c>
      <c r="AB136" s="103">
        <v>0</v>
      </c>
      <c r="AC136" s="142">
        <v>243000</v>
      </c>
      <c r="AD136" s="103"/>
      <c r="AE136" s="103"/>
      <c r="AF136" s="103">
        <v>1048.95</v>
      </c>
      <c r="AG136" s="103">
        <v>1048.95</v>
      </c>
      <c r="AH136" s="103">
        <v>0</v>
      </c>
      <c r="AI136" s="110">
        <v>502.22480000000002</v>
      </c>
      <c r="AJ136" s="110">
        <v>502.22476799999998</v>
      </c>
      <c r="AK136" s="110">
        <v>3.2000000032894604E-5</v>
      </c>
      <c r="AL136" s="110">
        <v>5022248</v>
      </c>
      <c r="AM136" s="103"/>
      <c r="AN136" s="103">
        <v>242.02090000000001</v>
      </c>
      <c r="AO136" s="103">
        <v>242.02090799999999</v>
      </c>
      <c r="AP136" s="103">
        <v>-7.9999999798019417E-6</v>
      </c>
      <c r="AQ136" s="103">
        <v>227.78440000000001</v>
      </c>
      <c r="AR136" s="103">
        <v>2277844</v>
      </c>
      <c r="AS136" s="103">
        <v>14.236499999999999</v>
      </c>
      <c r="AT136" s="103">
        <v>142365</v>
      </c>
      <c r="AU136" s="103"/>
      <c r="AV136" s="103">
        <v>45.556899999999999</v>
      </c>
      <c r="AW136" s="103">
        <v>45.556899999999999</v>
      </c>
      <c r="AX136" s="103">
        <v>0</v>
      </c>
      <c r="AY136" s="103">
        <v>25.625699999999998</v>
      </c>
      <c r="AZ136" s="103">
        <v>256256.99999999997</v>
      </c>
      <c r="BA136" s="103">
        <v>19.931100000000001</v>
      </c>
      <c r="BB136" s="103">
        <v>199311</v>
      </c>
      <c r="BC136" s="103">
        <v>9.9999999999766942E-5</v>
      </c>
      <c r="BD136" s="103">
        <v>394.16460000000001</v>
      </c>
      <c r="BE136" s="103">
        <v>394.16460000000001</v>
      </c>
      <c r="BF136" s="103">
        <v>0</v>
      </c>
      <c r="BG136" s="103"/>
      <c r="BH136" s="103"/>
      <c r="BI136" s="103"/>
      <c r="BJ136" s="103">
        <v>0</v>
      </c>
      <c r="BK136" s="111">
        <v>1E-4</v>
      </c>
      <c r="BL136" s="125" t="s">
        <v>370</v>
      </c>
      <c r="BM136" s="106">
        <v>597.35</v>
      </c>
      <c r="BN136" s="103"/>
      <c r="BO136" s="103">
        <v>16</v>
      </c>
      <c r="BP136" s="103">
        <v>-16</v>
      </c>
      <c r="BQ136" s="103"/>
      <c r="BR136" s="103">
        <v>0</v>
      </c>
      <c r="BS136" s="103">
        <v>0</v>
      </c>
      <c r="BT136" s="103"/>
      <c r="BU136" s="110">
        <v>522.35</v>
      </c>
      <c r="BV136" s="103">
        <v>75</v>
      </c>
      <c r="BW136" s="103">
        <v>75</v>
      </c>
      <c r="BX136" s="103">
        <v>0</v>
      </c>
      <c r="BY136" s="106">
        <v>765.67509999999993</v>
      </c>
      <c r="BZ136" s="106">
        <v>113.64359999999999</v>
      </c>
      <c r="CA136" s="103"/>
      <c r="CB136" s="103">
        <v>6.1235999999999997</v>
      </c>
      <c r="CC136" s="103">
        <v>107.52</v>
      </c>
      <c r="CD136" s="103">
        <v>107.52</v>
      </c>
      <c r="CE136" s="103">
        <v>0</v>
      </c>
      <c r="CF136" s="103"/>
      <c r="CG136" s="103"/>
      <c r="CH136" s="129">
        <v>25.193999999999999</v>
      </c>
      <c r="CI136" s="103"/>
      <c r="CJ136" s="103"/>
      <c r="CK136" s="143">
        <v>104.33750000000001</v>
      </c>
      <c r="CL136" s="103"/>
      <c r="CM136" s="103"/>
      <c r="CN136" s="103"/>
      <c r="CO136" s="103">
        <v>522.5</v>
      </c>
      <c r="CP136" s="143">
        <v>522.5</v>
      </c>
      <c r="CQ136" s="103">
        <v>0</v>
      </c>
      <c r="CR136" s="103"/>
      <c r="CS136" s="103"/>
      <c r="CT136" s="103"/>
      <c r="CU136" s="103"/>
      <c r="CV136" s="111">
        <v>6348.4171000000006</v>
      </c>
    </row>
    <row r="137" spans="1:100" s="99" customFormat="1" ht="14.25" customHeight="1">
      <c r="A137" s="103">
        <v>132</v>
      </c>
      <c r="B137" s="103" t="s">
        <v>240</v>
      </c>
      <c r="C137" s="104">
        <v>202016</v>
      </c>
      <c r="D137" s="122" t="s">
        <v>371</v>
      </c>
      <c r="E137" s="106">
        <v>2109.8847999999998</v>
      </c>
      <c r="F137" s="106">
        <v>1682.5942999999997</v>
      </c>
      <c r="G137" s="103">
        <v>479060</v>
      </c>
      <c r="H137" s="96"/>
      <c r="I137" s="96">
        <v>479060</v>
      </c>
      <c r="J137" s="103">
        <v>574.87199999999996</v>
      </c>
      <c r="K137" s="106">
        <v>173.06399999999999</v>
      </c>
      <c r="L137" s="103">
        <v>0</v>
      </c>
      <c r="M137" s="103">
        <v>0</v>
      </c>
      <c r="N137" s="103">
        <v>0</v>
      </c>
      <c r="O137" s="128">
        <v>110.904</v>
      </c>
      <c r="P137" s="103">
        <v>62.16</v>
      </c>
      <c r="Q137" s="144"/>
      <c r="R137" s="103"/>
      <c r="S137" s="106">
        <v>157.68</v>
      </c>
      <c r="T137" s="103">
        <v>0</v>
      </c>
      <c r="U137" s="103"/>
      <c r="V137" s="128">
        <v>157.68</v>
      </c>
      <c r="W137" s="103"/>
      <c r="X137" s="103">
        <v>378.14</v>
      </c>
      <c r="Y137" s="103">
        <v>-378.14</v>
      </c>
      <c r="Z137" s="103"/>
      <c r="AA137" s="103">
        <v>0</v>
      </c>
      <c r="AB137" s="103">
        <v>0</v>
      </c>
      <c r="AC137" s="142">
        <v>87600</v>
      </c>
      <c r="AD137" s="103"/>
      <c r="AE137" s="103"/>
      <c r="AF137" s="103">
        <v>378.14</v>
      </c>
      <c r="AG137" s="103">
        <v>1693011.2</v>
      </c>
      <c r="AH137" s="103">
        <v>-1692633.06</v>
      </c>
      <c r="AI137" s="110">
        <v>169.30109999999999</v>
      </c>
      <c r="AJ137" s="110"/>
      <c r="AK137" s="110">
        <v>169.30109999999999</v>
      </c>
      <c r="AL137" s="110">
        <v>1693011</v>
      </c>
      <c r="AM137" s="103"/>
      <c r="AN137" s="103">
        <v>81.006</v>
      </c>
      <c r="AO137" s="103">
        <v>133.28304</v>
      </c>
      <c r="AP137" s="103">
        <v>-52.27704</v>
      </c>
      <c r="AQ137" s="103">
        <v>76.241</v>
      </c>
      <c r="AR137" s="103">
        <v>762410</v>
      </c>
      <c r="AS137" s="103">
        <v>4.7651000000000003</v>
      </c>
      <c r="AT137" s="103">
        <v>47651</v>
      </c>
      <c r="AU137" s="103"/>
      <c r="AV137" s="103">
        <v>15.248200000000001</v>
      </c>
      <c r="AW137" s="103"/>
      <c r="AX137" s="103">
        <v>15.248200000000001</v>
      </c>
      <c r="AY137" s="103">
        <v>8.5770999999999997</v>
      </c>
      <c r="AZ137" s="103">
        <v>85771</v>
      </c>
      <c r="BA137" s="103">
        <v>6.6711</v>
      </c>
      <c r="BB137" s="103">
        <v>66711</v>
      </c>
      <c r="BC137" s="103">
        <v>0</v>
      </c>
      <c r="BD137" s="103">
        <v>133.28299999999999</v>
      </c>
      <c r="BE137" s="103">
        <v>207.88249999999999</v>
      </c>
      <c r="BF137" s="103">
        <v>-74.599500000000006</v>
      </c>
      <c r="BG137" s="103"/>
      <c r="BH137" s="103"/>
      <c r="BI137" s="103"/>
      <c r="BJ137" s="103">
        <v>0</v>
      </c>
      <c r="BK137" s="111">
        <v>1E-4</v>
      </c>
      <c r="BL137" s="125" t="s">
        <v>371</v>
      </c>
      <c r="BM137" s="106">
        <v>219.40799999999999</v>
      </c>
      <c r="BN137" s="103"/>
      <c r="BO137" s="103">
        <v>16</v>
      </c>
      <c r="BP137" s="103">
        <v>-16</v>
      </c>
      <c r="BQ137" s="103"/>
      <c r="BR137" s="103">
        <v>11.52</v>
      </c>
      <c r="BS137" s="103">
        <v>-11.52</v>
      </c>
      <c r="BT137" s="103"/>
      <c r="BU137" s="110">
        <v>139.40799999999999</v>
      </c>
      <c r="BV137" s="103">
        <v>80</v>
      </c>
      <c r="BW137" s="103"/>
      <c r="BX137" s="103">
        <v>80</v>
      </c>
      <c r="BY137" s="106">
        <v>207.88249999999999</v>
      </c>
      <c r="BZ137" s="106">
        <v>41.28</v>
      </c>
      <c r="CA137" s="129"/>
      <c r="CB137" s="129"/>
      <c r="CC137" s="103">
        <v>41.28</v>
      </c>
      <c r="CD137" s="103"/>
      <c r="CE137" s="103">
        <v>41.28</v>
      </c>
      <c r="CF137" s="103"/>
      <c r="CG137" s="103"/>
      <c r="CH137" s="129">
        <v>11.52</v>
      </c>
      <c r="CI137" s="103"/>
      <c r="CJ137" s="103"/>
      <c r="CK137" s="143">
        <v>28.782499999999999</v>
      </c>
      <c r="CL137" s="103"/>
      <c r="CM137" s="103"/>
      <c r="CN137" s="103"/>
      <c r="CO137" s="103">
        <v>126.3</v>
      </c>
      <c r="CP137" s="143">
        <v>1890.476872</v>
      </c>
      <c r="CQ137" s="103">
        <v>-1764.176872</v>
      </c>
      <c r="CR137" s="103"/>
      <c r="CS137" s="103"/>
      <c r="CT137" s="103"/>
      <c r="CU137" s="103"/>
      <c r="CV137" s="111">
        <v>2109.8847999999998</v>
      </c>
    </row>
    <row r="138" spans="1:100" s="99" customFormat="1" ht="14.25" customHeight="1">
      <c r="A138" s="103">
        <v>133</v>
      </c>
      <c r="B138" s="103" t="s">
        <v>240</v>
      </c>
      <c r="C138" s="104">
        <v>202017</v>
      </c>
      <c r="D138" s="122" t="s">
        <v>372</v>
      </c>
      <c r="E138" s="106">
        <v>2511.8984000000005</v>
      </c>
      <c r="F138" s="106">
        <v>1918.6518000000001</v>
      </c>
      <c r="G138" s="103">
        <v>556989</v>
      </c>
      <c r="H138" s="137"/>
      <c r="I138" s="137">
        <v>556989</v>
      </c>
      <c r="J138" s="103">
        <v>668.38679999999999</v>
      </c>
      <c r="K138" s="106">
        <v>201.55200000000002</v>
      </c>
      <c r="L138" s="103">
        <v>0</v>
      </c>
      <c r="M138" s="103">
        <v>0</v>
      </c>
      <c r="N138" s="103">
        <v>0</v>
      </c>
      <c r="O138" s="128">
        <v>129.91200000000001</v>
      </c>
      <c r="P138" s="103">
        <v>71.28</v>
      </c>
      <c r="Q138" s="144"/>
      <c r="R138" s="103">
        <v>0.36</v>
      </c>
      <c r="S138" s="106">
        <v>174.96</v>
      </c>
      <c r="T138" s="103">
        <v>0</v>
      </c>
      <c r="U138" s="103"/>
      <c r="V138" s="128">
        <v>174.96</v>
      </c>
      <c r="W138" s="103"/>
      <c r="X138" s="103">
        <v>419.58</v>
      </c>
      <c r="Y138" s="103">
        <v>-419.58</v>
      </c>
      <c r="Z138" s="103"/>
      <c r="AA138" s="103">
        <v>0</v>
      </c>
      <c r="AB138" s="103">
        <v>0</v>
      </c>
      <c r="AC138" s="142">
        <v>97200</v>
      </c>
      <c r="AD138" s="103"/>
      <c r="AE138" s="103"/>
      <c r="AF138" s="103">
        <v>419.58</v>
      </c>
      <c r="AG138" s="103">
        <v>1927370.88</v>
      </c>
      <c r="AH138" s="103">
        <v>-1926951.2999999998</v>
      </c>
      <c r="AI138" s="110">
        <v>192.7371</v>
      </c>
      <c r="AJ138" s="110"/>
      <c r="AK138" s="110">
        <v>192.7371</v>
      </c>
      <c r="AL138" s="110">
        <v>1927371</v>
      </c>
      <c r="AM138" s="103"/>
      <c r="AN138" s="103">
        <v>92.477199999999996</v>
      </c>
      <c r="AO138" s="103">
        <v>151.55121600000001</v>
      </c>
      <c r="AP138" s="103">
        <v>-59.074016000000015</v>
      </c>
      <c r="AQ138" s="103">
        <v>87.037300000000002</v>
      </c>
      <c r="AR138" s="103">
        <v>870373</v>
      </c>
      <c r="AS138" s="103">
        <v>5.4398</v>
      </c>
      <c r="AT138" s="103">
        <v>54398</v>
      </c>
      <c r="AU138" s="103"/>
      <c r="AV138" s="103">
        <v>17.407499999999999</v>
      </c>
      <c r="AW138" s="103"/>
      <c r="AX138" s="103">
        <v>17.407499999999999</v>
      </c>
      <c r="AY138" s="103">
        <v>9.7917000000000005</v>
      </c>
      <c r="AZ138" s="103">
        <v>97917</v>
      </c>
      <c r="BA138" s="103">
        <v>7.6158000000000001</v>
      </c>
      <c r="BB138" s="103">
        <v>76158</v>
      </c>
      <c r="BC138" s="103">
        <v>0</v>
      </c>
      <c r="BD138" s="103">
        <v>151.55119999999999</v>
      </c>
      <c r="BE138" s="103">
        <v>301.56459999999998</v>
      </c>
      <c r="BF138" s="103">
        <v>-150.01339999999999</v>
      </c>
      <c r="BG138" s="103"/>
      <c r="BH138" s="103"/>
      <c r="BI138" s="103"/>
      <c r="BJ138" s="103">
        <v>0</v>
      </c>
      <c r="BK138" s="111">
        <v>1E-4</v>
      </c>
      <c r="BL138" s="125" t="s">
        <v>372</v>
      </c>
      <c r="BM138" s="106">
        <v>291.68200000000002</v>
      </c>
      <c r="BN138" s="103"/>
      <c r="BO138" s="103">
        <v>16</v>
      </c>
      <c r="BP138" s="103">
        <v>-16</v>
      </c>
      <c r="BQ138" s="103"/>
      <c r="BR138" s="103">
        <v>6.7595999999999998</v>
      </c>
      <c r="BS138" s="103">
        <v>-6.7595999999999998</v>
      </c>
      <c r="BT138" s="103"/>
      <c r="BU138" s="110">
        <v>227.68199999999999</v>
      </c>
      <c r="BV138" s="103">
        <v>64</v>
      </c>
      <c r="BW138" s="103"/>
      <c r="BX138" s="103">
        <v>64</v>
      </c>
      <c r="BY138" s="106">
        <v>301.56459999999998</v>
      </c>
      <c r="BZ138" s="106">
        <v>44.16</v>
      </c>
      <c r="CA138" s="103"/>
      <c r="CB138" s="103"/>
      <c r="CC138" s="103">
        <v>44.16</v>
      </c>
      <c r="CD138" s="103"/>
      <c r="CE138" s="103">
        <v>44.16</v>
      </c>
      <c r="CF138" s="103"/>
      <c r="CG138" s="103"/>
      <c r="CH138" s="103">
        <v>6.7595999999999998</v>
      </c>
      <c r="CI138" s="103"/>
      <c r="CJ138" s="103"/>
      <c r="CK138" s="143">
        <v>49.445</v>
      </c>
      <c r="CL138" s="103"/>
      <c r="CM138" s="103"/>
      <c r="CN138" s="103"/>
      <c r="CO138" s="103">
        <v>201.2</v>
      </c>
      <c r="CP138" s="143">
        <v>2220.216351</v>
      </c>
      <c r="CQ138" s="103">
        <v>-2019.016351</v>
      </c>
      <c r="CR138" s="103"/>
      <c r="CS138" s="103"/>
      <c r="CT138" s="103"/>
      <c r="CU138" s="103"/>
      <c r="CV138" s="111">
        <v>2511.8984000000005</v>
      </c>
    </row>
    <row r="139" spans="1:100" s="99" customFormat="1" ht="14.25" customHeight="1">
      <c r="A139" s="103">
        <v>134</v>
      </c>
      <c r="B139" s="103" t="s">
        <v>240</v>
      </c>
      <c r="C139" s="104">
        <v>202018</v>
      </c>
      <c r="D139" s="122" t="s">
        <v>373</v>
      </c>
      <c r="E139" s="106">
        <v>3467.4863999999998</v>
      </c>
      <c r="F139" s="106">
        <v>2851.2728999999999</v>
      </c>
      <c r="G139" s="103">
        <v>842727</v>
      </c>
      <c r="H139" s="96"/>
      <c r="I139" s="96">
        <v>842727</v>
      </c>
      <c r="J139" s="103">
        <v>1011.2723999999999</v>
      </c>
      <c r="K139" s="106">
        <v>302.83199999999999</v>
      </c>
      <c r="L139" s="103">
        <v>0</v>
      </c>
      <c r="M139" s="103">
        <v>0</v>
      </c>
      <c r="N139" s="103">
        <v>0</v>
      </c>
      <c r="O139" s="128">
        <v>191.59200000000001</v>
      </c>
      <c r="P139" s="103">
        <v>111.24</v>
      </c>
      <c r="Q139" s="144"/>
      <c r="R139" s="103"/>
      <c r="S139" s="106">
        <v>253.8</v>
      </c>
      <c r="T139" s="103">
        <v>0</v>
      </c>
      <c r="U139" s="103"/>
      <c r="V139" s="128">
        <v>253.8</v>
      </c>
      <c r="W139" s="103"/>
      <c r="X139" s="103"/>
      <c r="Y139" s="103">
        <v>0</v>
      </c>
      <c r="Z139" s="103"/>
      <c r="AA139" s="103">
        <v>0</v>
      </c>
      <c r="AB139" s="103">
        <v>0</v>
      </c>
      <c r="AC139" s="142">
        <v>141000</v>
      </c>
      <c r="AD139" s="103"/>
      <c r="AE139" s="103"/>
      <c r="AF139" s="103">
        <v>608.65</v>
      </c>
      <c r="AG139" s="103">
        <v>608.65</v>
      </c>
      <c r="AH139" s="103">
        <v>0</v>
      </c>
      <c r="AI139" s="110">
        <v>286.25959999999998</v>
      </c>
      <c r="AJ139" s="110">
        <v>286.25958400000002</v>
      </c>
      <c r="AK139" s="110">
        <v>1.5999999959603883E-5</v>
      </c>
      <c r="AL139" s="110">
        <v>2862596</v>
      </c>
      <c r="AM139" s="103"/>
      <c r="AN139" s="103">
        <v>137.6934</v>
      </c>
      <c r="AO139" s="103">
        <v>137.69340399999999</v>
      </c>
      <c r="AP139" s="103">
        <v>-3.9999999899009708E-6</v>
      </c>
      <c r="AQ139" s="103">
        <v>129.59379999999999</v>
      </c>
      <c r="AR139" s="103">
        <v>1295937.9999999998</v>
      </c>
      <c r="AS139" s="103">
        <v>8.0996000000000006</v>
      </c>
      <c r="AT139" s="103">
        <v>80996</v>
      </c>
      <c r="AU139" s="103"/>
      <c r="AV139" s="103">
        <v>25.918800000000001</v>
      </c>
      <c r="AW139" s="103">
        <v>25.918759000000001</v>
      </c>
      <c r="AX139" s="103">
        <v>4.0999999999513648E-5</v>
      </c>
      <c r="AY139" s="103">
        <v>14.5793</v>
      </c>
      <c r="AZ139" s="103">
        <v>145793</v>
      </c>
      <c r="BA139" s="103">
        <v>11.339499999999999</v>
      </c>
      <c r="BB139" s="103">
        <v>113394.99999999999</v>
      </c>
      <c r="BC139" s="103">
        <v>0</v>
      </c>
      <c r="BD139" s="103">
        <v>224.8467</v>
      </c>
      <c r="BE139" s="103">
        <v>224.8467</v>
      </c>
      <c r="BF139" s="103">
        <v>0</v>
      </c>
      <c r="BG139" s="103"/>
      <c r="BH139" s="103"/>
      <c r="BI139" s="103"/>
      <c r="BJ139" s="103">
        <v>0</v>
      </c>
      <c r="BK139" s="111">
        <v>1E-4</v>
      </c>
      <c r="BL139" s="125" t="s">
        <v>373</v>
      </c>
      <c r="BM139" s="106">
        <v>255.928</v>
      </c>
      <c r="BN139" s="103"/>
      <c r="BO139" s="103">
        <v>16</v>
      </c>
      <c r="BP139" s="103">
        <v>-16</v>
      </c>
      <c r="BQ139" s="103"/>
      <c r="BR139" s="103">
        <v>0</v>
      </c>
      <c r="BS139" s="103">
        <v>0</v>
      </c>
      <c r="BT139" s="103"/>
      <c r="BU139" s="110">
        <v>236.928</v>
      </c>
      <c r="BV139" s="103">
        <v>19</v>
      </c>
      <c r="BW139" s="103">
        <v>19</v>
      </c>
      <c r="BX139" s="103">
        <v>0</v>
      </c>
      <c r="BY139" s="106">
        <v>360.28550000000001</v>
      </c>
      <c r="BZ139" s="106">
        <v>67.680000000000007</v>
      </c>
      <c r="CA139" s="103"/>
      <c r="CB139" s="103"/>
      <c r="CC139" s="103">
        <v>67.680000000000007</v>
      </c>
      <c r="CD139" s="103">
        <v>67.680000000000007</v>
      </c>
      <c r="CE139" s="103">
        <v>0</v>
      </c>
      <c r="CF139" s="103"/>
      <c r="CG139" s="103"/>
      <c r="CH139" s="129">
        <v>20.117999999999999</v>
      </c>
      <c r="CI139" s="103"/>
      <c r="CJ139" s="103"/>
      <c r="CK139" s="143">
        <v>51.987499999999997</v>
      </c>
      <c r="CL139" s="103"/>
      <c r="CM139" s="103"/>
      <c r="CN139" s="103"/>
      <c r="CO139" s="103">
        <v>220.5</v>
      </c>
      <c r="CP139" s="143">
        <v>220.5</v>
      </c>
      <c r="CQ139" s="103">
        <v>0</v>
      </c>
      <c r="CR139" s="103"/>
      <c r="CS139" s="103"/>
      <c r="CT139" s="103"/>
      <c r="CU139" s="103"/>
      <c r="CV139" s="111">
        <v>3467.4863999999998</v>
      </c>
    </row>
    <row r="140" spans="1:100" s="99" customFormat="1" ht="14.25" customHeight="1">
      <c r="A140" s="103">
        <v>135</v>
      </c>
      <c r="B140" s="103" t="s">
        <v>240</v>
      </c>
      <c r="C140" s="104">
        <v>202019</v>
      </c>
      <c r="D140" s="122" t="s">
        <v>374</v>
      </c>
      <c r="E140" s="106">
        <v>3575.4122000000002</v>
      </c>
      <c r="F140" s="106">
        <v>2891.5515999999998</v>
      </c>
      <c r="G140" s="103">
        <v>863380</v>
      </c>
      <c r="H140" s="137"/>
      <c r="I140" s="137">
        <v>843926</v>
      </c>
      <c r="J140" s="103">
        <v>1036.056</v>
      </c>
      <c r="K140" s="106">
        <v>309.048</v>
      </c>
      <c r="L140" s="103">
        <v>0</v>
      </c>
      <c r="M140" s="103">
        <v>0</v>
      </c>
      <c r="N140" s="103">
        <v>0</v>
      </c>
      <c r="O140" s="128">
        <v>195.40799999999999</v>
      </c>
      <c r="P140" s="103">
        <v>113.64</v>
      </c>
      <c r="Q140" s="144"/>
      <c r="R140" s="103"/>
      <c r="S140" s="106">
        <v>253.8</v>
      </c>
      <c r="T140" s="103">
        <v>0</v>
      </c>
      <c r="U140" s="103"/>
      <c r="V140" s="128">
        <v>253.8</v>
      </c>
      <c r="W140" s="103"/>
      <c r="X140" s="103">
        <v>608.65</v>
      </c>
      <c r="Y140" s="103">
        <v>-608.65</v>
      </c>
      <c r="Z140" s="103"/>
      <c r="AA140" s="103">
        <v>0</v>
      </c>
      <c r="AB140" s="103">
        <v>0</v>
      </c>
      <c r="AC140" s="142">
        <v>141000</v>
      </c>
      <c r="AD140" s="103"/>
      <c r="AE140" s="103"/>
      <c r="AF140" s="103">
        <v>608.65</v>
      </c>
      <c r="AG140" s="103"/>
      <c r="AH140" s="103">
        <v>608.65</v>
      </c>
      <c r="AI140" s="110">
        <v>290.22500000000002</v>
      </c>
      <c r="AJ140" s="110">
        <v>139.80000000000001</v>
      </c>
      <c r="AK140" s="110">
        <v>150.42500000000001</v>
      </c>
      <c r="AL140" s="110">
        <v>2902250</v>
      </c>
      <c r="AM140" s="103"/>
      <c r="AN140" s="103">
        <v>139.80000000000001</v>
      </c>
      <c r="AO140" s="103"/>
      <c r="AP140" s="103">
        <v>139.80000000000001</v>
      </c>
      <c r="AQ140" s="103">
        <v>131.57650000000001</v>
      </c>
      <c r="AR140" s="103">
        <v>1315765</v>
      </c>
      <c r="AS140" s="103">
        <v>8.2234999999999996</v>
      </c>
      <c r="AT140" s="103">
        <v>82235</v>
      </c>
      <c r="AU140" s="103"/>
      <c r="AV140" s="103">
        <v>26.151900000000001</v>
      </c>
      <c r="AW140" s="103">
        <v>0</v>
      </c>
      <c r="AX140" s="103">
        <v>26.151900000000001</v>
      </c>
      <c r="AY140" s="103">
        <v>14.8024</v>
      </c>
      <c r="AZ140" s="103">
        <v>148024</v>
      </c>
      <c r="BA140" s="103">
        <v>11.349500000000001</v>
      </c>
      <c r="BB140" s="103">
        <v>113495.00000000001</v>
      </c>
      <c r="BC140" s="103">
        <v>0</v>
      </c>
      <c r="BD140" s="103">
        <v>227.82069999999999</v>
      </c>
      <c r="BE140" s="103">
        <v>79.2</v>
      </c>
      <c r="BF140" s="103">
        <v>148.6207</v>
      </c>
      <c r="BG140" s="103"/>
      <c r="BH140" s="103"/>
      <c r="BI140" s="103"/>
      <c r="BJ140" s="103">
        <v>0</v>
      </c>
      <c r="BK140" s="111">
        <v>1E-4</v>
      </c>
      <c r="BL140" s="125" t="s">
        <v>374</v>
      </c>
      <c r="BM140" s="106">
        <v>289.10400000000004</v>
      </c>
      <c r="BN140" s="103"/>
      <c r="BO140" s="103">
        <v>16</v>
      </c>
      <c r="BP140" s="103">
        <v>-16</v>
      </c>
      <c r="BQ140" s="103"/>
      <c r="BR140" s="103"/>
      <c r="BS140" s="103">
        <v>0</v>
      </c>
      <c r="BT140" s="103"/>
      <c r="BU140" s="110">
        <v>247.10400000000001</v>
      </c>
      <c r="BV140" s="103">
        <v>42</v>
      </c>
      <c r="BW140" s="103"/>
      <c r="BX140" s="103">
        <v>42</v>
      </c>
      <c r="BY140" s="106">
        <v>394.75659999999999</v>
      </c>
      <c r="BZ140" s="106">
        <v>79.2</v>
      </c>
      <c r="CA140" s="129"/>
      <c r="CB140" s="129"/>
      <c r="CC140" s="103">
        <v>79.2</v>
      </c>
      <c r="CD140" s="103">
        <v>3567.8155999999999</v>
      </c>
      <c r="CE140" s="103">
        <v>-3488.6156000000001</v>
      </c>
      <c r="CF140" s="103"/>
      <c r="CG140" s="103"/>
      <c r="CH140" s="129">
        <v>17.781600000000001</v>
      </c>
      <c r="CI140" s="103"/>
      <c r="CJ140" s="103"/>
      <c r="CK140" s="143">
        <v>46.674999999999997</v>
      </c>
      <c r="CL140" s="103"/>
      <c r="CM140" s="103"/>
      <c r="CN140" s="103"/>
      <c r="CO140" s="103">
        <v>251.1</v>
      </c>
      <c r="CP140" s="143">
        <v>281.34399999999999</v>
      </c>
      <c r="CQ140" s="103">
        <v>-30.244</v>
      </c>
      <c r="CR140" s="103"/>
      <c r="CS140" s="103"/>
      <c r="CT140" s="103"/>
      <c r="CU140" s="103"/>
      <c r="CV140" s="111">
        <v>3575.4122000000002</v>
      </c>
    </row>
    <row r="141" spans="1:100" s="99" customFormat="1" ht="14.25" customHeight="1">
      <c r="A141" s="103">
        <v>136</v>
      </c>
      <c r="B141" s="103" t="s">
        <v>240</v>
      </c>
      <c r="C141" s="104">
        <v>202020</v>
      </c>
      <c r="D141" s="122" t="s">
        <v>375</v>
      </c>
      <c r="E141" s="106">
        <v>7205.2577999999994</v>
      </c>
      <c r="F141" s="106">
        <v>5520.9030999999995</v>
      </c>
      <c r="G141" s="103">
        <v>1508204</v>
      </c>
      <c r="H141" s="96"/>
      <c r="I141" s="96">
        <v>1508204</v>
      </c>
      <c r="J141" s="103">
        <v>1940.6532000000002</v>
      </c>
      <c r="K141" s="106">
        <v>605.73599999999999</v>
      </c>
      <c r="L141" s="103">
        <v>0</v>
      </c>
      <c r="M141" s="103">
        <v>0</v>
      </c>
      <c r="N141" s="103">
        <v>0</v>
      </c>
      <c r="O141" s="128">
        <v>372.93599999999998</v>
      </c>
      <c r="P141" s="103">
        <v>232.8</v>
      </c>
      <c r="Q141" s="144"/>
      <c r="R141" s="103"/>
      <c r="S141" s="106">
        <v>492.48</v>
      </c>
      <c r="T141" s="103">
        <v>0</v>
      </c>
      <c r="U141" s="103"/>
      <c r="V141" s="128">
        <v>492.48</v>
      </c>
      <c r="W141" s="103"/>
      <c r="X141" s="103"/>
      <c r="Y141" s="103">
        <v>0</v>
      </c>
      <c r="Z141" s="103"/>
      <c r="AA141" s="103">
        <v>0</v>
      </c>
      <c r="AB141" s="103">
        <v>0</v>
      </c>
      <c r="AC141" s="142">
        <v>273600</v>
      </c>
      <c r="AD141" s="103"/>
      <c r="AE141" s="103"/>
      <c r="AF141" s="103">
        <v>1181.04</v>
      </c>
      <c r="AG141" s="103">
        <v>1181.04</v>
      </c>
      <c r="AH141" s="103">
        <v>0</v>
      </c>
      <c r="AI141" s="110">
        <v>552.00210000000004</v>
      </c>
      <c r="AJ141" s="110">
        <v>552.00211200000001</v>
      </c>
      <c r="AK141" s="110">
        <v>-1.1999999969702912E-5</v>
      </c>
      <c r="AL141" s="110">
        <v>5520021</v>
      </c>
      <c r="AM141" s="103"/>
      <c r="AN141" s="103">
        <v>265.34390000000002</v>
      </c>
      <c r="AO141" s="103">
        <v>265.34392200000002</v>
      </c>
      <c r="AP141" s="103">
        <v>-2.2000000001298758E-5</v>
      </c>
      <c r="AQ141" s="103">
        <v>249.7355</v>
      </c>
      <c r="AR141" s="103">
        <v>2497355</v>
      </c>
      <c r="AS141" s="103">
        <v>15.608499999999999</v>
      </c>
      <c r="AT141" s="103">
        <v>156085</v>
      </c>
      <c r="AU141" s="103"/>
      <c r="AV141" s="103">
        <v>49.947099999999999</v>
      </c>
      <c r="AW141" s="103">
        <v>49.947091</v>
      </c>
      <c r="AX141" s="103">
        <v>8.9999999985934664E-6</v>
      </c>
      <c r="AY141" s="103">
        <v>28.095199999999998</v>
      </c>
      <c r="AZ141" s="103">
        <v>280952</v>
      </c>
      <c r="BA141" s="103">
        <v>20.936199999999999</v>
      </c>
      <c r="BB141" s="103">
        <v>209362</v>
      </c>
      <c r="BC141" s="103">
        <v>0.91570000000000107</v>
      </c>
      <c r="BD141" s="103">
        <v>433.70080000000002</v>
      </c>
      <c r="BE141" s="103">
        <v>433.700784</v>
      </c>
      <c r="BF141" s="103">
        <v>1.6000000016447302E-5</v>
      </c>
      <c r="BG141" s="103"/>
      <c r="BH141" s="103"/>
      <c r="BI141" s="103"/>
      <c r="BJ141" s="103">
        <v>0</v>
      </c>
      <c r="BK141" s="111">
        <v>1E-4</v>
      </c>
      <c r="BL141" s="125" t="s">
        <v>375</v>
      </c>
      <c r="BM141" s="106">
        <v>704</v>
      </c>
      <c r="BN141" s="103"/>
      <c r="BO141" s="103">
        <v>16</v>
      </c>
      <c r="BP141" s="103">
        <v>-16</v>
      </c>
      <c r="BQ141" s="103"/>
      <c r="BR141" s="103">
        <v>0</v>
      </c>
      <c r="BS141" s="103">
        <v>0</v>
      </c>
      <c r="BT141" s="103"/>
      <c r="BU141" s="110">
        <v>596.6</v>
      </c>
      <c r="BV141" s="103">
        <v>107.4</v>
      </c>
      <c r="BW141" s="103">
        <v>107.4</v>
      </c>
      <c r="BX141" s="103">
        <v>0</v>
      </c>
      <c r="BY141" s="106">
        <v>980.35470000000009</v>
      </c>
      <c r="BZ141" s="106">
        <v>187.08360000000002</v>
      </c>
      <c r="CA141" s="103"/>
      <c r="CB141" s="103">
        <v>6.1235999999999997</v>
      </c>
      <c r="CC141" s="103">
        <v>180.96</v>
      </c>
      <c r="CD141" s="103"/>
      <c r="CE141" s="103">
        <v>180.96</v>
      </c>
      <c r="CF141" s="103"/>
      <c r="CG141" s="103"/>
      <c r="CH141" s="129">
        <v>65.673599999999993</v>
      </c>
      <c r="CI141" s="103"/>
      <c r="CJ141" s="103"/>
      <c r="CK141" s="103">
        <v>136.9975</v>
      </c>
      <c r="CL141" s="103"/>
      <c r="CM141" s="103"/>
      <c r="CN141" s="103"/>
      <c r="CO141" s="103">
        <v>590.6</v>
      </c>
      <c r="CP141" s="103">
        <v>590.6</v>
      </c>
      <c r="CQ141" s="103">
        <v>0</v>
      </c>
      <c r="CR141" s="103"/>
      <c r="CS141" s="103"/>
      <c r="CT141" s="103"/>
      <c r="CU141" s="103"/>
      <c r="CV141" s="111">
        <v>7205.2577999999994</v>
      </c>
    </row>
    <row r="142" spans="1:100" s="99" customFormat="1" ht="14.25" customHeight="1">
      <c r="A142" s="103">
        <v>137</v>
      </c>
      <c r="B142" s="103" t="s">
        <v>240</v>
      </c>
      <c r="C142" s="104">
        <v>202021</v>
      </c>
      <c r="D142" s="122" t="s">
        <v>376</v>
      </c>
      <c r="E142" s="106">
        <v>3460.2196999999996</v>
      </c>
      <c r="F142" s="106">
        <v>2763.9666999999999</v>
      </c>
      <c r="G142" s="103">
        <v>785236</v>
      </c>
      <c r="H142" s="96"/>
      <c r="I142" s="111">
        <v>785236</v>
      </c>
      <c r="J142" s="103">
        <v>942.28319999999997</v>
      </c>
      <c r="K142" s="106">
        <v>310.8</v>
      </c>
      <c r="L142" s="103">
        <v>0</v>
      </c>
      <c r="M142" s="103"/>
      <c r="N142" s="103">
        <v>0</v>
      </c>
      <c r="O142" s="128">
        <v>186.12</v>
      </c>
      <c r="P142" s="103">
        <v>124.68</v>
      </c>
      <c r="Q142" s="144"/>
      <c r="R142" s="103"/>
      <c r="S142" s="106">
        <v>253.8</v>
      </c>
      <c r="T142" s="103">
        <v>0</v>
      </c>
      <c r="U142" s="103"/>
      <c r="V142" s="128">
        <v>253.8</v>
      </c>
      <c r="W142" s="103"/>
      <c r="X142" s="103"/>
      <c r="Y142" s="103">
        <v>0</v>
      </c>
      <c r="Z142" s="103"/>
      <c r="AA142" s="103">
        <v>0</v>
      </c>
      <c r="AB142" s="103">
        <v>0</v>
      </c>
      <c r="AC142" s="142">
        <v>141000</v>
      </c>
      <c r="AD142" s="103"/>
      <c r="AE142" s="103"/>
      <c r="AF142" s="103">
        <v>608.65</v>
      </c>
      <c r="AG142" s="103">
        <v>608.65</v>
      </c>
      <c r="AH142" s="103">
        <v>0</v>
      </c>
      <c r="AI142" s="110">
        <v>275.22129999999999</v>
      </c>
      <c r="AJ142" s="110">
        <v>275.22131200000001</v>
      </c>
      <c r="AK142" s="110">
        <v>-1.2000000026546331E-5</v>
      </c>
      <c r="AL142" s="110">
        <v>2752213</v>
      </c>
      <c r="AM142" s="103"/>
      <c r="AN142" s="103">
        <v>131.82929999999999</v>
      </c>
      <c r="AO142" s="103">
        <v>131.82932199999999</v>
      </c>
      <c r="AP142" s="103">
        <v>-2.2000000001298758E-5</v>
      </c>
      <c r="AQ142" s="103">
        <v>124.07470000000001</v>
      </c>
      <c r="AR142" s="103">
        <v>1240747</v>
      </c>
      <c r="AS142" s="103">
        <v>7.7546999999999997</v>
      </c>
      <c r="AT142" s="103">
        <v>77547</v>
      </c>
      <c r="AU142" s="103"/>
      <c r="AV142" s="103">
        <v>24.814900000000002</v>
      </c>
      <c r="AW142" s="103">
        <v>24.8149312</v>
      </c>
      <c r="AX142" s="103">
        <v>-3.1199999998676731E-5</v>
      </c>
      <c r="AY142" s="103">
        <v>13.958399999999999</v>
      </c>
      <c r="AZ142" s="103">
        <v>139584</v>
      </c>
      <c r="BA142" s="103">
        <v>10.8565</v>
      </c>
      <c r="BB142" s="103">
        <v>108565</v>
      </c>
      <c r="BC142" s="103">
        <v>0</v>
      </c>
      <c r="BD142" s="103">
        <v>216.56800000000001</v>
      </c>
      <c r="BE142" s="103">
        <v>216.567984</v>
      </c>
      <c r="BF142" s="103">
        <v>1.6000000016447302E-5</v>
      </c>
      <c r="BG142" s="103"/>
      <c r="BH142" s="103"/>
      <c r="BI142" s="103"/>
      <c r="BJ142" s="103">
        <v>0</v>
      </c>
      <c r="BK142" s="111">
        <v>1E-4</v>
      </c>
      <c r="BL142" s="125" t="s">
        <v>376</v>
      </c>
      <c r="BM142" s="106">
        <v>299.00400000000002</v>
      </c>
      <c r="BN142" s="103"/>
      <c r="BO142" s="103">
        <v>16</v>
      </c>
      <c r="BP142" s="103">
        <v>-16</v>
      </c>
      <c r="BQ142" s="103"/>
      <c r="BR142" s="103">
        <v>0</v>
      </c>
      <c r="BS142" s="103">
        <v>0</v>
      </c>
      <c r="BT142" s="103"/>
      <c r="BU142" s="110">
        <v>268.00400000000002</v>
      </c>
      <c r="BV142" s="103">
        <v>31</v>
      </c>
      <c r="BW142" s="103">
        <v>31</v>
      </c>
      <c r="BX142" s="103">
        <v>0</v>
      </c>
      <c r="BY142" s="106">
        <v>397.24899999999997</v>
      </c>
      <c r="BZ142" s="106">
        <v>52.32</v>
      </c>
      <c r="CA142" s="103"/>
      <c r="CB142" s="103"/>
      <c r="CC142" s="103">
        <v>52.32</v>
      </c>
      <c r="CD142" s="103">
        <v>52.32</v>
      </c>
      <c r="CE142" s="103">
        <v>0</v>
      </c>
      <c r="CF142" s="103"/>
      <c r="CG142" s="103"/>
      <c r="CH142" s="129">
        <v>12.744</v>
      </c>
      <c r="CI142" s="103"/>
      <c r="CJ142" s="103"/>
      <c r="CK142" s="143">
        <v>67.984999999999999</v>
      </c>
      <c r="CL142" s="103"/>
      <c r="CM142" s="103"/>
      <c r="CN142" s="103"/>
      <c r="CO142" s="143">
        <v>264.2</v>
      </c>
      <c r="CP142" s="143">
        <v>264.2</v>
      </c>
      <c r="CQ142" s="103">
        <v>0</v>
      </c>
      <c r="CR142" s="103"/>
      <c r="CS142" s="103"/>
      <c r="CT142" s="103"/>
      <c r="CU142" s="103"/>
      <c r="CV142" s="111">
        <v>3460.2196999999996</v>
      </c>
    </row>
    <row r="143" spans="1:100" s="99" customFormat="1" ht="14.25" customHeight="1">
      <c r="A143" s="103">
        <v>138</v>
      </c>
      <c r="B143" s="103" t="s">
        <v>240</v>
      </c>
      <c r="C143" s="104">
        <v>202022</v>
      </c>
      <c r="D143" s="122" t="s">
        <v>377</v>
      </c>
      <c r="E143" s="106">
        <v>5970.2626</v>
      </c>
      <c r="F143" s="106">
        <v>4721.8053</v>
      </c>
      <c r="G143" s="103">
        <v>1321982</v>
      </c>
      <c r="H143" s="96"/>
      <c r="I143" s="96">
        <v>1321982</v>
      </c>
      <c r="J143" s="103">
        <v>1586.3784000000001</v>
      </c>
      <c r="K143" s="106">
        <v>531.16800000000001</v>
      </c>
      <c r="L143" s="103">
        <v>0</v>
      </c>
      <c r="M143" s="103">
        <v>0</v>
      </c>
      <c r="N143" s="103">
        <v>0</v>
      </c>
      <c r="O143" s="128">
        <v>317.80799999999999</v>
      </c>
      <c r="P143" s="103">
        <v>213.36</v>
      </c>
      <c r="Q143" s="144"/>
      <c r="R143" s="103"/>
      <c r="S143" s="106">
        <v>440.64</v>
      </c>
      <c r="T143" s="103">
        <v>0</v>
      </c>
      <c r="U143" s="103"/>
      <c r="V143" s="128">
        <v>440.64</v>
      </c>
      <c r="W143" s="103"/>
      <c r="X143" s="103">
        <v>1056.72</v>
      </c>
      <c r="Y143" s="103">
        <v>-1056.72</v>
      </c>
      <c r="Z143" s="103"/>
      <c r="AA143" s="103">
        <v>0</v>
      </c>
      <c r="AB143" s="103">
        <v>0</v>
      </c>
      <c r="AC143" s="142">
        <v>244800</v>
      </c>
      <c r="AD143" s="103"/>
      <c r="AE143" s="103"/>
      <c r="AF143" s="103">
        <v>1056.72</v>
      </c>
      <c r="AG143" s="103"/>
      <c r="AH143" s="103">
        <v>1056.72</v>
      </c>
      <c r="AI143" s="110">
        <v>469.89729999999997</v>
      </c>
      <c r="AJ143" s="110">
        <v>224.66329999999999</v>
      </c>
      <c r="AK143" s="110">
        <v>245.23399999999998</v>
      </c>
      <c r="AL143" s="110">
        <v>4698973</v>
      </c>
      <c r="AM143" s="103"/>
      <c r="AN143" s="103">
        <v>224.6634</v>
      </c>
      <c r="AO143" s="103">
        <v>370.04860000000002</v>
      </c>
      <c r="AP143" s="103">
        <v>-145.38520000000003</v>
      </c>
      <c r="AQ143" s="103">
        <v>211.4479</v>
      </c>
      <c r="AR143" s="103">
        <v>2114479</v>
      </c>
      <c r="AS143" s="103">
        <v>13.2155</v>
      </c>
      <c r="AT143" s="103">
        <v>132155</v>
      </c>
      <c r="AU143" s="103"/>
      <c r="AV143" s="103">
        <v>42.2896</v>
      </c>
      <c r="AW143" s="103">
        <v>439.01799999999997</v>
      </c>
      <c r="AX143" s="103">
        <v>-396.72839999999997</v>
      </c>
      <c r="AY143" s="103">
        <v>23.7879</v>
      </c>
      <c r="AZ143" s="103">
        <v>237879</v>
      </c>
      <c r="BA143" s="103">
        <v>18.5017</v>
      </c>
      <c r="BB143" s="103">
        <v>185017</v>
      </c>
      <c r="BC143" s="103">
        <v>0</v>
      </c>
      <c r="BD143" s="103">
        <v>370.04860000000002</v>
      </c>
      <c r="BE143" s="103">
        <v>655.02430000000004</v>
      </c>
      <c r="BF143" s="103">
        <v>-284.97570000000002</v>
      </c>
      <c r="BG143" s="103"/>
      <c r="BH143" s="103"/>
      <c r="BI143" s="103"/>
      <c r="BJ143" s="103">
        <v>0</v>
      </c>
      <c r="BK143" s="111">
        <v>1E-4</v>
      </c>
      <c r="BL143" s="125" t="s">
        <v>377</v>
      </c>
      <c r="BM143" s="106">
        <v>548.26800000000003</v>
      </c>
      <c r="BN143" s="103"/>
      <c r="BO143" s="103">
        <v>16</v>
      </c>
      <c r="BP143" s="103">
        <v>-16</v>
      </c>
      <c r="BQ143" s="103"/>
      <c r="BR143" s="103">
        <v>27.556799999999999</v>
      </c>
      <c r="BS143" s="103">
        <v>-27.556799999999999</v>
      </c>
      <c r="BT143" s="103"/>
      <c r="BU143" s="110">
        <v>457.26799999999997</v>
      </c>
      <c r="BV143" s="103">
        <v>91</v>
      </c>
      <c r="BW143" s="103"/>
      <c r="BX143" s="103">
        <v>91</v>
      </c>
      <c r="BY143" s="106">
        <v>700.1893</v>
      </c>
      <c r="BZ143" s="106">
        <v>103.2</v>
      </c>
      <c r="CA143" s="103"/>
      <c r="CB143" s="103"/>
      <c r="CC143" s="103">
        <v>103.2</v>
      </c>
      <c r="CD143" s="103"/>
      <c r="CE143" s="103">
        <v>103.2</v>
      </c>
      <c r="CF143" s="103"/>
      <c r="CG143" s="103"/>
      <c r="CH143" s="129">
        <v>27.556799999999999</v>
      </c>
      <c r="CI143" s="103"/>
      <c r="CJ143" s="103"/>
      <c r="CK143" s="143">
        <v>110.9325</v>
      </c>
      <c r="CL143" s="103"/>
      <c r="CM143" s="103"/>
      <c r="CN143" s="103"/>
      <c r="CO143" s="103">
        <v>458.5</v>
      </c>
      <c r="CP143" s="143">
        <v>5376.8293000000003</v>
      </c>
      <c r="CQ143" s="103">
        <v>-4918.3293000000003</v>
      </c>
      <c r="CR143" s="103"/>
      <c r="CS143" s="103"/>
      <c r="CT143" s="103"/>
      <c r="CU143" s="103"/>
      <c r="CV143" s="111">
        <v>5970.2626</v>
      </c>
    </row>
    <row r="144" spans="1:100" s="99" customFormat="1" ht="14.25" customHeight="1">
      <c r="A144" s="103">
        <v>139</v>
      </c>
      <c r="B144" s="103" t="s">
        <v>240</v>
      </c>
      <c r="C144" s="104">
        <v>202023</v>
      </c>
      <c r="D144" s="122" t="s">
        <v>378</v>
      </c>
      <c r="E144" s="106">
        <v>3189.9008000000003</v>
      </c>
      <c r="F144" s="106">
        <v>2597.6293000000005</v>
      </c>
      <c r="G144" s="103">
        <v>732566</v>
      </c>
      <c r="H144" s="137"/>
      <c r="I144" s="137">
        <v>732566</v>
      </c>
      <c r="J144" s="103">
        <v>879.07920000000001</v>
      </c>
      <c r="K144" s="106">
        <v>270.96000000000004</v>
      </c>
      <c r="L144" s="103">
        <v>0</v>
      </c>
      <c r="M144" s="103">
        <v>0</v>
      </c>
      <c r="N144" s="103">
        <v>0</v>
      </c>
      <c r="O144" s="128">
        <v>179.4</v>
      </c>
      <c r="P144" s="128">
        <v>91.56</v>
      </c>
      <c r="Q144" s="103"/>
      <c r="R144" s="103"/>
      <c r="S144" s="106">
        <v>245.16</v>
      </c>
      <c r="T144" s="103">
        <v>0</v>
      </c>
      <c r="U144" s="103"/>
      <c r="V144" s="128">
        <v>245.16</v>
      </c>
      <c r="W144" s="103"/>
      <c r="X144" s="103">
        <v>163.44</v>
      </c>
      <c r="Y144" s="103">
        <v>-163.44</v>
      </c>
      <c r="Z144" s="103"/>
      <c r="AA144" s="103">
        <v>0</v>
      </c>
      <c r="AB144" s="103">
        <v>0</v>
      </c>
      <c r="AC144" s="142">
        <v>136200</v>
      </c>
      <c r="AD144" s="103"/>
      <c r="AE144" s="103"/>
      <c r="AF144" s="103">
        <v>587.92999999999995</v>
      </c>
      <c r="AG144" s="103">
        <v>587.92999999999995</v>
      </c>
      <c r="AH144" s="103">
        <v>0</v>
      </c>
      <c r="AI144" s="110">
        <v>260.87189999999998</v>
      </c>
      <c r="AJ144" s="110">
        <v>260.87</v>
      </c>
      <c r="AK144" s="110">
        <v>1.8999999999778083E-3</v>
      </c>
      <c r="AL144" s="110">
        <v>2608719</v>
      </c>
      <c r="AM144" s="103"/>
      <c r="AN144" s="103">
        <v>124.69580000000001</v>
      </c>
      <c r="AO144" s="103">
        <v>124.7</v>
      </c>
      <c r="AP144" s="103">
        <v>-4.199999999997317E-3</v>
      </c>
      <c r="AQ144" s="103">
        <v>117.36069999999999</v>
      </c>
      <c r="AR144" s="103">
        <v>1173607</v>
      </c>
      <c r="AS144" s="103">
        <v>7.335</v>
      </c>
      <c r="AT144" s="103">
        <v>73350</v>
      </c>
      <c r="AU144" s="103"/>
      <c r="AV144" s="103">
        <v>23.472100000000001</v>
      </c>
      <c r="AW144" s="103">
        <v>23.47</v>
      </c>
      <c r="AX144" s="103">
        <v>2.1000000000022112E-3</v>
      </c>
      <c r="AY144" s="103">
        <v>13.203099999999999</v>
      </c>
      <c r="AZ144" s="103">
        <v>132031</v>
      </c>
      <c r="BA144" s="103">
        <v>10.2691</v>
      </c>
      <c r="BB144" s="103">
        <v>102691</v>
      </c>
      <c r="BC144" s="103">
        <v>-9.9999999997990585E-5</v>
      </c>
      <c r="BD144" s="103">
        <v>205.46029999999999</v>
      </c>
      <c r="BE144" s="103">
        <v>205.46</v>
      </c>
      <c r="BF144" s="103">
        <v>2.9999999998153726E-4</v>
      </c>
      <c r="BG144" s="103"/>
      <c r="BH144" s="103"/>
      <c r="BI144" s="103"/>
      <c r="BJ144" s="103">
        <v>0</v>
      </c>
      <c r="BK144" s="111">
        <v>1E-4</v>
      </c>
      <c r="BL144" s="125" t="s">
        <v>378</v>
      </c>
      <c r="BM144" s="106">
        <v>243.834</v>
      </c>
      <c r="BN144" s="103"/>
      <c r="BO144" s="103">
        <v>16</v>
      </c>
      <c r="BP144" s="103">
        <v>-16</v>
      </c>
      <c r="BQ144" s="103"/>
      <c r="BR144" s="103">
        <v>0</v>
      </c>
      <c r="BS144" s="103">
        <v>0</v>
      </c>
      <c r="BT144" s="103"/>
      <c r="BU144" s="110">
        <v>243.834</v>
      </c>
      <c r="BV144" s="103"/>
      <c r="BW144" s="103"/>
      <c r="BX144" s="103">
        <v>0</v>
      </c>
      <c r="BY144" s="106">
        <v>348.4375</v>
      </c>
      <c r="BZ144" s="106">
        <v>44.64</v>
      </c>
      <c r="CA144" s="103"/>
      <c r="CB144" s="103"/>
      <c r="CC144" s="103">
        <v>44.64</v>
      </c>
      <c r="CD144" s="103">
        <v>46.44</v>
      </c>
      <c r="CE144" s="103">
        <v>-1.7999999999999972</v>
      </c>
      <c r="CF144" s="103"/>
      <c r="CG144" s="103"/>
      <c r="CH144" s="129">
        <v>8.06</v>
      </c>
      <c r="CI144" s="103"/>
      <c r="CJ144" s="103"/>
      <c r="CK144" s="143">
        <v>46.4375</v>
      </c>
      <c r="CL144" s="103"/>
      <c r="CM144" s="103"/>
      <c r="CN144" s="103"/>
      <c r="CO144" s="103">
        <v>249.3</v>
      </c>
      <c r="CP144" s="143">
        <v>249.3</v>
      </c>
      <c r="CQ144" s="103">
        <v>0</v>
      </c>
      <c r="CR144" s="103"/>
      <c r="CS144" s="103"/>
      <c r="CT144" s="103"/>
      <c r="CU144" s="103"/>
      <c r="CV144" s="111">
        <v>3189.9008000000003</v>
      </c>
    </row>
    <row r="145" spans="1:100" s="99" customFormat="1" ht="14.25" customHeight="1">
      <c r="A145" s="103">
        <v>140</v>
      </c>
      <c r="B145" s="103" t="s">
        <v>240</v>
      </c>
      <c r="C145" s="104">
        <v>202024</v>
      </c>
      <c r="D145" s="132" t="s">
        <v>379</v>
      </c>
      <c r="E145" s="106">
        <v>5978.1305000000011</v>
      </c>
      <c r="F145" s="106">
        <v>4802.3975000000009</v>
      </c>
      <c r="G145" s="103">
        <v>1355553</v>
      </c>
      <c r="H145" s="96"/>
      <c r="I145" s="96">
        <v>1355553</v>
      </c>
      <c r="J145" s="103">
        <v>1626.6636000000001</v>
      </c>
      <c r="K145" s="106">
        <v>536.52</v>
      </c>
      <c r="L145" s="103">
        <v>0</v>
      </c>
      <c r="M145" s="103">
        <v>0</v>
      </c>
      <c r="N145" s="103">
        <v>0</v>
      </c>
      <c r="O145" s="128">
        <v>327.24</v>
      </c>
      <c r="P145" s="128">
        <v>209.28</v>
      </c>
      <c r="Q145" s="103"/>
      <c r="R145" s="103"/>
      <c r="S145" s="106">
        <v>444.96</v>
      </c>
      <c r="T145" s="103">
        <v>0</v>
      </c>
      <c r="U145" s="103"/>
      <c r="V145" s="128">
        <v>444.96</v>
      </c>
      <c r="W145" s="103"/>
      <c r="X145" s="103">
        <v>1067.08</v>
      </c>
      <c r="Y145" s="103">
        <v>-1067.08</v>
      </c>
      <c r="Z145" s="103"/>
      <c r="AA145" s="103">
        <v>0</v>
      </c>
      <c r="AB145" s="103">
        <v>0</v>
      </c>
      <c r="AC145" s="142">
        <v>247200</v>
      </c>
      <c r="AD145" s="103"/>
      <c r="AE145" s="103"/>
      <c r="AF145" s="103">
        <v>1067.08</v>
      </c>
      <c r="AG145" s="103"/>
      <c r="AH145" s="103">
        <v>1067.08</v>
      </c>
      <c r="AI145" s="110">
        <v>478.46140000000003</v>
      </c>
      <c r="AJ145" s="110">
        <v>215.49940000000001</v>
      </c>
      <c r="AK145" s="110">
        <v>262.96199999999999</v>
      </c>
      <c r="AL145" s="110">
        <v>4784614</v>
      </c>
      <c r="AM145" s="103"/>
      <c r="AN145" s="103">
        <v>228.9682</v>
      </c>
      <c r="AO145" s="103">
        <v>376.64440000000002</v>
      </c>
      <c r="AP145" s="103">
        <v>-147.67620000000002</v>
      </c>
      <c r="AQ145" s="103">
        <v>215.49950000000001</v>
      </c>
      <c r="AR145" s="103">
        <v>2154995</v>
      </c>
      <c r="AS145" s="103">
        <v>13.4687</v>
      </c>
      <c r="AT145" s="103">
        <v>134687</v>
      </c>
      <c r="AU145" s="103"/>
      <c r="AV145" s="103">
        <v>43.099899999999998</v>
      </c>
      <c r="AW145" s="103">
        <v>433.04599999999999</v>
      </c>
      <c r="AX145" s="103">
        <v>-389.9461</v>
      </c>
      <c r="AY145" s="103">
        <v>24.2437</v>
      </c>
      <c r="AZ145" s="103">
        <v>242437</v>
      </c>
      <c r="BA145" s="103">
        <v>18.856200000000001</v>
      </c>
      <c r="BB145" s="103">
        <v>188562</v>
      </c>
      <c r="BC145" s="103">
        <v>0</v>
      </c>
      <c r="BD145" s="103">
        <v>376.64440000000002</v>
      </c>
      <c r="BE145" s="103">
        <v>652.42700000000002</v>
      </c>
      <c r="BF145" s="103">
        <v>-275.7826</v>
      </c>
      <c r="BG145" s="103"/>
      <c r="BH145" s="103"/>
      <c r="BI145" s="103"/>
      <c r="BJ145" s="103">
        <v>0</v>
      </c>
      <c r="BK145" s="111">
        <v>1E-4</v>
      </c>
      <c r="BL145" s="138" t="s">
        <v>379</v>
      </c>
      <c r="BM145" s="106">
        <v>523.30600000000004</v>
      </c>
      <c r="BN145" s="103"/>
      <c r="BO145" s="103">
        <v>16</v>
      </c>
      <c r="BP145" s="103">
        <v>-16</v>
      </c>
      <c r="BQ145" s="103"/>
      <c r="BR145" s="103">
        <v>25.242000000000001</v>
      </c>
      <c r="BS145" s="103">
        <v>-25.242000000000001</v>
      </c>
      <c r="BT145" s="103"/>
      <c r="BU145" s="110">
        <v>451.30599999999998</v>
      </c>
      <c r="BV145" s="103">
        <v>72</v>
      </c>
      <c r="BW145" s="103"/>
      <c r="BX145" s="103">
        <v>72</v>
      </c>
      <c r="BY145" s="106">
        <v>652.42700000000002</v>
      </c>
      <c r="BZ145" s="106">
        <v>84.96</v>
      </c>
      <c r="CA145" s="103"/>
      <c r="CB145" s="103"/>
      <c r="CC145" s="103">
        <v>84.96</v>
      </c>
      <c r="CD145" s="103"/>
      <c r="CE145" s="103">
        <v>84.96</v>
      </c>
      <c r="CF145" s="103"/>
      <c r="CG145" s="103"/>
      <c r="CH145" s="129">
        <v>25.242000000000001</v>
      </c>
      <c r="CI145" s="103"/>
      <c r="CJ145" s="103"/>
      <c r="CK145" s="143">
        <v>95.025000000000006</v>
      </c>
      <c r="CL145" s="103"/>
      <c r="CM145" s="103"/>
      <c r="CN145" s="103"/>
      <c r="CO145" s="103">
        <v>447.2</v>
      </c>
      <c r="CP145" s="143">
        <v>5454.8243000000002</v>
      </c>
      <c r="CQ145" s="103">
        <v>-5007.6243000000004</v>
      </c>
      <c r="CR145" s="103"/>
      <c r="CS145" s="103"/>
      <c r="CT145" s="103"/>
      <c r="CU145" s="103"/>
      <c r="CV145" s="111">
        <v>5978.1305000000011</v>
      </c>
    </row>
    <row r="146" spans="1:100" s="99" customFormat="1" ht="14.25" customHeight="1">
      <c r="A146" s="103">
        <v>141</v>
      </c>
      <c r="B146" s="103" t="s">
        <v>240</v>
      </c>
      <c r="C146" s="104">
        <v>202025</v>
      </c>
      <c r="D146" s="122" t="s">
        <v>380</v>
      </c>
      <c r="E146" s="106">
        <v>3720.2681000000002</v>
      </c>
      <c r="F146" s="106">
        <v>2990.0966000000003</v>
      </c>
      <c r="G146" s="103">
        <v>887466</v>
      </c>
      <c r="H146" s="96"/>
      <c r="I146" s="111">
        <v>887466</v>
      </c>
      <c r="J146" s="103">
        <v>1064.9592</v>
      </c>
      <c r="K146" s="106">
        <v>323.39999999999998</v>
      </c>
      <c r="L146" s="103">
        <v>0</v>
      </c>
      <c r="M146" s="103">
        <v>0</v>
      </c>
      <c r="N146" s="103">
        <v>0</v>
      </c>
      <c r="O146" s="128">
        <v>198.12</v>
      </c>
      <c r="P146" s="128">
        <v>125.28</v>
      </c>
      <c r="Q146" s="103"/>
      <c r="R146" s="103"/>
      <c r="S146" s="106">
        <v>263.52</v>
      </c>
      <c r="T146" s="103">
        <v>0</v>
      </c>
      <c r="U146" s="103"/>
      <c r="V146" s="128">
        <v>263.52</v>
      </c>
      <c r="W146" s="103"/>
      <c r="X146" s="103"/>
      <c r="Y146" s="103">
        <v>0</v>
      </c>
      <c r="Z146" s="103"/>
      <c r="AA146" s="103">
        <v>0</v>
      </c>
      <c r="AB146" s="103">
        <v>0</v>
      </c>
      <c r="AC146" s="142">
        <v>146400</v>
      </c>
      <c r="AD146" s="103"/>
      <c r="AE146" s="103"/>
      <c r="AF146" s="103">
        <v>631.96</v>
      </c>
      <c r="AG146" s="103">
        <v>631.96</v>
      </c>
      <c r="AH146" s="103">
        <v>0</v>
      </c>
      <c r="AI146" s="110">
        <v>299.61590000000001</v>
      </c>
      <c r="AJ146" s="110">
        <v>299.61590000000001</v>
      </c>
      <c r="AK146" s="110">
        <v>0</v>
      </c>
      <c r="AL146" s="110">
        <v>2996159</v>
      </c>
      <c r="AM146" s="103"/>
      <c r="AN146" s="103">
        <v>144.2381</v>
      </c>
      <c r="AO146" s="103">
        <v>144.238</v>
      </c>
      <c r="AP146" s="103">
        <v>1.0000000000331966E-4</v>
      </c>
      <c r="AQ146" s="103">
        <v>135.7535</v>
      </c>
      <c r="AR146" s="103">
        <v>1357535</v>
      </c>
      <c r="AS146" s="103">
        <v>8.4846000000000004</v>
      </c>
      <c r="AT146" s="103">
        <v>84846</v>
      </c>
      <c r="AU146" s="103"/>
      <c r="AV146" s="103">
        <v>27.150700000000001</v>
      </c>
      <c r="AW146" s="103">
        <v>27.150700000000001</v>
      </c>
      <c r="AX146" s="103">
        <v>0</v>
      </c>
      <c r="AY146" s="103">
        <v>15.2723</v>
      </c>
      <c r="AZ146" s="103">
        <v>152723</v>
      </c>
      <c r="BA146" s="103">
        <v>11.878399999999999</v>
      </c>
      <c r="BB146" s="103">
        <v>118783.99999999999</v>
      </c>
      <c r="BC146" s="103">
        <v>0</v>
      </c>
      <c r="BD146" s="103">
        <v>235.2527</v>
      </c>
      <c r="BE146" s="103">
        <v>235.2527</v>
      </c>
      <c r="BF146" s="103">
        <v>0</v>
      </c>
      <c r="BG146" s="103"/>
      <c r="BH146" s="103"/>
      <c r="BI146" s="103"/>
      <c r="BJ146" s="103">
        <v>0</v>
      </c>
      <c r="BK146" s="111">
        <v>1E-4</v>
      </c>
      <c r="BL146" s="125" t="s">
        <v>380</v>
      </c>
      <c r="BM146" s="106">
        <v>294.74400000000003</v>
      </c>
      <c r="BN146" s="103"/>
      <c r="BO146" s="103">
        <v>16</v>
      </c>
      <c r="BP146" s="103">
        <v>-16</v>
      </c>
      <c r="BQ146" s="103"/>
      <c r="BR146" s="103">
        <v>0</v>
      </c>
      <c r="BS146" s="103">
        <v>0</v>
      </c>
      <c r="BT146" s="103"/>
      <c r="BU146" s="110">
        <v>244.744</v>
      </c>
      <c r="BV146" s="103">
        <v>50</v>
      </c>
      <c r="BW146" s="103">
        <v>42.16</v>
      </c>
      <c r="BX146" s="103">
        <v>7.8400000000000034</v>
      </c>
      <c r="BY146" s="106">
        <v>435.42750000000001</v>
      </c>
      <c r="BZ146" s="106">
        <v>97.92</v>
      </c>
      <c r="CA146" s="103"/>
      <c r="CB146" s="103"/>
      <c r="CC146" s="103">
        <v>97.92</v>
      </c>
      <c r="CD146" s="103"/>
      <c r="CE146" s="103">
        <v>97.92</v>
      </c>
      <c r="CF146" s="103"/>
      <c r="CG146" s="103"/>
      <c r="CH146" s="129">
        <v>39.520000000000003</v>
      </c>
      <c r="CI146" s="103"/>
      <c r="CJ146" s="103"/>
      <c r="CK146" s="143">
        <v>56.987499999999997</v>
      </c>
      <c r="CL146" s="103"/>
      <c r="CM146" s="103"/>
      <c r="CN146" s="103"/>
      <c r="CO146" s="103">
        <v>241</v>
      </c>
      <c r="CP146" s="143">
        <v>241</v>
      </c>
      <c r="CQ146" s="103">
        <v>0</v>
      </c>
      <c r="CR146" s="103"/>
      <c r="CS146" s="103"/>
      <c r="CT146" s="103"/>
      <c r="CU146" s="103"/>
      <c r="CV146" s="111">
        <v>3720.2681000000002</v>
      </c>
    </row>
    <row r="147" spans="1:100" s="99" customFormat="1" ht="14.25" customHeight="1">
      <c r="A147" s="103">
        <v>142</v>
      </c>
      <c r="B147" s="103" t="s">
        <v>240</v>
      </c>
      <c r="C147" s="104">
        <v>202026</v>
      </c>
      <c r="D147" s="122" t="s">
        <v>381</v>
      </c>
      <c r="E147" s="106">
        <v>6206.3218000000006</v>
      </c>
      <c r="F147" s="106">
        <v>5076.0883000000003</v>
      </c>
      <c r="G147" s="103">
        <v>1584604</v>
      </c>
      <c r="H147" s="111"/>
      <c r="I147" s="111">
        <v>1584604</v>
      </c>
      <c r="J147" s="103">
        <v>1901.5247999999999</v>
      </c>
      <c r="K147" s="106">
        <v>518.85599999999999</v>
      </c>
      <c r="L147" s="103">
        <v>0</v>
      </c>
      <c r="M147" s="103">
        <v>0</v>
      </c>
      <c r="N147" s="103">
        <v>0</v>
      </c>
      <c r="O147" s="128">
        <v>345.096</v>
      </c>
      <c r="P147" s="128">
        <v>173.76</v>
      </c>
      <c r="Q147" s="103"/>
      <c r="R147" s="103"/>
      <c r="S147" s="106">
        <v>425.52</v>
      </c>
      <c r="T147" s="103">
        <v>0</v>
      </c>
      <c r="U147" s="103"/>
      <c r="V147" s="128">
        <v>425.52</v>
      </c>
      <c r="W147" s="103"/>
      <c r="X147" s="103"/>
      <c r="Y147" s="103">
        <v>0</v>
      </c>
      <c r="Z147" s="103"/>
      <c r="AA147" s="103">
        <v>0</v>
      </c>
      <c r="AB147" s="103">
        <v>0</v>
      </c>
      <c r="AC147" s="142">
        <v>236400</v>
      </c>
      <c r="AD147" s="103"/>
      <c r="AE147" s="103"/>
      <c r="AF147" s="103">
        <v>1020.46</v>
      </c>
      <c r="AG147" s="103">
        <v>1020.46</v>
      </c>
      <c r="AH147" s="103">
        <v>0</v>
      </c>
      <c r="AI147" s="110">
        <v>512.90639999999996</v>
      </c>
      <c r="AJ147" s="110">
        <v>512.90636800000004</v>
      </c>
      <c r="AK147" s="110">
        <v>3.1999999919207767E-5</v>
      </c>
      <c r="AL147" s="110">
        <v>5129064</v>
      </c>
      <c r="AM147" s="103"/>
      <c r="AN147" s="103">
        <v>248.36869999999999</v>
      </c>
      <c r="AO147" s="103">
        <v>248.368708</v>
      </c>
      <c r="AP147" s="103">
        <v>-8.0000000082236511E-6</v>
      </c>
      <c r="AQ147" s="103">
        <v>233.75880000000001</v>
      </c>
      <c r="AR147" s="103">
        <v>2337588</v>
      </c>
      <c r="AS147" s="103">
        <v>14.6099</v>
      </c>
      <c r="AT147" s="103">
        <v>146099</v>
      </c>
      <c r="AU147" s="103"/>
      <c r="AV147" s="103">
        <v>46.751800000000003</v>
      </c>
      <c r="AW147" s="103">
        <v>46.751756999999998</v>
      </c>
      <c r="AX147" s="103">
        <v>4.3000000005122274E-5</v>
      </c>
      <c r="AY147" s="103">
        <v>26.297899999999998</v>
      </c>
      <c r="AZ147" s="103">
        <v>262979</v>
      </c>
      <c r="BA147" s="103">
        <v>20.453900000000001</v>
      </c>
      <c r="BB147" s="103">
        <v>204539</v>
      </c>
      <c r="BC147" s="103">
        <v>0</v>
      </c>
      <c r="BD147" s="103">
        <v>401.70060000000001</v>
      </c>
      <c r="BE147" s="103">
        <v>401.70057600000001</v>
      </c>
      <c r="BF147" s="103">
        <v>2.3999999996249244E-5</v>
      </c>
      <c r="BG147" s="103"/>
      <c r="BH147" s="103"/>
      <c r="BI147" s="103"/>
      <c r="BJ147" s="103">
        <v>0</v>
      </c>
      <c r="BK147" s="111">
        <v>1E-4</v>
      </c>
      <c r="BL147" s="125" t="s">
        <v>381</v>
      </c>
      <c r="BM147" s="106">
        <v>499.358</v>
      </c>
      <c r="BN147" s="103"/>
      <c r="BO147" s="103">
        <v>16</v>
      </c>
      <c r="BP147" s="103">
        <v>-16</v>
      </c>
      <c r="BQ147" s="103">
        <v>0</v>
      </c>
      <c r="BR147" s="103">
        <v>0</v>
      </c>
      <c r="BS147" s="103">
        <v>0</v>
      </c>
      <c r="BT147" s="103"/>
      <c r="BU147" s="110">
        <v>413.358</v>
      </c>
      <c r="BV147" s="103">
        <v>86</v>
      </c>
      <c r="BW147" s="103">
        <v>86</v>
      </c>
      <c r="BX147" s="103">
        <v>0</v>
      </c>
      <c r="BY147" s="106">
        <v>630.87549999999999</v>
      </c>
      <c r="BZ147" s="106">
        <v>99.84</v>
      </c>
      <c r="CA147" s="129"/>
      <c r="CB147" s="129"/>
      <c r="CC147" s="103">
        <v>99.84</v>
      </c>
      <c r="CD147" s="103"/>
      <c r="CE147" s="103">
        <v>99.84</v>
      </c>
      <c r="CF147" s="129"/>
      <c r="CG147" s="103"/>
      <c r="CH147" s="129">
        <v>26.748000000000001</v>
      </c>
      <c r="CI147" s="103"/>
      <c r="CJ147" s="103"/>
      <c r="CK147" s="143">
        <v>83.587500000000006</v>
      </c>
      <c r="CL147" s="103"/>
      <c r="CM147" s="103"/>
      <c r="CN147" s="103"/>
      <c r="CO147" s="103">
        <v>420.7</v>
      </c>
      <c r="CP147" s="143">
        <v>420.7</v>
      </c>
      <c r="CQ147" s="103">
        <v>0</v>
      </c>
      <c r="CR147" s="103"/>
      <c r="CS147" s="103"/>
      <c r="CT147" s="103"/>
      <c r="CU147" s="103"/>
      <c r="CV147" s="111">
        <v>6206.3218000000006</v>
      </c>
    </row>
    <row r="148" spans="1:100" s="99" customFormat="1" ht="14.25" customHeight="1">
      <c r="A148" s="103">
        <v>143</v>
      </c>
      <c r="B148" s="103" t="s">
        <v>240</v>
      </c>
      <c r="C148" s="104">
        <v>202027</v>
      </c>
      <c r="D148" s="122" t="s">
        <v>382</v>
      </c>
      <c r="E148" s="106">
        <v>93.777999999999992</v>
      </c>
      <c r="F148" s="106">
        <v>35.897999999999996</v>
      </c>
      <c r="G148" s="103">
        <v>10427</v>
      </c>
      <c r="H148" s="111"/>
      <c r="I148" s="111">
        <v>10427</v>
      </c>
      <c r="J148" s="103">
        <v>12.5124</v>
      </c>
      <c r="K148" s="106">
        <v>0</v>
      </c>
      <c r="L148" s="103">
        <v>0</v>
      </c>
      <c r="M148" s="103">
        <v>0</v>
      </c>
      <c r="N148" s="103">
        <v>0</v>
      </c>
      <c r="O148" s="103"/>
      <c r="P148" s="103"/>
      <c r="Q148" s="103"/>
      <c r="R148" s="103"/>
      <c r="S148" s="106">
        <v>6.48</v>
      </c>
      <c r="T148" s="103">
        <v>0</v>
      </c>
      <c r="U148" s="103"/>
      <c r="V148" s="103"/>
      <c r="W148" s="103">
        <v>4.32</v>
      </c>
      <c r="X148" s="103">
        <v>4.32</v>
      </c>
      <c r="Y148" s="103">
        <v>0</v>
      </c>
      <c r="Z148" s="103">
        <v>2.16</v>
      </c>
      <c r="AA148" s="103">
        <v>2.16</v>
      </c>
      <c r="AB148" s="103">
        <v>0</v>
      </c>
      <c r="AC148" s="142">
        <v>3600</v>
      </c>
      <c r="AD148" s="103"/>
      <c r="AE148" s="103"/>
      <c r="AF148" s="103">
        <v>7.77</v>
      </c>
      <c r="AG148" s="103">
        <v>7.77</v>
      </c>
      <c r="AH148" s="103">
        <v>0</v>
      </c>
      <c r="AI148" s="110">
        <v>3.9363999999999999</v>
      </c>
      <c r="AJ148" s="110">
        <v>3.9363839999999999</v>
      </c>
      <c r="AK148" s="110">
        <v>1.6000000000016001E-5</v>
      </c>
      <c r="AL148" s="110">
        <v>39364</v>
      </c>
      <c r="AM148" s="103"/>
      <c r="AN148" s="103">
        <v>1.724</v>
      </c>
      <c r="AO148" s="103">
        <v>1.622592</v>
      </c>
      <c r="AP148" s="103">
        <v>0.10140799999999994</v>
      </c>
      <c r="AQ148" s="103">
        <v>1.6226</v>
      </c>
      <c r="AR148" s="103">
        <v>16226</v>
      </c>
      <c r="AS148" s="103">
        <v>0.1014</v>
      </c>
      <c r="AT148" s="103">
        <v>1014</v>
      </c>
      <c r="AU148" s="103"/>
      <c r="AV148" s="103">
        <v>0.26369999999999999</v>
      </c>
      <c r="AW148" s="103">
        <v>0.36508299999999999</v>
      </c>
      <c r="AX148" s="103">
        <v>-0.101383</v>
      </c>
      <c r="AY148" s="103">
        <v>0.1825</v>
      </c>
      <c r="AZ148" s="103">
        <v>1825</v>
      </c>
      <c r="BA148" s="103">
        <v>0.14199999999999999</v>
      </c>
      <c r="BB148" s="103">
        <v>1419.9999999999998</v>
      </c>
      <c r="BC148" s="103">
        <v>-6.0799999999999993E-2</v>
      </c>
      <c r="BD148" s="103">
        <v>3.2115</v>
      </c>
      <c r="BE148" s="103">
        <v>3.2114880000000001</v>
      </c>
      <c r="BF148" s="103">
        <v>1.1999999999900979E-5</v>
      </c>
      <c r="BG148" s="103"/>
      <c r="BH148" s="103"/>
      <c r="BI148" s="103"/>
      <c r="BJ148" s="103">
        <v>0</v>
      </c>
      <c r="BK148" s="111">
        <v>1E-4</v>
      </c>
      <c r="BL148" s="125" t="s">
        <v>382</v>
      </c>
      <c r="BM148" s="106">
        <v>57.88</v>
      </c>
      <c r="BN148" s="103">
        <v>2.88</v>
      </c>
      <c r="BO148" s="103">
        <v>2.88</v>
      </c>
      <c r="BP148" s="103">
        <v>0</v>
      </c>
      <c r="BQ148" s="103">
        <v>0</v>
      </c>
      <c r="BR148" s="103">
        <v>0</v>
      </c>
      <c r="BS148" s="103">
        <v>0</v>
      </c>
      <c r="BT148" s="103"/>
      <c r="BU148" s="110">
        <v>55</v>
      </c>
      <c r="BV148" s="103"/>
      <c r="BW148" s="103"/>
      <c r="BX148" s="103">
        <v>0</v>
      </c>
      <c r="BY148" s="106">
        <v>0</v>
      </c>
      <c r="BZ148" s="106">
        <v>0</v>
      </c>
      <c r="CA148" s="103"/>
      <c r="CB148" s="103"/>
      <c r="CC148" s="103">
        <v>0</v>
      </c>
      <c r="CD148" s="103"/>
      <c r="CE148" s="103">
        <v>0</v>
      </c>
      <c r="CF148" s="103"/>
      <c r="CG148" s="103"/>
      <c r="CH148" s="103"/>
      <c r="CI148" s="103"/>
      <c r="CJ148" s="103"/>
      <c r="CK148" s="110"/>
      <c r="CL148" s="103"/>
      <c r="CM148" s="103"/>
      <c r="CN148" s="103"/>
      <c r="CO148" s="129"/>
      <c r="CP148" s="129"/>
      <c r="CQ148" s="103">
        <v>0</v>
      </c>
      <c r="CR148" s="103"/>
      <c r="CS148" s="103"/>
      <c r="CT148" s="103"/>
      <c r="CU148" s="103"/>
      <c r="CV148" s="111">
        <v>93.777999999999992</v>
      </c>
    </row>
    <row r="149" spans="1:100" s="99" customFormat="1" ht="14.25" customHeight="1">
      <c r="A149" s="103">
        <v>144</v>
      </c>
      <c r="B149" s="103" t="s">
        <v>240</v>
      </c>
      <c r="C149" s="104">
        <v>205001</v>
      </c>
      <c r="D149" s="105" t="s">
        <v>383</v>
      </c>
      <c r="E149" s="106">
        <v>99.626799999999974</v>
      </c>
      <c r="F149" s="106">
        <v>81.458799999999982</v>
      </c>
      <c r="G149" s="103">
        <v>24133</v>
      </c>
      <c r="H149" s="106">
        <v>24133</v>
      </c>
      <c r="I149" s="106"/>
      <c r="J149" s="103">
        <v>28.959599999999998</v>
      </c>
      <c r="K149" s="106">
        <v>13.5</v>
      </c>
      <c r="L149" s="103">
        <v>13.5</v>
      </c>
      <c r="M149" s="103">
        <v>13.5</v>
      </c>
      <c r="N149" s="103">
        <v>0</v>
      </c>
      <c r="O149" s="103"/>
      <c r="P149" s="103"/>
      <c r="Q149" s="103"/>
      <c r="R149" s="103"/>
      <c r="S149" s="106">
        <v>18.823899999999998</v>
      </c>
      <c r="T149" s="103">
        <v>2.4133</v>
      </c>
      <c r="U149" s="103"/>
      <c r="V149" s="103"/>
      <c r="W149" s="103">
        <v>11.110799999999999</v>
      </c>
      <c r="X149" s="103">
        <v>11.110799999999999</v>
      </c>
      <c r="Y149" s="103">
        <v>0</v>
      </c>
      <c r="Z149" s="103">
        <v>5.2998000000000003</v>
      </c>
      <c r="AA149" s="103">
        <v>5.5553999999999997</v>
      </c>
      <c r="AB149" s="103">
        <v>-0.25559999999999938</v>
      </c>
      <c r="AC149" s="103">
        <v>9259</v>
      </c>
      <c r="AD149" s="103"/>
      <c r="AE149" s="103"/>
      <c r="AF149" s="103">
        <v>0</v>
      </c>
      <c r="AG149" s="103">
        <v>0</v>
      </c>
      <c r="AH149" s="103">
        <v>0</v>
      </c>
      <c r="AI149" s="110">
        <v>8.9573999999999998</v>
      </c>
      <c r="AJ149" s="110">
        <v>8.9573999999999998</v>
      </c>
      <c r="AK149" s="110">
        <v>0</v>
      </c>
      <c r="AL149" s="110">
        <v>89574</v>
      </c>
      <c r="AM149" s="103"/>
      <c r="AN149" s="103">
        <v>3.6091000000000002</v>
      </c>
      <c r="AO149" s="103">
        <v>3.6091000000000002</v>
      </c>
      <c r="AP149" s="103">
        <v>0</v>
      </c>
      <c r="AQ149" s="103">
        <v>3.3967999999999998</v>
      </c>
      <c r="AR149" s="103">
        <v>33968</v>
      </c>
      <c r="AS149" s="103">
        <v>0.21229999999999999</v>
      </c>
      <c r="AT149" s="103">
        <v>2123</v>
      </c>
      <c r="AU149" s="103"/>
      <c r="AV149" s="103">
        <v>0.25480000000000003</v>
      </c>
      <c r="AW149" s="103">
        <v>0.25480000000000003</v>
      </c>
      <c r="AX149" s="103">
        <v>0</v>
      </c>
      <c r="AY149" s="103">
        <v>0.25480000000000003</v>
      </c>
      <c r="AZ149" s="103">
        <v>2548.0000000000005</v>
      </c>
      <c r="BA149" s="103">
        <v>0</v>
      </c>
      <c r="BB149" s="103">
        <v>0</v>
      </c>
      <c r="BC149" s="103">
        <v>0</v>
      </c>
      <c r="BD149" s="103">
        <v>7.3540000000000001</v>
      </c>
      <c r="BE149" s="103">
        <v>7.3540000000000001</v>
      </c>
      <c r="BF149" s="103">
        <v>0</v>
      </c>
      <c r="BG149" s="103"/>
      <c r="BH149" s="103"/>
      <c r="BI149" s="103"/>
      <c r="BJ149" s="103">
        <v>0</v>
      </c>
      <c r="BK149" s="111">
        <v>1E-4</v>
      </c>
      <c r="BL149" s="112" t="s">
        <v>383</v>
      </c>
      <c r="BM149" s="106">
        <v>18.167999999999999</v>
      </c>
      <c r="BN149" s="103">
        <v>7.1999999999999993</v>
      </c>
      <c r="BO149" s="103">
        <v>7.2</v>
      </c>
      <c r="BP149" s="103">
        <v>0</v>
      </c>
      <c r="BQ149" s="103">
        <v>4.968</v>
      </c>
      <c r="BR149" s="103">
        <v>4.968</v>
      </c>
      <c r="BS149" s="103">
        <v>0</v>
      </c>
      <c r="BT149" s="103">
        <v>4140</v>
      </c>
      <c r="BU149" s="110">
        <v>6</v>
      </c>
      <c r="BV149" s="103"/>
      <c r="BW149" s="103"/>
      <c r="BX149" s="103">
        <v>0</v>
      </c>
      <c r="BY149" s="106">
        <v>0</v>
      </c>
      <c r="BZ149" s="106">
        <v>0</v>
      </c>
      <c r="CA149" s="103"/>
      <c r="CB149" s="103"/>
      <c r="CC149" s="103">
        <v>0</v>
      </c>
      <c r="CD149" s="103"/>
      <c r="CE149" s="103">
        <v>0</v>
      </c>
      <c r="CF149" s="103"/>
      <c r="CG149" s="103"/>
      <c r="CH149" s="103"/>
      <c r="CI149" s="103"/>
      <c r="CJ149" s="103"/>
      <c r="CK149" s="110"/>
      <c r="CL149" s="103"/>
      <c r="CM149" s="103"/>
      <c r="CN149" s="103"/>
      <c r="CO149" s="103"/>
      <c r="CP149" s="103"/>
      <c r="CQ149" s="103">
        <v>0</v>
      </c>
      <c r="CR149" s="103">
        <v>113</v>
      </c>
      <c r="CS149" s="103"/>
      <c r="CT149" s="103"/>
      <c r="CU149" s="103"/>
      <c r="CV149" s="111">
        <v>212.62679999999997</v>
      </c>
    </row>
    <row r="150" spans="1:100" s="99" customFormat="1" ht="14.25" customHeight="1">
      <c r="A150" s="103">
        <v>145</v>
      </c>
      <c r="B150" s="103" t="s">
        <v>240</v>
      </c>
      <c r="C150" s="141">
        <v>201001</v>
      </c>
      <c r="D150" s="105" t="s">
        <v>384</v>
      </c>
      <c r="E150" s="106">
        <v>508.23059999999998</v>
      </c>
      <c r="F150" s="106">
        <v>294.45819999999998</v>
      </c>
      <c r="G150" s="103">
        <v>82208</v>
      </c>
      <c r="H150" s="106">
        <v>61221</v>
      </c>
      <c r="I150" s="106">
        <v>20987</v>
      </c>
      <c r="J150" s="103">
        <v>98.649600000000007</v>
      </c>
      <c r="K150" s="106">
        <v>36</v>
      </c>
      <c r="L150" s="103">
        <v>36</v>
      </c>
      <c r="M150" s="103">
        <v>36</v>
      </c>
      <c r="N150" s="103">
        <v>0</v>
      </c>
      <c r="O150" s="103"/>
      <c r="P150" s="103"/>
      <c r="Q150" s="103"/>
      <c r="R150" s="103"/>
      <c r="S150" s="106">
        <v>65.865700000000004</v>
      </c>
      <c r="T150" s="103">
        <v>6.1220999999999997</v>
      </c>
      <c r="U150" s="103"/>
      <c r="V150" s="103"/>
      <c r="W150" s="103">
        <v>39.8508</v>
      </c>
      <c r="X150" s="103">
        <v>39.8508</v>
      </c>
      <c r="Y150" s="103">
        <v>0</v>
      </c>
      <c r="Z150" s="103">
        <v>19.892800000000001</v>
      </c>
      <c r="AA150" s="103">
        <v>19.9254</v>
      </c>
      <c r="AB150" s="103">
        <v>-3.259999999999863E-2</v>
      </c>
      <c r="AC150" s="103">
        <v>33209</v>
      </c>
      <c r="AD150" s="103"/>
      <c r="AE150" s="103"/>
      <c r="AF150" s="103">
        <v>20.72</v>
      </c>
      <c r="AG150" s="103">
        <v>20.72</v>
      </c>
      <c r="AH150" s="103">
        <v>0</v>
      </c>
      <c r="AI150" s="110">
        <v>32.214799999999997</v>
      </c>
      <c r="AJ150" s="110">
        <v>32.214799999999997</v>
      </c>
      <c r="AK150" s="110">
        <v>0</v>
      </c>
      <c r="AL150" s="110">
        <v>322147.99999999994</v>
      </c>
      <c r="AM150" s="103"/>
      <c r="AN150" s="103">
        <v>13.2064</v>
      </c>
      <c r="AO150" s="103">
        <v>13.2064</v>
      </c>
      <c r="AP150" s="103">
        <v>0</v>
      </c>
      <c r="AQ150" s="103">
        <v>12.429600000000001</v>
      </c>
      <c r="AR150" s="103">
        <v>124296</v>
      </c>
      <c r="AS150" s="103">
        <v>0.77680000000000005</v>
      </c>
      <c r="AT150" s="103">
        <v>7768.0000000000009</v>
      </c>
      <c r="AU150" s="103"/>
      <c r="AV150" s="103">
        <v>1.2535000000000001</v>
      </c>
      <c r="AW150" s="103">
        <v>1.2535000000000001</v>
      </c>
      <c r="AX150" s="103">
        <v>0</v>
      </c>
      <c r="AY150" s="103">
        <v>0.93220000000000003</v>
      </c>
      <c r="AZ150" s="103">
        <v>9322</v>
      </c>
      <c r="BA150" s="103">
        <v>0.32129999999999997</v>
      </c>
      <c r="BB150" s="103">
        <v>3212.9999999999995</v>
      </c>
      <c r="BC150" s="103">
        <v>0</v>
      </c>
      <c r="BD150" s="103">
        <v>26.548200000000001</v>
      </c>
      <c r="BE150" s="103">
        <v>26.548200000000001</v>
      </c>
      <c r="BF150" s="103">
        <v>0</v>
      </c>
      <c r="BG150" s="103"/>
      <c r="BH150" s="103"/>
      <c r="BI150" s="103"/>
      <c r="BJ150" s="103">
        <v>0</v>
      </c>
      <c r="BK150" s="111">
        <v>1E-4</v>
      </c>
      <c r="BL150" s="112" t="s">
        <v>384</v>
      </c>
      <c r="BM150" s="106">
        <v>190.928</v>
      </c>
      <c r="BN150" s="103">
        <v>26.88</v>
      </c>
      <c r="BO150" s="103">
        <v>26.88</v>
      </c>
      <c r="BP150" s="103">
        <v>0</v>
      </c>
      <c r="BQ150" s="103">
        <v>12.048</v>
      </c>
      <c r="BR150" s="103">
        <v>12.048</v>
      </c>
      <c r="BS150" s="103">
        <v>0</v>
      </c>
      <c r="BT150" s="103">
        <v>11190</v>
      </c>
      <c r="BU150" s="110">
        <v>152</v>
      </c>
      <c r="BV150" s="103"/>
      <c r="BW150" s="103"/>
      <c r="BX150" s="103">
        <v>0</v>
      </c>
      <c r="BY150" s="106">
        <v>22.8444</v>
      </c>
      <c r="BZ150" s="106">
        <v>21.188400000000001</v>
      </c>
      <c r="CA150" s="103"/>
      <c r="CB150" s="103">
        <v>6.3083999999999998</v>
      </c>
      <c r="CC150" s="103">
        <v>14.88</v>
      </c>
      <c r="CD150" s="103">
        <v>14.88</v>
      </c>
      <c r="CE150" s="103">
        <v>0</v>
      </c>
      <c r="CF150" s="103"/>
      <c r="CG150" s="103"/>
      <c r="CH150" s="129">
        <v>1.6559999999999999</v>
      </c>
      <c r="CI150" s="103"/>
      <c r="CJ150" s="103"/>
      <c r="CK150" s="110"/>
      <c r="CL150" s="103"/>
      <c r="CM150" s="103"/>
      <c r="CN150" s="103"/>
      <c r="CO150" s="103"/>
      <c r="CP150" s="103"/>
      <c r="CQ150" s="103">
        <v>0</v>
      </c>
      <c r="CR150" s="103">
        <v>87</v>
      </c>
      <c r="CS150" s="103"/>
      <c r="CT150" s="103">
        <v>971.2</v>
      </c>
      <c r="CU150" s="103"/>
      <c r="CV150" s="111">
        <v>1566.4306000000001</v>
      </c>
    </row>
    <row r="151" spans="1:100" s="99" customFormat="1" ht="14.25" customHeight="1">
      <c r="A151" s="103">
        <v>146</v>
      </c>
      <c r="B151" s="103" t="s">
        <v>240</v>
      </c>
      <c r="C151" s="141">
        <v>201004</v>
      </c>
      <c r="D151" s="121" t="s">
        <v>385</v>
      </c>
      <c r="E151" s="106">
        <v>352.32479999999998</v>
      </c>
      <c r="F151" s="106">
        <v>257.16479999999996</v>
      </c>
      <c r="G151" s="103">
        <v>69066</v>
      </c>
      <c r="H151" s="106">
        <v>69066</v>
      </c>
      <c r="I151" s="106"/>
      <c r="J151" s="103">
        <v>82.879199999999997</v>
      </c>
      <c r="K151" s="106">
        <v>51.75</v>
      </c>
      <c r="L151" s="103">
        <v>51.75</v>
      </c>
      <c r="M151" s="103">
        <v>51.75</v>
      </c>
      <c r="N151" s="103">
        <v>0</v>
      </c>
      <c r="O151" s="103"/>
      <c r="P151" s="103"/>
      <c r="Q151" s="103"/>
      <c r="R151" s="103"/>
      <c r="S151" s="106">
        <v>58.881499999999996</v>
      </c>
      <c r="T151" s="103">
        <v>6.9066000000000001</v>
      </c>
      <c r="U151" s="103"/>
      <c r="V151" s="103"/>
      <c r="W151" s="103">
        <v>34.598399999999998</v>
      </c>
      <c r="X151" s="103">
        <v>34.598399999999998</v>
      </c>
      <c r="Y151" s="103">
        <v>0</v>
      </c>
      <c r="Z151" s="103">
        <v>17.3765</v>
      </c>
      <c r="AA151" s="103">
        <v>17.299199999999999</v>
      </c>
      <c r="AB151" s="103">
        <v>7.7300000000001035E-2</v>
      </c>
      <c r="AC151" s="103">
        <v>28832</v>
      </c>
      <c r="AD151" s="103"/>
      <c r="AE151" s="103"/>
      <c r="AF151" s="103">
        <v>0</v>
      </c>
      <c r="AG151" s="103">
        <v>0</v>
      </c>
      <c r="AH151" s="103">
        <v>0</v>
      </c>
      <c r="AI151" s="110">
        <v>28.1815</v>
      </c>
      <c r="AJ151" s="110">
        <v>28.1815</v>
      </c>
      <c r="AK151" s="110">
        <v>0</v>
      </c>
      <c r="AL151" s="110">
        <v>281815</v>
      </c>
      <c r="AM151" s="103"/>
      <c r="AN151" s="103">
        <v>11.4435</v>
      </c>
      <c r="AO151" s="103">
        <v>11.4435</v>
      </c>
      <c r="AP151" s="103">
        <v>0</v>
      </c>
      <c r="AQ151" s="103">
        <v>10.770300000000001</v>
      </c>
      <c r="AR151" s="103">
        <v>107703</v>
      </c>
      <c r="AS151" s="103">
        <v>0.67310000000000003</v>
      </c>
      <c r="AT151" s="103">
        <v>6731</v>
      </c>
      <c r="AU151" s="103"/>
      <c r="AV151" s="103">
        <v>0.80779999999999996</v>
      </c>
      <c r="AW151" s="103">
        <v>0.80779999999999996</v>
      </c>
      <c r="AX151" s="103">
        <v>0</v>
      </c>
      <c r="AY151" s="103">
        <v>0.80779999999999996</v>
      </c>
      <c r="AZ151" s="103">
        <v>8078</v>
      </c>
      <c r="BA151" s="103">
        <v>0</v>
      </c>
      <c r="BB151" s="103">
        <v>0</v>
      </c>
      <c r="BC151" s="103">
        <v>0</v>
      </c>
      <c r="BD151" s="103">
        <v>23.221299999999999</v>
      </c>
      <c r="BE151" s="103">
        <v>23.221299999999999</v>
      </c>
      <c r="BF151" s="103">
        <v>0</v>
      </c>
      <c r="BG151" s="103"/>
      <c r="BH151" s="103"/>
      <c r="BI151" s="103"/>
      <c r="BJ151" s="103">
        <v>0</v>
      </c>
      <c r="BK151" s="111">
        <v>1E-4</v>
      </c>
      <c r="BL151" s="111" t="s">
        <v>385</v>
      </c>
      <c r="BM151" s="106">
        <v>94.68</v>
      </c>
      <c r="BN151" s="103">
        <v>27.599999999999998</v>
      </c>
      <c r="BO151" s="103">
        <v>27.6</v>
      </c>
      <c r="BP151" s="103">
        <v>0</v>
      </c>
      <c r="BQ151" s="103">
        <v>14.58</v>
      </c>
      <c r="BR151" s="103">
        <v>14.58</v>
      </c>
      <c r="BS151" s="103">
        <v>0</v>
      </c>
      <c r="BT151" s="103">
        <v>11500</v>
      </c>
      <c r="BU151" s="110">
        <v>51</v>
      </c>
      <c r="BV151" s="103">
        <v>1.5</v>
      </c>
      <c r="BW151" s="103">
        <v>1.5</v>
      </c>
      <c r="BX151" s="103">
        <v>0</v>
      </c>
      <c r="BY151" s="106">
        <v>0.48</v>
      </c>
      <c r="BZ151" s="106">
        <v>0.48</v>
      </c>
      <c r="CA151" s="103"/>
      <c r="CB151" s="103"/>
      <c r="CC151" s="103">
        <v>0.48</v>
      </c>
      <c r="CD151" s="103">
        <v>0.48</v>
      </c>
      <c r="CE151" s="103">
        <v>0</v>
      </c>
      <c r="CF151" s="103"/>
      <c r="CG151" s="103"/>
      <c r="CH151" s="103"/>
      <c r="CI151" s="103"/>
      <c r="CJ151" s="103"/>
      <c r="CK151" s="110"/>
      <c r="CL151" s="103"/>
      <c r="CM151" s="103"/>
      <c r="CN151" s="103"/>
      <c r="CO151" s="103"/>
      <c r="CP151" s="103"/>
      <c r="CQ151" s="103">
        <v>0</v>
      </c>
      <c r="CR151" s="103">
        <v>20</v>
      </c>
      <c r="CS151" s="103"/>
      <c r="CT151" s="103"/>
      <c r="CU151" s="103"/>
      <c r="CV151" s="111">
        <v>372.32479999999998</v>
      </c>
    </row>
    <row r="152" spans="1:100" s="99" customFormat="1" ht="14.25" customHeight="1">
      <c r="A152" s="103">
        <v>147</v>
      </c>
      <c r="B152" s="103" t="s">
        <v>240</v>
      </c>
      <c r="C152" s="141">
        <v>201003</v>
      </c>
      <c r="D152" s="105" t="s">
        <v>386</v>
      </c>
      <c r="E152" s="106">
        <v>159.17670000000001</v>
      </c>
      <c r="F152" s="106">
        <v>111.5087</v>
      </c>
      <c r="G152" s="103">
        <v>33588</v>
      </c>
      <c r="H152" s="106"/>
      <c r="I152" s="106">
        <v>33588</v>
      </c>
      <c r="J152" s="103">
        <v>40.305599999999998</v>
      </c>
      <c r="K152" s="106">
        <v>0</v>
      </c>
      <c r="L152" s="103">
        <v>0</v>
      </c>
      <c r="M152" s="103">
        <v>0</v>
      </c>
      <c r="N152" s="103">
        <v>0</v>
      </c>
      <c r="O152" s="103"/>
      <c r="P152" s="103"/>
      <c r="Q152" s="103"/>
      <c r="R152" s="103"/>
      <c r="S152" s="106">
        <v>19.440000000000001</v>
      </c>
      <c r="T152" s="103">
        <v>0</v>
      </c>
      <c r="U152" s="103"/>
      <c r="V152" s="103"/>
      <c r="W152" s="103">
        <v>12.96</v>
      </c>
      <c r="X152" s="103">
        <v>12.96</v>
      </c>
      <c r="Y152" s="103">
        <v>0</v>
      </c>
      <c r="Z152" s="103">
        <v>6.48</v>
      </c>
      <c r="AA152" s="103">
        <v>6.48</v>
      </c>
      <c r="AB152" s="103">
        <v>0</v>
      </c>
      <c r="AC152" s="142">
        <v>10800</v>
      </c>
      <c r="AD152" s="103"/>
      <c r="AE152" s="103"/>
      <c r="AF152" s="103">
        <v>23.31</v>
      </c>
      <c r="AG152" s="103">
        <v>23.31</v>
      </c>
      <c r="AH152" s="103">
        <v>0</v>
      </c>
      <c r="AI152" s="110">
        <v>12.2521</v>
      </c>
      <c r="AJ152" s="110">
        <v>12.2521</v>
      </c>
      <c r="AK152" s="110">
        <v>0</v>
      </c>
      <c r="AL152" s="110">
        <v>122521</v>
      </c>
      <c r="AM152" s="103"/>
      <c r="AN152" s="103">
        <v>5.4073000000000002</v>
      </c>
      <c r="AO152" s="103">
        <v>5.4073000000000002</v>
      </c>
      <c r="AP152" s="103">
        <v>0</v>
      </c>
      <c r="AQ152" s="103">
        <v>5.0891999999999999</v>
      </c>
      <c r="AR152" s="103">
        <v>50892</v>
      </c>
      <c r="AS152" s="103">
        <v>0.31809999999999999</v>
      </c>
      <c r="AT152" s="103">
        <v>3181</v>
      </c>
      <c r="AU152" s="103"/>
      <c r="AV152" s="103">
        <v>0.82699999999999996</v>
      </c>
      <c r="AW152" s="103">
        <v>0.82699999999999996</v>
      </c>
      <c r="AX152" s="103">
        <v>0</v>
      </c>
      <c r="AY152" s="103">
        <v>0.38169999999999998</v>
      </c>
      <c r="AZ152" s="103">
        <v>3817</v>
      </c>
      <c r="BA152" s="103">
        <v>0.44529999999999997</v>
      </c>
      <c r="BB152" s="103">
        <v>4453</v>
      </c>
      <c r="BC152" s="103">
        <v>0</v>
      </c>
      <c r="BD152" s="103">
        <v>9.9666999999999994</v>
      </c>
      <c r="BE152" s="103">
        <v>9.9666999999999994</v>
      </c>
      <c r="BF152" s="103">
        <v>0</v>
      </c>
      <c r="BG152" s="103"/>
      <c r="BH152" s="103"/>
      <c r="BI152" s="103"/>
      <c r="BJ152" s="103">
        <v>0</v>
      </c>
      <c r="BK152" s="111">
        <v>1E-4</v>
      </c>
      <c r="BL152" s="112" t="s">
        <v>386</v>
      </c>
      <c r="BM152" s="106">
        <v>42.64</v>
      </c>
      <c r="BN152" s="103">
        <v>8.64</v>
      </c>
      <c r="BO152" s="103">
        <v>8.64</v>
      </c>
      <c r="BP152" s="103">
        <v>0</v>
      </c>
      <c r="BQ152" s="103">
        <v>0</v>
      </c>
      <c r="BR152" s="103">
        <v>0</v>
      </c>
      <c r="BS152" s="103">
        <v>0</v>
      </c>
      <c r="BT152" s="103"/>
      <c r="BU152" s="110">
        <v>34</v>
      </c>
      <c r="BV152" s="103"/>
      <c r="BW152" s="103"/>
      <c r="BX152" s="103">
        <v>0</v>
      </c>
      <c r="BY152" s="106">
        <v>5.0280000000000005</v>
      </c>
      <c r="BZ152" s="106">
        <v>2.88</v>
      </c>
      <c r="CA152" s="103"/>
      <c r="CB152" s="103"/>
      <c r="CC152" s="103">
        <v>2.88</v>
      </c>
      <c r="CD152" s="103">
        <v>2.88</v>
      </c>
      <c r="CE152" s="103">
        <v>0</v>
      </c>
      <c r="CF152" s="103"/>
      <c r="CG152" s="103"/>
      <c r="CH152" s="129">
        <v>2.1480000000000001</v>
      </c>
      <c r="CI152" s="103"/>
      <c r="CJ152" s="103"/>
      <c r="CK152" s="110"/>
      <c r="CL152" s="103"/>
      <c r="CM152" s="103"/>
      <c r="CN152" s="103"/>
      <c r="CO152" s="103"/>
      <c r="CP152" s="103"/>
      <c r="CQ152" s="103">
        <v>0</v>
      </c>
      <c r="CR152" s="103"/>
      <c r="CS152" s="103"/>
      <c r="CT152" s="103"/>
      <c r="CU152" s="103"/>
      <c r="CV152" s="111">
        <v>159.17670000000001</v>
      </c>
    </row>
    <row r="153" spans="1:100" s="99" customFormat="1" ht="14.25" customHeight="1">
      <c r="A153" s="103">
        <v>148</v>
      </c>
      <c r="B153" s="103" t="s">
        <v>240</v>
      </c>
      <c r="C153" s="141">
        <v>201002</v>
      </c>
      <c r="D153" s="105" t="s">
        <v>387</v>
      </c>
      <c r="E153" s="106">
        <v>173.0504</v>
      </c>
      <c r="F153" s="106">
        <v>126.09039999999999</v>
      </c>
      <c r="G153" s="103">
        <v>34649</v>
      </c>
      <c r="H153" s="106"/>
      <c r="I153" s="106">
        <v>34649</v>
      </c>
      <c r="J153" s="103">
        <v>41.578800000000001</v>
      </c>
      <c r="K153" s="106">
        <v>0</v>
      </c>
      <c r="L153" s="103">
        <v>0</v>
      </c>
      <c r="M153" s="103">
        <v>0</v>
      </c>
      <c r="N153" s="103">
        <v>0</v>
      </c>
      <c r="O153" s="103"/>
      <c r="P153" s="103"/>
      <c r="Q153" s="103"/>
      <c r="R153" s="103"/>
      <c r="S153" s="106">
        <v>27.500599999999999</v>
      </c>
      <c r="T153" s="103">
        <v>0</v>
      </c>
      <c r="U153" s="103"/>
      <c r="V153" s="103"/>
      <c r="W153" s="103">
        <v>14.4</v>
      </c>
      <c r="X153" s="103">
        <v>25.9</v>
      </c>
      <c r="Y153" s="103">
        <v>-11.499999999999998</v>
      </c>
      <c r="Z153" s="103">
        <v>13.1006</v>
      </c>
      <c r="AA153" s="103">
        <v>7.2</v>
      </c>
      <c r="AB153" s="103">
        <v>5.9005999999999998</v>
      </c>
      <c r="AC153" s="142">
        <v>12000</v>
      </c>
      <c r="AD153" s="103"/>
      <c r="AE153" s="103"/>
      <c r="AF153" s="103">
        <v>25.9</v>
      </c>
      <c r="AG153" s="103">
        <v>131006</v>
      </c>
      <c r="AH153" s="103">
        <v>-130980.1</v>
      </c>
      <c r="AI153" s="110">
        <v>13.1006</v>
      </c>
      <c r="AJ153" s="110"/>
      <c r="AK153" s="110">
        <v>13.1006</v>
      </c>
      <c r="AL153" s="110">
        <v>131006</v>
      </c>
      <c r="AM153" s="103"/>
      <c r="AN153" s="103">
        <v>5.7356999999999996</v>
      </c>
      <c r="AO153" s="103">
        <v>10.689500000000001</v>
      </c>
      <c r="AP153" s="103">
        <v>-4.9538000000000011</v>
      </c>
      <c r="AQ153" s="103">
        <v>5.3982999999999999</v>
      </c>
      <c r="AR153" s="103">
        <v>53983</v>
      </c>
      <c r="AS153" s="103">
        <v>0.33739999999999998</v>
      </c>
      <c r="AT153" s="103">
        <v>3374</v>
      </c>
      <c r="AU153" s="103"/>
      <c r="AV153" s="103">
        <v>0.87719999999999998</v>
      </c>
      <c r="AW153" s="103">
        <v>9.6</v>
      </c>
      <c r="AX153" s="103">
        <v>-8.7227999999999994</v>
      </c>
      <c r="AY153" s="103">
        <v>0.40489999999999998</v>
      </c>
      <c r="AZ153" s="103">
        <v>4049</v>
      </c>
      <c r="BA153" s="103">
        <v>0.47239999999999999</v>
      </c>
      <c r="BB153" s="103">
        <v>4724</v>
      </c>
      <c r="BC153" s="103">
        <v>-9.9999999999988987E-5</v>
      </c>
      <c r="BD153" s="103">
        <v>11.397500000000001</v>
      </c>
      <c r="BE153" s="103">
        <v>3.36</v>
      </c>
      <c r="BF153" s="103">
        <v>8.0375000000000014</v>
      </c>
      <c r="BG153" s="103"/>
      <c r="BH153" s="103"/>
      <c r="BI153" s="103"/>
      <c r="BJ153" s="103">
        <v>0</v>
      </c>
      <c r="BK153" s="111">
        <v>1E-4</v>
      </c>
      <c r="BL153" s="112" t="s">
        <v>387</v>
      </c>
      <c r="BM153" s="106">
        <v>43.6</v>
      </c>
      <c r="BN153" s="103">
        <v>9.6</v>
      </c>
      <c r="BO153" s="103"/>
      <c r="BP153" s="103">
        <v>9.6</v>
      </c>
      <c r="BQ153" s="103"/>
      <c r="BR153" s="103"/>
      <c r="BS153" s="103">
        <v>0</v>
      </c>
      <c r="BT153" s="103"/>
      <c r="BU153" s="110">
        <v>34</v>
      </c>
      <c r="BV153" s="103"/>
      <c r="BW153" s="103"/>
      <c r="BX153" s="103">
        <v>0</v>
      </c>
      <c r="BY153" s="106">
        <v>3.36</v>
      </c>
      <c r="BZ153" s="106">
        <v>3.36</v>
      </c>
      <c r="CA153" s="103"/>
      <c r="CB153" s="103"/>
      <c r="CC153" s="103">
        <v>3.36</v>
      </c>
      <c r="CD153" s="103"/>
      <c r="CE153" s="103">
        <v>3.36</v>
      </c>
      <c r="CF153" s="103"/>
      <c r="CG153" s="103"/>
      <c r="CH153" s="103"/>
      <c r="CI153" s="103"/>
      <c r="CJ153" s="103"/>
      <c r="CK153" s="110"/>
      <c r="CL153" s="103"/>
      <c r="CM153" s="103"/>
      <c r="CN153" s="103"/>
      <c r="CO153" s="103"/>
      <c r="CP153" s="103">
        <v>122.84180000000001</v>
      </c>
      <c r="CQ153" s="103">
        <v>-122.84180000000001</v>
      </c>
      <c r="CR153" s="103"/>
      <c r="CS153" s="103"/>
      <c r="CT153" s="103"/>
      <c r="CU153" s="103"/>
      <c r="CV153" s="111">
        <v>173.0504</v>
      </c>
    </row>
    <row r="154" spans="1:100" s="99" customFormat="1" ht="14.25" customHeight="1">
      <c r="A154" s="103">
        <v>149</v>
      </c>
      <c r="B154" s="103" t="s">
        <v>240</v>
      </c>
      <c r="C154" s="141">
        <v>201005</v>
      </c>
      <c r="D154" s="105" t="s">
        <v>388</v>
      </c>
      <c r="E154" s="106">
        <v>99.073900000000009</v>
      </c>
      <c r="F154" s="106">
        <v>73.313900000000004</v>
      </c>
      <c r="G154" s="103">
        <v>21772</v>
      </c>
      <c r="H154" s="106"/>
      <c r="I154" s="106">
        <v>21772</v>
      </c>
      <c r="J154" s="103">
        <v>26.1264</v>
      </c>
      <c r="K154" s="106">
        <v>0</v>
      </c>
      <c r="L154" s="103">
        <v>0</v>
      </c>
      <c r="M154" s="103">
        <v>0</v>
      </c>
      <c r="N154" s="103">
        <v>0</v>
      </c>
      <c r="O154" s="103"/>
      <c r="P154" s="103"/>
      <c r="Q154" s="103"/>
      <c r="R154" s="103"/>
      <c r="S154" s="106">
        <v>12.96</v>
      </c>
      <c r="T154" s="103">
        <v>0</v>
      </c>
      <c r="U154" s="103"/>
      <c r="V154" s="103"/>
      <c r="W154" s="103">
        <v>8.64</v>
      </c>
      <c r="X154" s="103">
        <v>15.54</v>
      </c>
      <c r="Y154" s="103">
        <v>-6.8999999999999986</v>
      </c>
      <c r="Z154" s="103">
        <v>4.32</v>
      </c>
      <c r="AA154" s="103">
        <v>4.32</v>
      </c>
      <c r="AB154" s="103">
        <v>0</v>
      </c>
      <c r="AC154" s="142">
        <v>7200</v>
      </c>
      <c r="AD154" s="103"/>
      <c r="AE154" s="103"/>
      <c r="AF154" s="103">
        <v>15.54</v>
      </c>
      <c r="AG154" s="103">
        <v>80490</v>
      </c>
      <c r="AH154" s="103">
        <v>-80474.460000000006</v>
      </c>
      <c r="AI154" s="110">
        <v>8.0489999999999995</v>
      </c>
      <c r="AJ154" s="110"/>
      <c r="AK154" s="110">
        <v>8.0489999999999995</v>
      </c>
      <c r="AL154" s="110">
        <v>80490</v>
      </c>
      <c r="AM154" s="103"/>
      <c r="AN154" s="103">
        <v>3.5415999999999999</v>
      </c>
      <c r="AO154" s="103">
        <v>6.5552000000000001</v>
      </c>
      <c r="AP154" s="103">
        <v>-3.0136000000000003</v>
      </c>
      <c r="AQ154" s="103">
        <v>3.3332999999999999</v>
      </c>
      <c r="AR154" s="103">
        <v>33333</v>
      </c>
      <c r="AS154" s="103">
        <v>0.20830000000000001</v>
      </c>
      <c r="AT154" s="103">
        <v>2083</v>
      </c>
      <c r="AU154" s="103"/>
      <c r="AV154" s="103">
        <v>0.54169999999999996</v>
      </c>
      <c r="AW154" s="103">
        <v>5.76</v>
      </c>
      <c r="AX154" s="103">
        <v>-5.2183000000000002</v>
      </c>
      <c r="AY154" s="103">
        <v>0.25</v>
      </c>
      <c r="AZ154" s="103">
        <v>2500</v>
      </c>
      <c r="BA154" s="103">
        <v>0.29170000000000001</v>
      </c>
      <c r="BB154" s="103">
        <v>2917</v>
      </c>
      <c r="BC154" s="103">
        <v>0</v>
      </c>
      <c r="BD154" s="103">
        <v>6.5552000000000001</v>
      </c>
      <c r="BE154" s="103">
        <v>0</v>
      </c>
      <c r="BF154" s="103">
        <v>6.5552000000000001</v>
      </c>
      <c r="BG154" s="103"/>
      <c r="BH154" s="103"/>
      <c r="BI154" s="103"/>
      <c r="BJ154" s="103">
        <v>0</v>
      </c>
      <c r="BK154" s="111">
        <v>1E-4</v>
      </c>
      <c r="BL154" s="112" t="s">
        <v>388</v>
      </c>
      <c r="BM154" s="106">
        <v>25.759999999999998</v>
      </c>
      <c r="BN154" s="103">
        <v>5.76</v>
      </c>
      <c r="BO154" s="103"/>
      <c r="BP154" s="103">
        <v>5.76</v>
      </c>
      <c r="BQ154" s="103"/>
      <c r="BR154" s="103"/>
      <c r="BS154" s="103">
        <v>0</v>
      </c>
      <c r="BT154" s="103"/>
      <c r="BU154" s="110">
        <v>20</v>
      </c>
      <c r="BV154" s="103"/>
      <c r="BW154" s="103"/>
      <c r="BX154" s="103">
        <v>0</v>
      </c>
      <c r="BY154" s="106">
        <v>0</v>
      </c>
      <c r="BZ154" s="106">
        <v>0</v>
      </c>
      <c r="CA154" s="103"/>
      <c r="CB154" s="103"/>
      <c r="CC154" s="103">
        <v>0</v>
      </c>
      <c r="CD154" s="103"/>
      <c r="CE154" s="103">
        <v>0</v>
      </c>
      <c r="CF154" s="103"/>
      <c r="CG154" s="103"/>
      <c r="CH154" s="103"/>
      <c r="CI154" s="103"/>
      <c r="CJ154" s="103"/>
      <c r="CK154" s="110"/>
      <c r="CL154" s="103"/>
      <c r="CM154" s="103"/>
      <c r="CN154" s="103"/>
      <c r="CO154" s="103"/>
      <c r="CP154" s="103">
        <v>73.313900000000004</v>
      </c>
      <c r="CQ154" s="103">
        <v>-73.313900000000004</v>
      </c>
      <c r="CR154" s="103"/>
      <c r="CS154" s="103"/>
      <c r="CT154" s="103"/>
      <c r="CU154" s="103"/>
      <c r="CV154" s="111">
        <v>99.073900000000009</v>
      </c>
    </row>
    <row r="155" spans="1:100" s="99" customFormat="1" ht="14.25" customHeight="1">
      <c r="A155" s="103">
        <v>150</v>
      </c>
      <c r="B155" s="103" t="s">
        <v>240</v>
      </c>
      <c r="C155" s="141">
        <v>201006</v>
      </c>
      <c r="D155" s="105" t="s">
        <v>389</v>
      </c>
      <c r="E155" s="106">
        <v>103.50239999999999</v>
      </c>
      <c r="F155" s="106">
        <v>73.302399999999992</v>
      </c>
      <c r="G155" s="103">
        <v>39242</v>
      </c>
      <c r="H155" s="106"/>
      <c r="I155" s="106">
        <v>39242</v>
      </c>
      <c r="J155" s="103">
        <v>23.946000000000002</v>
      </c>
      <c r="K155" s="106">
        <v>0</v>
      </c>
      <c r="L155" s="103">
        <v>0</v>
      </c>
      <c r="M155" s="103">
        <v>6.75</v>
      </c>
      <c r="N155" s="103">
        <v>-6.75</v>
      </c>
      <c r="O155" s="103"/>
      <c r="P155" s="103"/>
      <c r="Q155" s="103"/>
      <c r="R155" s="103"/>
      <c r="S155" s="106">
        <v>12.24</v>
      </c>
      <c r="T155" s="103">
        <v>0</v>
      </c>
      <c r="U155" s="103"/>
      <c r="V155" s="103"/>
      <c r="W155" s="103">
        <v>10.08</v>
      </c>
      <c r="X155" s="103"/>
      <c r="Y155" s="103">
        <v>10.08</v>
      </c>
      <c r="Z155" s="103">
        <v>2.16</v>
      </c>
      <c r="AA155" s="103">
        <v>5.04</v>
      </c>
      <c r="AB155" s="103">
        <v>-2.88</v>
      </c>
      <c r="AC155" s="142">
        <v>8400</v>
      </c>
      <c r="AD155" s="103"/>
      <c r="AE155" s="103"/>
      <c r="AF155" s="103">
        <v>18.13</v>
      </c>
      <c r="AG155" s="103">
        <v>10.36</v>
      </c>
      <c r="AH155" s="103">
        <v>7.77</v>
      </c>
      <c r="AI155" s="110">
        <v>8.3450000000000006</v>
      </c>
      <c r="AJ155" s="110">
        <v>10.2721</v>
      </c>
      <c r="AK155" s="110">
        <v>-1.9270999999999994</v>
      </c>
      <c r="AL155" s="110">
        <v>83450</v>
      </c>
      <c r="AM155" s="103"/>
      <c r="AN155" s="103">
        <v>3.5764999999999998</v>
      </c>
      <c r="AO155" s="103">
        <v>5.4569999999999999</v>
      </c>
      <c r="AP155" s="103">
        <v>-1.8805000000000001</v>
      </c>
      <c r="AQ155" s="103">
        <v>3.3660999999999999</v>
      </c>
      <c r="AR155" s="103">
        <v>33661</v>
      </c>
      <c r="AS155" s="103">
        <v>0.2104</v>
      </c>
      <c r="AT155" s="103">
        <v>2104</v>
      </c>
      <c r="AU155" s="103"/>
      <c r="AV155" s="103">
        <v>0.54700000000000004</v>
      </c>
      <c r="AW155" s="103">
        <v>0.78739999999999999</v>
      </c>
      <c r="AX155" s="103">
        <v>-0.24039999999999995</v>
      </c>
      <c r="AY155" s="103">
        <v>0.2525</v>
      </c>
      <c r="AZ155" s="103">
        <v>2525</v>
      </c>
      <c r="BA155" s="103">
        <v>0.45650000000000002</v>
      </c>
      <c r="BB155" s="103">
        <v>4565</v>
      </c>
      <c r="BC155" s="103">
        <v>-0.16199999999999998</v>
      </c>
      <c r="BD155" s="103">
        <v>6.5179</v>
      </c>
      <c r="BE155" s="103">
        <v>7.7039999999999997</v>
      </c>
      <c r="BF155" s="103">
        <v>-1.1860999999999997</v>
      </c>
      <c r="BG155" s="103"/>
      <c r="BH155" s="103"/>
      <c r="BI155" s="103"/>
      <c r="BJ155" s="103">
        <v>0</v>
      </c>
      <c r="BK155" s="111">
        <v>1E-4</v>
      </c>
      <c r="BL155" s="112" t="s">
        <v>389</v>
      </c>
      <c r="BM155" s="106">
        <v>29.72</v>
      </c>
      <c r="BN155" s="103">
        <v>6.72</v>
      </c>
      <c r="BO155" s="103">
        <v>7.44</v>
      </c>
      <c r="BP155" s="103">
        <v>-0.72000000000000064</v>
      </c>
      <c r="BQ155" s="103">
        <v>0</v>
      </c>
      <c r="BR155" s="103">
        <v>0</v>
      </c>
      <c r="BS155" s="103">
        <v>0</v>
      </c>
      <c r="BT155" s="103"/>
      <c r="BU155" s="110">
        <v>23</v>
      </c>
      <c r="BV155" s="103"/>
      <c r="BW155" s="103"/>
      <c r="BX155" s="103">
        <v>0</v>
      </c>
      <c r="BY155" s="106">
        <v>0.48</v>
      </c>
      <c r="BZ155" s="106">
        <v>0.48</v>
      </c>
      <c r="CA155" s="103"/>
      <c r="CB155" s="103"/>
      <c r="CC155" s="103">
        <v>0.48</v>
      </c>
      <c r="CD155" s="103"/>
      <c r="CE155" s="103">
        <v>0.48</v>
      </c>
      <c r="CF155" s="103"/>
      <c r="CG155" s="103"/>
      <c r="CH155" s="103"/>
      <c r="CI155" s="103"/>
      <c r="CJ155" s="103"/>
      <c r="CK155" s="110"/>
      <c r="CL155" s="103"/>
      <c r="CM155" s="103"/>
      <c r="CN155" s="103"/>
      <c r="CO155" s="103"/>
      <c r="CP155" s="103"/>
      <c r="CQ155" s="103">
        <v>0</v>
      </c>
      <c r="CR155" s="103"/>
      <c r="CS155" s="103"/>
      <c r="CT155" s="103">
        <v>54</v>
      </c>
      <c r="CU155" s="103"/>
      <c r="CV155" s="111">
        <v>157.50239999999999</v>
      </c>
    </row>
    <row r="156" spans="1:100" s="99" customFormat="1" ht="14.25" customHeight="1">
      <c r="A156" s="103">
        <v>151</v>
      </c>
      <c r="B156" s="103" t="s">
        <v>240</v>
      </c>
      <c r="C156" s="141">
        <v>204001</v>
      </c>
      <c r="D156" s="105" t="s">
        <v>390</v>
      </c>
      <c r="E156" s="106">
        <v>676.9597</v>
      </c>
      <c r="F156" s="106">
        <v>534.03970000000004</v>
      </c>
      <c r="G156" s="103">
        <v>133902</v>
      </c>
      <c r="H156" s="106"/>
      <c r="I156" s="106">
        <v>133902</v>
      </c>
      <c r="J156" s="103">
        <v>160.6824</v>
      </c>
      <c r="K156" s="106">
        <v>0</v>
      </c>
      <c r="L156" s="103">
        <v>0</v>
      </c>
      <c r="M156" s="103">
        <v>0</v>
      </c>
      <c r="N156" s="103">
        <v>0</v>
      </c>
      <c r="O156" s="103"/>
      <c r="P156" s="103"/>
      <c r="Q156" s="103"/>
      <c r="R156" s="103"/>
      <c r="S156" s="106">
        <v>95.039999999999992</v>
      </c>
      <c r="T156" s="103">
        <v>0</v>
      </c>
      <c r="U156" s="103"/>
      <c r="V156" s="103"/>
      <c r="W156" s="103">
        <v>63.36</v>
      </c>
      <c r="X156" s="103">
        <v>63.36</v>
      </c>
      <c r="Y156" s="103">
        <v>0</v>
      </c>
      <c r="Z156" s="103">
        <v>31.68</v>
      </c>
      <c r="AA156" s="103">
        <v>31.68</v>
      </c>
      <c r="AB156" s="103">
        <v>0</v>
      </c>
      <c r="AC156" s="142">
        <v>52800</v>
      </c>
      <c r="AD156" s="103"/>
      <c r="AE156" s="103"/>
      <c r="AF156" s="103">
        <v>113.96</v>
      </c>
      <c r="AG156" s="103">
        <v>113.96</v>
      </c>
      <c r="AH156" s="103">
        <v>0</v>
      </c>
      <c r="AI156" s="110">
        <v>54.080399999999997</v>
      </c>
      <c r="AJ156" s="110">
        <v>54.080399999999997</v>
      </c>
      <c r="AK156" s="110">
        <v>0</v>
      </c>
      <c r="AL156" s="110">
        <v>540804</v>
      </c>
      <c r="AM156" s="103"/>
      <c r="AN156" s="103">
        <v>23.3446</v>
      </c>
      <c r="AO156" s="103">
        <v>23.3446</v>
      </c>
      <c r="AP156" s="103">
        <v>0</v>
      </c>
      <c r="AQ156" s="103">
        <v>21.971399999999999</v>
      </c>
      <c r="AR156" s="103">
        <v>219714</v>
      </c>
      <c r="AS156" s="103">
        <v>1.3732</v>
      </c>
      <c r="AT156" s="103">
        <v>13732</v>
      </c>
      <c r="AU156" s="103"/>
      <c r="AV156" s="103">
        <v>3.5703999999999998</v>
      </c>
      <c r="AW156" s="103">
        <v>3.5703999999999998</v>
      </c>
      <c r="AX156" s="103">
        <v>0</v>
      </c>
      <c r="AY156" s="103">
        <v>1.6478999999999999</v>
      </c>
      <c r="AZ156" s="103">
        <v>16479</v>
      </c>
      <c r="BA156" s="103">
        <v>1.9225000000000001</v>
      </c>
      <c r="BB156" s="103">
        <v>19225</v>
      </c>
      <c r="BC156" s="103">
        <v>0</v>
      </c>
      <c r="BD156" s="103">
        <v>44.361899999999999</v>
      </c>
      <c r="BE156" s="103">
        <v>44.361899999999999</v>
      </c>
      <c r="BF156" s="103">
        <v>0</v>
      </c>
      <c r="BG156" s="103"/>
      <c r="BH156" s="128">
        <v>39</v>
      </c>
      <c r="BI156" s="128">
        <v>39</v>
      </c>
      <c r="BJ156" s="103">
        <v>0</v>
      </c>
      <c r="BK156" s="111">
        <v>1E-4</v>
      </c>
      <c r="BL156" s="112" t="s">
        <v>390</v>
      </c>
      <c r="BM156" s="106">
        <v>135.24</v>
      </c>
      <c r="BN156" s="103">
        <v>42.239999999999995</v>
      </c>
      <c r="BO156" s="103">
        <v>42.24</v>
      </c>
      <c r="BP156" s="103">
        <v>0</v>
      </c>
      <c r="BQ156" s="103">
        <v>0</v>
      </c>
      <c r="BR156" s="103">
        <v>0</v>
      </c>
      <c r="BS156" s="103">
        <v>0</v>
      </c>
      <c r="BT156" s="103"/>
      <c r="BU156" s="110">
        <v>93</v>
      </c>
      <c r="BV156" s="103"/>
      <c r="BW156" s="103"/>
      <c r="BX156" s="103">
        <v>0</v>
      </c>
      <c r="BY156" s="106">
        <v>7.68</v>
      </c>
      <c r="BZ156" s="106">
        <v>7.68</v>
      </c>
      <c r="CA156" s="103"/>
      <c r="CB156" s="103"/>
      <c r="CC156" s="103">
        <v>7.68</v>
      </c>
      <c r="CD156" s="103">
        <v>7.68</v>
      </c>
      <c r="CE156" s="103">
        <v>0</v>
      </c>
      <c r="CF156" s="103"/>
      <c r="CG156" s="103"/>
      <c r="CH156" s="103"/>
      <c r="CI156" s="103"/>
      <c r="CJ156" s="103"/>
      <c r="CK156" s="110"/>
      <c r="CL156" s="103"/>
      <c r="CM156" s="103"/>
      <c r="CN156" s="103"/>
      <c r="CO156" s="103"/>
      <c r="CP156" s="103"/>
      <c r="CQ156" s="103">
        <v>0</v>
      </c>
      <c r="CR156" s="103">
        <v>207.2</v>
      </c>
      <c r="CS156" s="103">
        <v>25.2</v>
      </c>
      <c r="CT156" s="103"/>
      <c r="CU156" s="103"/>
      <c r="CV156" s="111">
        <v>909.35969999999998</v>
      </c>
    </row>
    <row r="157" spans="1:100" s="99" customFormat="1">
      <c r="A157" s="103">
        <v>152</v>
      </c>
      <c r="B157" s="103" t="s">
        <v>240</v>
      </c>
      <c r="C157" s="141">
        <v>203001</v>
      </c>
      <c r="D157" s="105" t="s">
        <v>391</v>
      </c>
      <c r="E157" s="106">
        <v>188.87869999999998</v>
      </c>
      <c r="F157" s="106">
        <v>143.31869999999998</v>
      </c>
      <c r="G157" s="103">
        <v>41744</v>
      </c>
      <c r="H157" s="106">
        <v>41744</v>
      </c>
      <c r="I157" s="106"/>
      <c r="J157" s="103">
        <v>50.092799999999997</v>
      </c>
      <c r="K157" s="106">
        <v>24.75</v>
      </c>
      <c r="L157" s="103">
        <v>24.75</v>
      </c>
      <c r="M157" s="103">
        <v>24.75</v>
      </c>
      <c r="N157" s="103">
        <v>0</v>
      </c>
      <c r="O157" s="103"/>
      <c r="P157" s="103"/>
      <c r="Q157" s="103"/>
      <c r="R157" s="103"/>
      <c r="S157" s="106">
        <v>32.998199999999997</v>
      </c>
      <c r="T157" s="103">
        <v>4.1744000000000003</v>
      </c>
      <c r="U157" s="103"/>
      <c r="V157" s="103"/>
      <c r="W157" s="103">
        <v>19.270800000000001</v>
      </c>
      <c r="X157" s="103">
        <v>19.270800000000001</v>
      </c>
      <c r="Y157" s="103">
        <v>0</v>
      </c>
      <c r="Z157" s="103">
        <v>9.5530000000000008</v>
      </c>
      <c r="AA157" s="103">
        <v>9.6354000000000006</v>
      </c>
      <c r="AB157" s="103">
        <v>-8.2399999999999807E-2</v>
      </c>
      <c r="AC157" s="103">
        <v>16059</v>
      </c>
      <c r="AD157" s="103"/>
      <c r="AE157" s="103"/>
      <c r="AF157" s="103">
        <v>0</v>
      </c>
      <c r="AG157" s="103">
        <v>0</v>
      </c>
      <c r="AH157" s="103">
        <v>0</v>
      </c>
      <c r="AI157" s="110">
        <v>15.726100000000001</v>
      </c>
      <c r="AJ157" s="110">
        <v>15.726100000000001</v>
      </c>
      <c r="AK157" s="110">
        <v>0</v>
      </c>
      <c r="AL157" s="110">
        <v>157261</v>
      </c>
      <c r="AM157" s="103"/>
      <c r="AN157" s="103">
        <v>6.3616000000000001</v>
      </c>
      <c r="AO157" s="103">
        <v>6.3616000000000001</v>
      </c>
      <c r="AP157" s="103">
        <v>0</v>
      </c>
      <c r="AQ157" s="103">
        <v>5.9874000000000001</v>
      </c>
      <c r="AR157" s="103">
        <v>59874</v>
      </c>
      <c r="AS157" s="103">
        <v>0.37419999999999998</v>
      </c>
      <c r="AT157" s="103">
        <v>3741.9999999999995</v>
      </c>
      <c r="AU157" s="103"/>
      <c r="AV157" s="103">
        <v>0.4491</v>
      </c>
      <c r="AW157" s="103">
        <v>0.4491</v>
      </c>
      <c r="AX157" s="103">
        <v>0</v>
      </c>
      <c r="AY157" s="103">
        <v>0.4491</v>
      </c>
      <c r="AZ157" s="103">
        <v>4491</v>
      </c>
      <c r="BA157" s="103">
        <v>0</v>
      </c>
      <c r="BB157" s="103">
        <v>0</v>
      </c>
      <c r="BC157" s="103">
        <v>0</v>
      </c>
      <c r="BD157" s="103">
        <v>12.940899999999999</v>
      </c>
      <c r="BE157" s="103">
        <v>12.940899999999999</v>
      </c>
      <c r="BF157" s="103">
        <v>0</v>
      </c>
      <c r="BG157" s="103"/>
      <c r="BH157" s="103"/>
      <c r="BI157" s="103"/>
      <c r="BJ157" s="103">
        <v>0</v>
      </c>
      <c r="BK157" s="111">
        <v>1E-4</v>
      </c>
      <c r="BL157" s="112" t="s">
        <v>391</v>
      </c>
      <c r="BM157" s="106">
        <v>41.239999999999995</v>
      </c>
      <c r="BN157" s="103">
        <v>13.2</v>
      </c>
      <c r="BO157" s="103">
        <v>13.2</v>
      </c>
      <c r="BP157" s="103">
        <v>0</v>
      </c>
      <c r="BQ157" s="103">
        <v>8.0399999999999991</v>
      </c>
      <c r="BR157" s="103">
        <v>8.0399999999999991</v>
      </c>
      <c r="BS157" s="103">
        <v>0</v>
      </c>
      <c r="BT157" s="103">
        <v>6700</v>
      </c>
      <c r="BU157" s="110">
        <v>20</v>
      </c>
      <c r="BV157" s="103"/>
      <c r="BW157" s="103"/>
      <c r="BX157" s="103">
        <v>0</v>
      </c>
      <c r="BY157" s="106">
        <v>4.32</v>
      </c>
      <c r="BZ157" s="106">
        <v>4.32</v>
      </c>
      <c r="CA157" s="103"/>
      <c r="CB157" s="103"/>
      <c r="CC157" s="103">
        <v>4.32</v>
      </c>
      <c r="CD157" s="103">
        <v>4.32</v>
      </c>
      <c r="CE157" s="103">
        <v>0</v>
      </c>
      <c r="CF157" s="103"/>
      <c r="CG157" s="103"/>
      <c r="CH157" s="103"/>
      <c r="CI157" s="103"/>
      <c r="CJ157" s="103"/>
      <c r="CK157" s="110"/>
      <c r="CL157" s="103"/>
      <c r="CM157" s="103"/>
      <c r="CN157" s="103"/>
      <c r="CO157" s="103"/>
      <c r="CP157" s="103"/>
      <c r="CQ157" s="103">
        <v>0</v>
      </c>
      <c r="CR157" s="103">
        <v>66</v>
      </c>
      <c r="CS157" s="103"/>
      <c r="CT157" s="103"/>
      <c r="CU157" s="103"/>
      <c r="CV157" s="111">
        <v>254.87869999999998</v>
      </c>
    </row>
    <row r="158" spans="1:100" s="99" customFormat="1">
      <c r="A158" s="103">
        <v>153</v>
      </c>
      <c r="B158" s="103" t="s">
        <v>240</v>
      </c>
      <c r="C158" s="141">
        <v>206001</v>
      </c>
      <c r="D158" s="105" t="s">
        <v>392</v>
      </c>
      <c r="E158" s="106">
        <v>380.65480000000002</v>
      </c>
      <c r="F158" s="106">
        <v>329.41480000000001</v>
      </c>
      <c r="G158" s="103">
        <v>97673</v>
      </c>
      <c r="H158" s="106"/>
      <c r="I158" s="106">
        <v>97673</v>
      </c>
      <c r="J158" s="103">
        <v>117.2076</v>
      </c>
      <c r="K158" s="106">
        <v>0</v>
      </c>
      <c r="L158" s="103">
        <v>0</v>
      </c>
      <c r="M158" s="103"/>
      <c r="N158" s="103">
        <v>0</v>
      </c>
      <c r="O158" s="103"/>
      <c r="P158" s="103"/>
      <c r="Q158" s="103"/>
      <c r="R158" s="103"/>
      <c r="S158" s="106">
        <v>58.320000000000007</v>
      </c>
      <c r="T158" s="103">
        <v>0</v>
      </c>
      <c r="U158" s="103"/>
      <c r="V158" s="103"/>
      <c r="W158" s="103">
        <v>38.880000000000003</v>
      </c>
      <c r="X158" s="103">
        <v>38.880000000000003</v>
      </c>
      <c r="Y158" s="103">
        <v>0</v>
      </c>
      <c r="Z158" s="103">
        <v>19.440000000000001</v>
      </c>
      <c r="AA158" s="103">
        <v>19.440000000000001</v>
      </c>
      <c r="AB158" s="103">
        <v>0</v>
      </c>
      <c r="AC158" s="142">
        <v>32400</v>
      </c>
      <c r="AD158" s="103"/>
      <c r="AE158" s="103"/>
      <c r="AF158" s="103">
        <v>69.930000000000007</v>
      </c>
      <c r="AG158" s="103">
        <v>69.930000000000007</v>
      </c>
      <c r="AH158" s="103">
        <v>0</v>
      </c>
      <c r="AI158" s="110">
        <v>36.162799999999997</v>
      </c>
      <c r="AJ158" s="110">
        <v>36.3596</v>
      </c>
      <c r="AK158" s="110">
        <v>-0.19680000000000319</v>
      </c>
      <c r="AL158" s="110">
        <v>361628</v>
      </c>
      <c r="AM158" s="103"/>
      <c r="AN158" s="103">
        <v>15.906700000000001</v>
      </c>
      <c r="AO158" s="103">
        <v>16.011199999999999</v>
      </c>
      <c r="AP158" s="103">
        <v>-0.10449999999999804</v>
      </c>
      <c r="AQ158" s="103">
        <v>14.971</v>
      </c>
      <c r="AR158" s="103">
        <v>149710</v>
      </c>
      <c r="AS158" s="103">
        <v>0.93569999999999998</v>
      </c>
      <c r="AT158" s="103">
        <v>9357</v>
      </c>
      <c r="AU158" s="103"/>
      <c r="AV158" s="103">
        <v>2.4327999999999999</v>
      </c>
      <c r="AW158" s="103">
        <v>2.4487999999999999</v>
      </c>
      <c r="AX158" s="103">
        <v>-1.6000000000000014E-2</v>
      </c>
      <c r="AY158" s="103">
        <v>1.1228</v>
      </c>
      <c r="AZ158" s="103">
        <v>11228</v>
      </c>
      <c r="BA158" s="103">
        <v>1.31</v>
      </c>
      <c r="BB158" s="103">
        <v>13100</v>
      </c>
      <c r="BC158" s="103">
        <v>0</v>
      </c>
      <c r="BD158" s="103">
        <v>29.454899999999999</v>
      </c>
      <c r="BE158" s="103">
        <v>29.602499999999999</v>
      </c>
      <c r="BF158" s="103">
        <v>-0.14760000000000062</v>
      </c>
      <c r="BG158" s="103"/>
      <c r="BH158" s="103"/>
      <c r="BI158" s="103"/>
      <c r="BJ158" s="103"/>
      <c r="BK158" s="111"/>
      <c r="BL158" s="105" t="s">
        <v>392</v>
      </c>
      <c r="BM158" s="106">
        <v>46.92</v>
      </c>
      <c r="BN158" s="103">
        <v>25.919999999999998</v>
      </c>
      <c r="BO158" s="103">
        <v>25.92</v>
      </c>
      <c r="BP158" s="103">
        <v>0</v>
      </c>
      <c r="BQ158" s="103">
        <v>0</v>
      </c>
      <c r="BR158" s="103">
        <v>0</v>
      </c>
      <c r="BS158" s="103">
        <v>0</v>
      </c>
      <c r="BT158" s="103"/>
      <c r="BU158" s="110">
        <v>21</v>
      </c>
      <c r="BV158" s="103"/>
      <c r="BW158" s="103"/>
      <c r="BX158" s="103">
        <v>0</v>
      </c>
      <c r="BY158" s="106">
        <v>4.32</v>
      </c>
      <c r="BZ158" s="106">
        <v>4.32</v>
      </c>
      <c r="CA158" s="103"/>
      <c r="CB158" s="103"/>
      <c r="CC158" s="103">
        <v>4.32</v>
      </c>
      <c r="CD158" s="103"/>
      <c r="CE158" s="103">
        <v>4.32</v>
      </c>
      <c r="CF158" s="103"/>
      <c r="CG158" s="103"/>
      <c r="CH158" s="103"/>
      <c r="CI158" s="103"/>
      <c r="CJ158" s="103"/>
      <c r="CK158" s="110"/>
      <c r="CL158" s="103"/>
      <c r="CM158" s="103"/>
      <c r="CN158" s="103"/>
      <c r="CO158" s="103"/>
      <c r="CP158" s="103"/>
      <c r="CQ158" s="103">
        <v>0</v>
      </c>
      <c r="CR158" s="103">
        <v>75</v>
      </c>
      <c r="CS158" s="103"/>
      <c r="CT158" s="103"/>
      <c r="CU158" s="103"/>
      <c r="CV158" s="111">
        <v>455.65480000000002</v>
      </c>
    </row>
    <row r="159" spans="1:100">
      <c r="A159" s="53"/>
      <c r="B159" s="53"/>
      <c r="C159" s="145"/>
      <c r="D159" s="146" t="s">
        <v>407</v>
      </c>
      <c r="E159" s="147">
        <v>202757.52251099993</v>
      </c>
      <c r="F159" s="147">
        <v>152800.20071099998</v>
      </c>
      <c r="G159" s="147">
        <v>43221503.700000003</v>
      </c>
      <c r="H159" s="147">
        <v>8581946.8999999985</v>
      </c>
      <c r="I159" s="147">
        <v>34620102.799999997</v>
      </c>
      <c r="J159" s="147">
        <v>51682.569960000008</v>
      </c>
      <c r="K159" s="147">
        <v>15864.798799999999</v>
      </c>
      <c r="L159" s="147">
        <v>5343.75</v>
      </c>
      <c r="M159" s="147"/>
      <c r="N159" s="147"/>
      <c r="O159" s="147">
        <v>7048.2039999999997</v>
      </c>
      <c r="P159" s="147">
        <v>2225.8599999999997</v>
      </c>
      <c r="Q159" s="147">
        <v>0</v>
      </c>
      <c r="R159" s="147">
        <v>1246.9847999999995</v>
      </c>
      <c r="S159" s="147">
        <v>19153.930099999998</v>
      </c>
      <c r="T159" s="147">
        <v>818.55949999999973</v>
      </c>
      <c r="U159" s="147">
        <v>561.55349999999999</v>
      </c>
      <c r="V159" s="147">
        <v>5623.5600000000013</v>
      </c>
      <c r="W159" s="147">
        <v>8057.5344000000014</v>
      </c>
      <c r="X159" s="147">
        <v>15553.6844</v>
      </c>
      <c r="Y159" s="147">
        <v>-7496.1499999999987</v>
      </c>
      <c r="Z159" s="147">
        <v>4092.722699999998</v>
      </c>
      <c r="AA159" s="147"/>
      <c r="AB159" s="147"/>
      <c r="AC159" s="147">
        <v>10515612</v>
      </c>
      <c r="AD159" s="147">
        <v>0</v>
      </c>
      <c r="AE159" s="147"/>
      <c r="AF159" s="147">
        <v>24443.902000000013</v>
      </c>
      <c r="AG159" s="147"/>
      <c r="AH159" s="148">
        <v>24443.902000000013</v>
      </c>
      <c r="AI159" s="147">
        <v>15305.793772000003</v>
      </c>
      <c r="AJ159" s="147"/>
      <c r="AK159" s="147"/>
      <c r="AL159" s="147">
        <v>153260177.72</v>
      </c>
      <c r="AM159" s="147">
        <v>68.926395999999997</v>
      </c>
      <c r="AN159" s="147">
        <v>6967.7089000000033</v>
      </c>
      <c r="AO159" s="147"/>
      <c r="AP159" s="147"/>
      <c r="AQ159" s="48">
        <v>6517.6178</v>
      </c>
      <c r="AR159" s="147">
        <v>65674490</v>
      </c>
      <c r="AS159" s="147">
        <v>411.20319999999998</v>
      </c>
      <c r="AT159" s="147">
        <v>4112254</v>
      </c>
      <c r="AU159" s="147">
        <v>0</v>
      </c>
      <c r="AV159" s="147">
        <v>1090.9267789999999</v>
      </c>
      <c r="AW159" s="147"/>
      <c r="AX159" s="147"/>
      <c r="AY159" s="147">
        <v>629.56820000000016</v>
      </c>
      <c r="AZ159" s="147">
        <v>6295949</v>
      </c>
      <c r="BA159" s="147">
        <v>463.51319999999993</v>
      </c>
      <c r="BB159" s="147">
        <v>4657054</v>
      </c>
      <c r="BC159" s="148">
        <v>-2.1546210000001906</v>
      </c>
      <c r="BD159" s="147">
        <v>12249.124003999998</v>
      </c>
      <c r="BE159" s="147"/>
      <c r="BF159" s="147"/>
      <c r="BG159" s="147">
        <v>0</v>
      </c>
      <c r="BH159" s="147">
        <v>5972.52</v>
      </c>
      <c r="BI159" s="147"/>
      <c r="BJ159" s="147"/>
      <c r="BK159" s="147">
        <v>1.5099999999999964E-2</v>
      </c>
      <c r="BL159" s="146" t="s">
        <v>407</v>
      </c>
      <c r="BM159" s="149">
        <v>32280.160000000003</v>
      </c>
      <c r="BN159" s="147">
        <v>6639.6400000000049</v>
      </c>
      <c r="BO159" s="147"/>
      <c r="BP159" s="147"/>
      <c r="BQ159" s="147">
        <v>1806.5640000000003</v>
      </c>
      <c r="BR159" s="147"/>
      <c r="BS159" s="148">
        <v>1806.5640000000003</v>
      </c>
      <c r="BT159" s="147">
        <v>1611900</v>
      </c>
      <c r="BU159" s="147">
        <v>18480.856</v>
      </c>
      <c r="BV159" s="147">
        <v>5353.0999999999995</v>
      </c>
      <c r="BW159" s="147"/>
      <c r="BX159" s="148">
        <v>5353.0999999999995</v>
      </c>
      <c r="BY159" s="147">
        <v>17677.161799999998</v>
      </c>
      <c r="BZ159" s="149">
        <v>2954.9244000000008</v>
      </c>
      <c r="CA159" s="147">
        <v>149.43600000000001</v>
      </c>
      <c r="CB159" s="147">
        <v>35.888399999999997</v>
      </c>
      <c r="CC159" s="147">
        <v>2769.6000000000008</v>
      </c>
      <c r="CD159" s="147"/>
      <c r="CE159" s="147"/>
      <c r="CF159" s="147">
        <v>0</v>
      </c>
      <c r="CG159" s="147">
        <v>0</v>
      </c>
      <c r="CH159" s="147">
        <v>836.20719999999983</v>
      </c>
      <c r="CI159" s="147">
        <v>0</v>
      </c>
      <c r="CJ159" s="147">
        <v>620</v>
      </c>
      <c r="CK159" s="147">
        <v>2146.33</v>
      </c>
      <c r="CL159" s="147">
        <v>20</v>
      </c>
      <c r="CM159" s="147">
        <v>0</v>
      </c>
      <c r="CN159" s="147">
        <v>0</v>
      </c>
      <c r="CO159" s="147">
        <v>11099.700200000001</v>
      </c>
      <c r="CP159" s="147"/>
      <c r="CQ159" s="147"/>
      <c r="CR159" s="147">
        <v>17264.266299999999</v>
      </c>
      <c r="CS159" s="147">
        <v>946.2</v>
      </c>
      <c r="CT159" s="147">
        <v>105865.22000000002</v>
      </c>
      <c r="CU159" s="147">
        <v>0</v>
      </c>
      <c r="CV159" s="149">
        <v>326833.20881099993</v>
      </c>
    </row>
    <row r="160" spans="1:100">
      <c r="A160" s="53">
        <v>154</v>
      </c>
      <c r="B160" s="53" t="s">
        <v>393</v>
      </c>
      <c r="C160" s="53"/>
      <c r="D160" s="150" t="s">
        <v>408</v>
      </c>
      <c r="E160" s="152">
        <v>3474.61</v>
      </c>
      <c r="F160" s="152">
        <v>1370</v>
      </c>
      <c r="G160" s="53">
        <v>0</v>
      </c>
      <c r="H160" s="152"/>
      <c r="I160" s="152"/>
      <c r="J160" s="53">
        <v>0</v>
      </c>
      <c r="K160" s="152">
        <v>100</v>
      </c>
      <c r="L160" s="53">
        <v>0</v>
      </c>
      <c r="M160" s="53"/>
      <c r="N160" s="53"/>
      <c r="O160" s="53"/>
      <c r="P160" s="53">
        <v>100</v>
      </c>
      <c r="Q160" s="53"/>
      <c r="R160" s="53"/>
      <c r="S160" s="152">
        <v>200</v>
      </c>
      <c r="T160" s="53">
        <v>0</v>
      </c>
      <c r="U160" s="53"/>
      <c r="V160" s="53">
        <v>200</v>
      </c>
      <c r="W160" s="53">
        <v>0</v>
      </c>
      <c r="X160" s="53"/>
      <c r="Y160" s="53"/>
      <c r="Z160" s="53"/>
      <c r="AA160" s="53"/>
      <c r="AB160" s="53"/>
      <c r="AC160" s="53"/>
      <c r="AD160" s="53"/>
      <c r="AE160" s="53"/>
      <c r="AF160" s="53">
        <v>0</v>
      </c>
      <c r="AG160" s="53"/>
      <c r="AH160" s="53"/>
      <c r="AI160" s="153"/>
      <c r="AJ160" s="153"/>
      <c r="AK160" s="153"/>
      <c r="AL160" s="153"/>
      <c r="AM160" s="53"/>
      <c r="AN160" s="53">
        <v>0</v>
      </c>
      <c r="AO160" s="53"/>
      <c r="AP160" s="53"/>
      <c r="AQ160" s="53"/>
      <c r="AR160" s="53"/>
      <c r="AS160" s="53"/>
      <c r="AT160" s="53"/>
      <c r="AU160" s="53"/>
      <c r="AV160" s="53">
        <v>0</v>
      </c>
      <c r="AW160" s="53"/>
      <c r="AX160" s="53"/>
      <c r="AY160" s="53"/>
      <c r="AZ160" s="53"/>
      <c r="BA160" s="53"/>
      <c r="BB160" s="53"/>
      <c r="BC160" s="53"/>
      <c r="BD160" s="53"/>
      <c r="BE160" s="53"/>
      <c r="BF160" s="53"/>
      <c r="BG160" s="53"/>
      <c r="BH160" s="53">
        <v>1070</v>
      </c>
      <c r="BI160" s="53"/>
      <c r="BJ160" s="53"/>
      <c r="BK160" s="154"/>
      <c r="BL160" s="150" t="s">
        <v>408</v>
      </c>
      <c r="BM160" s="152">
        <v>341.09000000000003</v>
      </c>
      <c r="BN160" s="155"/>
      <c r="BO160" s="155"/>
      <c r="BP160" s="155"/>
      <c r="BQ160" s="53">
        <v>0</v>
      </c>
      <c r="BR160" s="53"/>
      <c r="BS160" s="53"/>
      <c r="BT160" s="53"/>
      <c r="BU160" s="53">
        <v>341.09000000000003</v>
      </c>
      <c r="BV160" s="53"/>
      <c r="BW160" s="53"/>
      <c r="BX160" s="53">
        <v>0</v>
      </c>
      <c r="BY160" s="152">
        <v>1763.52</v>
      </c>
      <c r="BZ160" s="152">
        <v>1189.52</v>
      </c>
      <c r="CA160" s="53">
        <v>35</v>
      </c>
      <c r="CB160" s="53">
        <v>1154.52</v>
      </c>
      <c r="CC160" s="53"/>
      <c r="CD160" s="53"/>
      <c r="CE160" s="53"/>
      <c r="CF160" s="53"/>
      <c r="CG160" s="53"/>
      <c r="CH160" s="53"/>
      <c r="CI160" s="53"/>
      <c r="CJ160" s="53"/>
      <c r="CK160" s="153">
        <v>38</v>
      </c>
      <c r="CL160" s="53">
        <v>156</v>
      </c>
      <c r="CM160" s="53"/>
      <c r="CN160" s="53"/>
      <c r="CO160" s="53">
        <v>380</v>
      </c>
      <c r="CP160" s="53"/>
      <c r="CQ160" s="53"/>
      <c r="CR160" s="53">
        <v>4213.3950000000004</v>
      </c>
      <c r="CS160" s="53"/>
      <c r="CT160" s="103">
        <v>10464</v>
      </c>
      <c r="CU160" s="53"/>
      <c r="CV160" s="154">
        <v>18152.005000000001</v>
      </c>
    </row>
    <row r="161" spans="1:102">
      <c r="A161" s="53">
        <v>155</v>
      </c>
      <c r="B161" s="53" t="s">
        <v>393</v>
      </c>
      <c r="C161" s="53"/>
      <c r="D161" s="150" t="s">
        <v>409</v>
      </c>
      <c r="E161" s="152">
        <v>7831</v>
      </c>
      <c r="F161" s="152">
        <v>7808</v>
      </c>
      <c r="G161" s="53">
        <v>0</v>
      </c>
      <c r="H161" s="152"/>
      <c r="I161" s="152"/>
      <c r="J161" s="53">
        <v>0</v>
      </c>
      <c r="K161" s="152">
        <v>0</v>
      </c>
      <c r="L161" s="53">
        <v>0</v>
      </c>
      <c r="M161" s="53"/>
      <c r="N161" s="53"/>
      <c r="O161" s="53"/>
      <c r="P161" s="53"/>
      <c r="Q161" s="53"/>
      <c r="R161" s="53"/>
      <c r="S161" s="152">
        <v>0</v>
      </c>
      <c r="T161" s="53">
        <v>0</v>
      </c>
      <c r="U161" s="53"/>
      <c r="V161" s="53"/>
      <c r="W161" s="53">
        <v>0</v>
      </c>
      <c r="X161" s="53"/>
      <c r="Y161" s="53"/>
      <c r="Z161" s="53"/>
      <c r="AA161" s="53"/>
      <c r="AB161" s="53"/>
      <c r="AC161" s="53"/>
      <c r="AD161" s="53"/>
      <c r="AE161" s="53"/>
      <c r="AF161" s="53">
        <v>0</v>
      </c>
      <c r="AG161" s="53"/>
      <c r="AH161" s="53"/>
      <c r="AI161" s="153">
        <v>0</v>
      </c>
      <c r="AJ161" s="153"/>
      <c r="AK161" s="153"/>
      <c r="AL161" s="153"/>
      <c r="AM161" s="53"/>
      <c r="AN161" s="53">
        <v>0</v>
      </c>
      <c r="AO161" s="53"/>
      <c r="AP161" s="53"/>
      <c r="AQ161" s="53"/>
      <c r="AR161" s="53"/>
      <c r="AS161" s="53"/>
      <c r="AT161" s="53"/>
      <c r="AU161" s="53"/>
      <c r="AV161" s="53">
        <v>0</v>
      </c>
      <c r="AW161" s="53"/>
      <c r="AX161" s="53"/>
      <c r="AY161" s="53"/>
      <c r="AZ161" s="53"/>
      <c r="BA161" s="53"/>
      <c r="BB161" s="53"/>
      <c r="BC161" s="53"/>
      <c r="BD161" s="53">
        <v>0</v>
      </c>
      <c r="BE161" s="53"/>
      <c r="BF161" s="53"/>
      <c r="BG161" s="53"/>
      <c r="BH161" s="53">
        <v>7808</v>
      </c>
      <c r="BI161" s="53"/>
      <c r="BJ161" s="53"/>
      <c r="BK161" s="154"/>
      <c r="BL161" s="150" t="s">
        <v>409</v>
      </c>
      <c r="BM161" s="152">
        <v>0</v>
      </c>
      <c r="BN161" s="155"/>
      <c r="BO161" s="155"/>
      <c r="BP161" s="155"/>
      <c r="BQ161" s="53">
        <v>0</v>
      </c>
      <c r="BR161" s="53"/>
      <c r="BS161" s="53"/>
      <c r="BT161" s="53"/>
      <c r="BU161" s="53"/>
      <c r="BV161" s="53"/>
      <c r="BW161" s="53"/>
      <c r="BX161" s="53">
        <v>0</v>
      </c>
      <c r="BY161" s="152">
        <v>23</v>
      </c>
      <c r="BZ161" s="152">
        <v>0</v>
      </c>
      <c r="CA161" s="53"/>
      <c r="CB161" s="53"/>
      <c r="CC161" s="53"/>
      <c r="CD161" s="53"/>
      <c r="CE161" s="53"/>
      <c r="CF161" s="53"/>
      <c r="CG161" s="53"/>
      <c r="CH161" s="53"/>
      <c r="CI161" s="53"/>
      <c r="CJ161" s="53"/>
      <c r="CK161" s="153"/>
      <c r="CL161" s="53"/>
      <c r="CM161" s="53"/>
      <c r="CN161" s="53"/>
      <c r="CO161" s="53">
        <v>23</v>
      </c>
      <c r="CP161" s="53"/>
      <c r="CQ161" s="53"/>
      <c r="CR161" s="53">
        <v>4523.8999999999996</v>
      </c>
      <c r="CS161" s="53"/>
      <c r="CT161" s="103"/>
      <c r="CU161" s="53"/>
      <c r="CV161" s="154">
        <v>12354.9</v>
      </c>
    </row>
    <row r="162" spans="1:102" s="99" customFormat="1">
      <c r="A162" s="103"/>
      <c r="B162" s="103"/>
      <c r="C162" s="103"/>
      <c r="D162" s="105" t="s">
        <v>410</v>
      </c>
      <c r="E162" s="106">
        <v>21370.89</v>
      </c>
      <c r="F162" s="106">
        <v>5768</v>
      </c>
      <c r="G162" s="103"/>
      <c r="H162" s="106"/>
      <c r="I162" s="106"/>
      <c r="J162" s="103">
        <v>0</v>
      </c>
      <c r="K162" s="106">
        <v>1468</v>
      </c>
      <c r="L162" s="103"/>
      <c r="M162" s="103"/>
      <c r="N162" s="103"/>
      <c r="O162" s="103">
        <v>468</v>
      </c>
      <c r="P162" s="103"/>
      <c r="Q162" s="103">
        <v>1000</v>
      </c>
      <c r="R162" s="103"/>
      <c r="S162" s="106"/>
      <c r="T162" s="103"/>
      <c r="U162" s="103"/>
      <c r="V162" s="103"/>
      <c r="W162" s="103"/>
      <c r="X162" s="103"/>
      <c r="Y162" s="103"/>
      <c r="Z162" s="103"/>
      <c r="AA162" s="103"/>
      <c r="AB162" s="103"/>
      <c r="AC162" s="103"/>
      <c r="AD162" s="103"/>
      <c r="AE162" s="103"/>
      <c r="AF162" s="103"/>
      <c r="AG162" s="103"/>
      <c r="AH162" s="103"/>
      <c r="AI162" s="110"/>
      <c r="AJ162" s="110"/>
      <c r="AK162" s="110"/>
      <c r="AL162" s="110"/>
      <c r="AM162" s="103">
        <v>4000</v>
      </c>
      <c r="AN162" s="103"/>
      <c r="AO162" s="103"/>
      <c r="AP162" s="103"/>
      <c r="AQ162" s="103"/>
      <c r="AR162" s="103"/>
      <c r="AS162" s="103"/>
      <c r="AT162" s="103"/>
      <c r="AU162" s="103"/>
      <c r="AV162" s="103">
        <v>100</v>
      </c>
      <c r="AW162" s="103"/>
      <c r="AX162" s="103"/>
      <c r="AY162" s="103"/>
      <c r="AZ162" s="103"/>
      <c r="BA162" s="103"/>
      <c r="BB162" s="103"/>
      <c r="BC162" s="103"/>
      <c r="BD162" s="103"/>
      <c r="BE162" s="103"/>
      <c r="BF162" s="103"/>
      <c r="BG162" s="103"/>
      <c r="BH162" s="103">
        <v>200</v>
      </c>
      <c r="BI162" s="103"/>
      <c r="BJ162" s="103"/>
      <c r="BK162" s="111"/>
      <c r="BL162" s="105" t="s">
        <v>410</v>
      </c>
      <c r="BM162" s="106">
        <v>4004.5</v>
      </c>
      <c r="BN162" s="113"/>
      <c r="BO162" s="113"/>
      <c r="BP162" s="113"/>
      <c r="BQ162" s="103"/>
      <c r="BR162" s="103"/>
      <c r="BS162" s="103"/>
      <c r="BT162" s="103"/>
      <c r="BU162" s="103">
        <v>4000</v>
      </c>
      <c r="BV162" s="103">
        <v>4.5</v>
      </c>
      <c r="BW162" s="103"/>
      <c r="BX162" s="103"/>
      <c r="BY162" s="106">
        <v>11598.39</v>
      </c>
      <c r="BZ162" s="106">
        <v>7125</v>
      </c>
      <c r="CA162" s="103">
        <v>125</v>
      </c>
      <c r="CB162" s="103">
        <v>7000</v>
      </c>
      <c r="CC162" s="103"/>
      <c r="CD162" s="103"/>
      <c r="CE162" s="103"/>
      <c r="CF162" s="103">
        <v>20</v>
      </c>
      <c r="CG162" s="103"/>
      <c r="CH162" s="103"/>
      <c r="CI162" s="103"/>
      <c r="CJ162" s="103">
        <v>1684.8</v>
      </c>
      <c r="CK162" s="110"/>
      <c r="CL162" s="103"/>
      <c r="CM162" s="103"/>
      <c r="CN162" s="103"/>
      <c r="CO162" s="103">
        <v>2768.59</v>
      </c>
      <c r="CP162" s="103"/>
      <c r="CQ162" s="103"/>
      <c r="CR162" s="103">
        <v>13563.56</v>
      </c>
      <c r="CS162" s="103"/>
      <c r="CT162" s="103">
        <v>35623.300000000003</v>
      </c>
      <c r="CU162" s="103"/>
      <c r="CV162" s="154">
        <v>70557.75</v>
      </c>
    </row>
    <row r="163" spans="1:102">
      <c r="A163" s="53"/>
      <c r="B163" s="53"/>
      <c r="C163" s="53"/>
      <c r="D163" s="146" t="s">
        <v>411</v>
      </c>
      <c r="E163" s="147">
        <v>235434.02251099993</v>
      </c>
      <c r="F163" s="147">
        <v>167746.20071099998</v>
      </c>
      <c r="G163" s="147">
        <v>43221503.700000003</v>
      </c>
      <c r="H163" s="147">
        <v>8581946.8999999985</v>
      </c>
      <c r="I163" s="147">
        <v>34620102.799999997</v>
      </c>
      <c r="J163" s="147">
        <v>51682.569960000008</v>
      </c>
      <c r="K163" s="147">
        <v>17432.798799999997</v>
      </c>
      <c r="L163" s="147">
        <v>5343.75</v>
      </c>
      <c r="M163" s="147">
        <v>0</v>
      </c>
      <c r="N163" s="147">
        <v>0</v>
      </c>
      <c r="O163" s="147">
        <v>7516.2039999999997</v>
      </c>
      <c r="P163" s="147">
        <v>2325.8599999999997</v>
      </c>
      <c r="Q163" s="147">
        <v>1000</v>
      </c>
      <c r="R163" s="147">
        <v>1246.9847999999995</v>
      </c>
      <c r="S163" s="147">
        <v>19353.930099999998</v>
      </c>
      <c r="T163" s="147">
        <v>818.55949999999973</v>
      </c>
      <c r="U163" s="147">
        <v>561.55349999999999</v>
      </c>
      <c r="V163" s="147">
        <v>5823.5600000000013</v>
      </c>
      <c r="W163" s="147">
        <v>8057.5344000000014</v>
      </c>
      <c r="X163" s="147">
        <v>15553.6844</v>
      </c>
      <c r="Y163" s="147">
        <v>-7496.1499999999987</v>
      </c>
      <c r="Z163" s="147">
        <v>4092.722699999998</v>
      </c>
      <c r="AA163" s="147">
        <v>0</v>
      </c>
      <c r="AB163" s="147">
        <v>0</v>
      </c>
      <c r="AC163" s="147">
        <v>10515612</v>
      </c>
      <c r="AD163" s="147">
        <v>0</v>
      </c>
      <c r="AE163" s="147">
        <v>0</v>
      </c>
      <c r="AF163" s="147">
        <v>24443.902000000013</v>
      </c>
      <c r="AG163" s="147">
        <v>0</v>
      </c>
      <c r="AH163" s="147">
        <v>24443.902000000013</v>
      </c>
      <c r="AI163" s="147">
        <v>15305.793772000003</v>
      </c>
      <c r="AJ163" s="147">
        <v>0</v>
      </c>
      <c r="AK163" s="147">
        <v>0</v>
      </c>
      <c r="AL163" s="147">
        <v>153260177.72</v>
      </c>
      <c r="AM163" s="147">
        <v>4068.9263959999998</v>
      </c>
      <c r="AN163" s="147">
        <v>6967.7089000000033</v>
      </c>
      <c r="AO163" s="147">
        <v>0</v>
      </c>
      <c r="AP163" s="147">
        <v>0</v>
      </c>
      <c r="AQ163" s="147">
        <v>6517.6178</v>
      </c>
      <c r="AR163" s="147">
        <v>65674490</v>
      </c>
      <c r="AS163" s="147">
        <v>411.20319999999998</v>
      </c>
      <c r="AT163" s="147">
        <v>4112254</v>
      </c>
      <c r="AU163" s="147">
        <v>0</v>
      </c>
      <c r="AV163" s="147">
        <v>1190.9267789999999</v>
      </c>
      <c r="AW163" s="147">
        <v>0</v>
      </c>
      <c r="AX163" s="147">
        <v>0</v>
      </c>
      <c r="AY163" s="147">
        <v>629.56820000000016</v>
      </c>
      <c r="AZ163" s="147">
        <v>6295949</v>
      </c>
      <c r="BA163" s="147">
        <v>463.51319999999993</v>
      </c>
      <c r="BB163" s="147">
        <v>4657054</v>
      </c>
      <c r="BC163" s="147">
        <v>-2.1546210000001906</v>
      </c>
      <c r="BD163" s="147">
        <v>12249.124003999998</v>
      </c>
      <c r="BE163" s="147">
        <v>0</v>
      </c>
      <c r="BF163" s="147">
        <v>0</v>
      </c>
      <c r="BG163" s="147">
        <v>0</v>
      </c>
      <c r="BH163" s="147">
        <v>15050.52</v>
      </c>
      <c r="BI163" s="148"/>
      <c r="BJ163" s="148"/>
      <c r="BK163" s="149"/>
      <c r="BL163" s="146" t="s">
        <v>411</v>
      </c>
      <c r="BM163" s="147">
        <v>36625.75</v>
      </c>
      <c r="BN163" s="147">
        <v>6639.6400000000049</v>
      </c>
      <c r="BO163" s="147">
        <v>0</v>
      </c>
      <c r="BP163" s="147">
        <v>0</v>
      </c>
      <c r="BQ163" s="147">
        <v>1806.5640000000003</v>
      </c>
      <c r="BR163" s="147">
        <v>0</v>
      </c>
      <c r="BS163" s="147">
        <v>1806.5640000000003</v>
      </c>
      <c r="BT163" s="147">
        <v>1611900</v>
      </c>
      <c r="BU163" s="147">
        <v>22821.946</v>
      </c>
      <c r="BV163" s="147">
        <v>5357.5999999999995</v>
      </c>
      <c r="BW163" s="147">
        <v>0</v>
      </c>
      <c r="BX163" s="147">
        <v>5353.0999999999995</v>
      </c>
      <c r="BY163" s="147">
        <v>31062.071799999998</v>
      </c>
      <c r="BZ163" s="147">
        <v>11269.4444</v>
      </c>
      <c r="CA163" s="147">
        <v>309.43600000000004</v>
      </c>
      <c r="CB163" s="147">
        <v>8190.4084000000003</v>
      </c>
      <c r="CC163" s="147">
        <v>2769.6000000000008</v>
      </c>
      <c r="CD163" s="147">
        <v>0</v>
      </c>
      <c r="CE163" s="147">
        <v>0</v>
      </c>
      <c r="CF163" s="147">
        <v>20</v>
      </c>
      <c r="CG163" s="147">
        <v>0</v>
      </c>
      <c r="CH163" s="147">
        <v>836.20719999999983</v>
      </c>
      <c r="CI163" s="147">
        <v>0</v>
      </c>
      <c r="CJ163" s="147">
        <v>2304.8000000000002</v>
      </c>
      <c r="CK163" s="147">
        <v>2184.33</v>
      </c>
      <c r="CL163" s="147">
        <v>176</v>
      </c>
      <c r="CM163" s="147">
        <v>0</v>
      </c>
      <c r="CN163" s="147">
        <v>0</v>
      </c>
      <c r="CO163" s="147">
        <v>14271.290200000001</v>
      </c>
      <c r="CP163" s="147">
        <v>0</v>
      </c>
      <c r="CQ163" s="147">
        <v>0</v>
      </c>
      <c r="CR163" s="147">
        <v>39565.121299999999</v>
      </c>
      <c r="CS163" s="147">
        <v>946.2</v>
      </c>
      <c r="CT163" s="147">
        <v>151952.52000000002</v>
      </c>
      <c r="CU163" s="147">
        <v>0</v>
      </c>
      <c r="CV163" s="147">
        <v>427897.86381099996</v>
      </c>
      <c r="CW163" s="151">
        <f t="shared" ref="CW163:CX163" si="0">CW159+CW160+CW161+CW162</f>
        <v>0</v>
      </c>
      <c r="CX163" s="151">
        <f t="shared" si="0"/>
        <v>0</v>
      </c>
    </row>
    <row r="164" spans="1:102" s="156" customFormat="1">
      <c r="A164" s="53">
        <v>156</v>
      </c>
      <c r="B164" s="53" t="s">
        <v>393</v>
      </c>
      <c r="C164" s="53"/>
      <c r="D164" s="150" t="s">
        <v>394</v>
      </c>
      <c r="E164" s="152">
        <v>18721</v>
      </c>
      <c r="F164" s="152">
        <v>10226</v>
      </c>
      <c r="G164" s="53">
        <v>3500000</v>
      </c>
      <c r="H164" s="152">
        <v>1000000</v>
      </c>
      <c r="I164" s="152">
        <v>2500000</v>
      </c>
      <c r="J164" s="53">
        <v>3170</v>
      </c>
      <c r="K164" s="152">
        <v>1050</v>
      </c>
      <c r="L164" s="53">
        <v>850</v>
      </c>
      <c r="M164" s="53"/>
      <c r="N164" s="53"/>
      <c r="O164" s="53">
        <v>200</v>
      </c>
      <c r="P164" s="53"/>
      <c r="Q164" s="53"/>
      <c r="R164" s="53"/>
      <c r="S164" s="152">
        <v>697</v>
      </c>
      <c r="T164" s="53">
        <v>100</v>
      </c>
      <c r="U164" s="53"/>
      <c r="V164" s="53"/>
      <c r="W164" s="53">
        <v>597</v>
      </c>
      <c r="X164" s="53"/>
      <c r="Y164" s="53"/>
      <c r="Z164" s="53"/>
      <c r="AA164" s="53"/>
      <c r="AB164" s="53"/>
      <c r="AC164" s="53">
        <v>125141.25</v>
      </c>
      <c r="AD164" s="53"/>
      <c r="AE164" s="53"/>
      <c r="AF164" s="53">
        <v>2800</v>
      </c>
      <c r="AG164" s="53"/>
      <c r="AH164" s="53"/>
      <c r="AI164" s="153">
        <v>979</v>
      </c>
      <c r="AJ164" s="153"/>
      <c r="AK164" s="153"/>
      <c r="AL164" s="153"/>
      <c r="AM164" s="53"/>
      <c r="AN164" s="53">
        <v>489</v>
      </c>
      <c r="AO164" s="53"/>
      <c r="AP164" s="53"/>
      <c r="AQ164" s="53"/>
      <c r="AR164" s="53"/>
      <c r="AS164" s="53"/>
      <c r="AT164" s="53"/>
      <c r="AU164" s="53"/>
      <c r="AV164" s="53">
        <v>108</v>
      </c>
      <c r="AW164" s="53"/>
      <c r="AX164" s="53"/>
      <c r="AY164" s="53">
        <v>60</v>
      </c>
      <c r="AZ164" s="53"/>
      <c r="BA164" s="53">
        <v>50</v>
      </c>
      <c r="BB164" s="53"/>
      <c r="BC164" s="53"/>
      <c r="BD164" s="53">
        <v>933</v>
      </c>
      <c r="BE164" s="53"/>
      <c r="BF164" s="53"/>
      <c r="BG164" s="53"/>
      <c r="BH164" s="53"/>
      <c r="BI164" s="53"/>
      <c r="BJ164" s="53"/>
      <c r="BK164" s="53"/>
      <c r="BL164" s="150" t="s">
        <v>394</v>
      </c>
      <c r="BM164" s="152">
        <v>5250</v>
      </c>
      <c r="BN164" s="53">
        <v>200</v>
      </c>
      <c r="BO164" s="53"/>
      <c r="BP164" s="53"/>
      <c r="BQ164" s="53">
        <v>150</v>
      </c>
      <c r="BR164" s="53"/>
      <c r="BS164" s="53"/>
      <c r="BT164" s="53"/>
      <c r="BU164" s="53"/>
      <c r="BV164" s="53">
        <v>4900</v>
      </c>
      <c r="BW164" s="53"/>
      <c r="BX164" s="53"/>
      <c r="BY164" s="152">
        <v>3245</v>
      </c>
      <c r="BZ164" s="152">
        <v>100</v>
      </c>
      <c r="CA164" s="53"/>
      <c r="CB164" s="53"/>
      <c r="CC164" s="53">
        <v>100</v>
      </c>
      <c r="CD164" s="53"/>
      <c r="CE164" s="53"/>
      <c r="CF164" s="53"/>
      <c r="CG164" s="53">
        <v>2450</v>
      </c>
      <c r="CH164" s="53">
        <v>170</v>
      </c>
      <c r="CI164" s="53"/>
      <c r="CJ164" s="53"/>
      <c r="CK164" s="153"/>
      <c r="CL164" s="53">
        <v>500</v>
      </c>
      <c r="CM164" s="53"/>
      <c r="CN164" s="53"/>
      <c r="CO164" s="53">
        <v>25</v>
      </c>
      <c r="CP164" s="53"/>
      <c r="CQ164" s="53"/>
      <c r="CR164" s="53">
        <v>72189</v>
      </c>
      <c r="CS164" s="53"/>
      <c r="CT164" s="103"/>
      <c r="CU164" s="53"/>
      <c r="CV164" s="154">
        <v>90910</v>
      </c>
    </row>
    <row r="165" spans="1:102">
      <c r="A165" s="157"/>
      <c r="B165" s="158"/>
      <c r="C165" s="158"/>
      <c r="D165" s="159" t="s">
        <v>412</v>
      </c>
      <c r="E165" s="148">
        <v>254155.02251099993</v>
      </c>
      <c r="F165" s="148">
        <v>177972.20071099998</v>
      </c>
      <c r="G165" s="148">
        <v>46721503.700000003</v>
      </c>
      <c r="H165" s="148">
        <v>9581946.8999999985</v>
      </c>
      <c r="I165" s="148">
        <v>37120102.799999997</v>
      </c>
      <c r="J165" s="148">
        <v>54852.569960000008</v>
      </c>
      <c r="K165" s="148">
        <v>18482.798799999997</v>
      </c>
      <c r="L165" s="148">
        <v>6193.75</v>
      </c>
      <c r="M165" s="148">
        <v>0</v>
      </c>
      <c r="N165" s="148">
        <v>0</v>
      </c>
      <c r="O165" s="148">
        <v>7716.2039999999997</v>
      </c>
      <c r="P165" s="148">
        <v>2325.8599999999997</v>
      </c>
      <c r="Q165" s="148">
        <v>1000</v>
      </c>
      <c r="R165" s="148">
        <v>1246.9847999999995</v>
      </c>
      <c r="S165" s="148">
        <v>20050.930099999998</v>
      </c>
      <c r="T165" s="148">
        <v>918.55949999999973</v>
      </c>
      <c r="U165" s="148">
        <v>561.55349999999999</v>
      </c>
      <c r="V165" s="148">
        <v>5823.5600000000013</v>
      </c>
      <c r="W165" s="148">
        <v>8654.5344000000005</v>
      </c>
      <c r="X165" s="148">
        <v>15553.6844</v>
      </c>
      <c r="Y165" s="148">
        <v>-7496.1499999999987</v>
      </c>
      <c r="Z165" s="148">
        <v>4092.722699999998</v>
      </c>
      <c r="AA165" s="148">
        <v>0</v>
      </c>
      <c r="AB165" s="148">
        <v>0</v>
      </c>
      <c r="AC165" s="148">
        <v>10640753.25</v>
      </c>
      <c r="AD165" s="148">
        <v>0</v>
      </c>
      <c r="AE165" s="148">
        <v>0</v>
      </c>
      <c r="AF165" s="148">
        <v>27243.902000000013</v>
      </c>
      <c r="AG165" s="148">
        <v>0</v>
      </c>
      <c r="AH165" s="148">
        <v>24443.902000000013</v>
      </c>
      <c r="AI165" s="148">
        <v>16284.793772000003</v>
      </c>
      <c r="AJ165" s="148">
        <v>0</v>
      </c>
      <c r="AK165" s="148">
        <v>0</v>
      </c>
      <c r="AL165" s="148">
        <v>153260177.72</v>
      </c>
      <c r="AM165" s="148">
        <v>4068.9263959999998</v>
      </c>
      <c r="AN165" s="148">
        <v>7456.7089000000033</v>
      </c>
      <c r="AO165" s="148">
        <v>0</v>
      </c>
      <c r="AP165" s="148">
        <v>0</v>
      </c>
      <c r="AQ165" s="148">
        <v>6517.6178</v>
      </c>
      <c r="AR165" s="148">
        <v>65674490</v>
      </c>
      <c r="AS165" s="148">
        <v>411.20319999999998</v>
      </c>
      <c r="AT165" s="148">
        <v>4112254</v>
      </c>
      <c r="AU165" s="148">
        <v>0</v>
      </c>
      <c r="AV165" s="148">
        <v>1298.9267789999999</v>
      </c>
      <c r="AW165" s="148">
        <v>0</v>
      </c>
      <c r="AX165" s="148">
        <v>0</v>
      </c>
      <c r="AY165" s="148">
        <v>689.56820000000016</v>
      </c>
      <c r="AZ165" s="148">
        <v>6295949</v>
      </c>
      <c r="BA165" s="148">
        <v>513.51319999999987</v>
      </c>
      <c r="BB165" s="148">
        <v>4657054</v>
      </c>
      <c r="BC165" s="148">
        <v>-2.1546210000001906</v>
      </c>
      <c r="BD165" s="148">
        <v>13182.124003999998</v>
      </c>
      <c r="BE165" s="148">
        <v>0</v>
      </c>
      <c r="BF165" s="148">
        <v>0</v>
      </c>
      <c r="BG165" s="148">
        <v>0</v>
      </c>
      <c r="BH165" s="148">
        <v>15050.52</v>
      </c>
      <c r="BI165" s="148"/>
      <c r="BJ165" s="148"/>
      <c r="BK165" s="148">
        <v>1.5099999999999964E-2</v>
      </c>
      <c r="BL165" s="148" t="s">
        <v>413</v>
      </c>
      <c r="BM165" s="148">
        <v>41875.75</v>
      </c>
      <c r="BN165" s="148">
        <v>6839.6400000000049</v>
      </c>
      <c r="BO165" s="148">
        <v>0</v>
      </c>
      <c r="BP165" s="148">
        <v>0</v>
      </c>
      <c r="BQ165" s="148">
        <v>1956.5640000000003</v>
      </c>
      <c r="BR165" s="148">
        <v>0</v>
      </c>
      <c r="BS165" s="148">
        <v>1806.5640000000003</v>
      </c>
      <c r="BT165" s="148">
        <v>1611900</v>
      </c>
      <c r="BU165" s="148">
        <v>22821.946</v>
      </c>
      <c r="BV165" s="148">
        <v>10257.599999999999</v>
      </c>
      <c r="BW165" s="148">
        <v>0</v>
      </c>
      <c r="BX165" s="148">
        <v>5353.0999999999995</v>
      </c>
      <c r="BY165" s="148">
        <v>34307.071799999998</v>
      </c>
      <c r="BZ165" s="148">
        <v>11369.4444</v>
      </c>
      <c r="CA165" s="148">
        <v>309.43600000000004</v>
      </c>
      <c r="CB165" s="148">
        <v>8190.4084000000003</v>
      </c>
      <c r="CC165" s="148">
        <v>2869.6000000000008</v>
      </c>
      <c r="CD165" s="148">
        <v>0</v>
      </c>
      <c r="CE165" s="148">
        <v>0</v>
      </c>
      <c r="CF165" s="148">
        <v>20</v>
      </c>
      <c r="CG165" s="148">
        <v>2450</v>
      </c>
      <c r="CH165" s="148">
        <v>1006.2071999999998</v>
      </c>
      <c r="CI165" s="148">
        <v>0</v>
      </c>
      <c r="CJ165" s="148">
        <v>2304.8000000000002</v>
      </c>
      <c r="CK165" s="148">
        <v>2184.33</v>
      </c>
      <c r="CL165" s="148">
        <v>676</v>
      </c>
      <c r="CM165" s="148">
        <v>0</v>
      </c>
      <c r="CN165" s="148">
        <v>0</v>
      </c>
      <c r="CO165" s="148">
        <v>14296.290200000001</v>
      </c>
      <c r="CP165" s="148">
        <v>0</v>
      </c>
      <c r="CQ165" s="148">
        <v>0</v>
      </c>
      <c r="CR165" s="148">
        <v>111754.1213</v>
      </c>
      <c r="CS165" s="148">
        <v>946.2</v>
      </c>
      <c r="CT165" s="148">
        <v>151952.52000000002</v>
      </c>
      <c r="CU165" s="148">
        <v>0</v>
      </c>
      <c r="CV165" s="148">
        <v>518807.86381099996</v>
      </c>
    </row>
  </sheetData>
  <autoFilter ref="A6:CV165"/>
  <mergeCells count="55">
    <mergeCell ref="CK5:CK6"/>
    <mergeCell ref="CL5:CL6"/>
    <mergeCell ref="CM5:CM6"/>
    <mergeCell ref="CN5:CN6"/>
    <mergeCell ref="CO5:CO6"/>
    <mergeCell ref="BH5:BH6"/>
    <mergeCell ref="CJ5:CJ6"/>
    <mergeCell ref="BN5:BN6"/>
    <mergeCell ref="BQ5:BQ6"/>
    <mergeCell ref="BT5:BT6"/>
    <mergeCell ref="BU5:BU6"/>
    <mergeCell ref="BV5:BV6"/>
    <mergeCell ref="BY5:BY6"/>
    <mergeCell ref="BZ5:CC5"/>
    <mergeCell ref="CF5:CF6"/>
    <mergeCell ref="CG5:CG6"/>
    <mergeCell ref="CH5:CH6"/>
    <mergeCell ref="CI5:CI6"/>
    <mergeCell ref="CS3:CS6"/>
    <mergeCell ref="CT3:CT6"/>
    <mergeCell ref="CU3:CU6"/>
    <mergeCell ref="CV3:CV6"/>
    <mergeCell ref="G5:G6"/>
    <mergeCell ref="H5:H6"/>
    <mergeCell ref="I5:I6"/>
    <mergeCell ref="J5:J6"/>
    <mergeCell ref="K5:R5"/>
    <mergeCell ref="BM5:BM6"/>
    <mergeCell ref="AC5:AC6"/>
    <mergeCell ref="AD5:AD6"/>
    <mergeCell ref="AF5:AF6"/>
    <mergeCell ref="AI5:AI6"/>
    <mergeCell ref="AM5:AM6"/>
    <mergeCell ref="AN5:AN6"/>
    <mergeCell ref="A1:BH1"/>
    <mergeCell ref="BL1:CV1"/>
    <mergeCell ref="A2:D2"/>
    <mergeCell ref="AV2:BH2"/>
    <mergeCell ref="CR2:CV2"/>
    <mergeCell ref="A3:A6"/>
    <mergeCell ref="B3:B6"/>
    <mergeCell ref="D3:D6"/>
    <mergeCell ref="E3:CO3"/>
    <mergeCell ref="CR3:CR6"/>
    <mergeCell ref="E4:E6"/>
    <mergeCell ref="F4:BH4"/>
    <mergeCell ref="BL4:BL6"/>
    <mergeCell ref="BM4:BU4"/>
    <mergeCell ref="BY4:CO4"/>
    <mergeCell ref="F5:F6"/>
    <mergeCell ref="S5:S6"/>
    <mergeCell ref="AU5:AU6"/>
    <mergeCell ref="AV5:AV6"/>
    <mergeCell ref="BD5:BD6"/>
    <mergeCell ref="BG5:BG6"/>
  </mergeCells>
  <phoneticPr fontId="3" type="noConversion"/>
  <printOptions horizontalCentered="1"/>
  <pageMargins left="0.11811023622047245" right="0.11811023622047245" top="0.70866141732283472" bottom="0.27559055118110237" header="0.31496062992125984" footer="0.11811023622047245"/>
  <pageSetup paperSize="9" pageOrder="overThenDown" orientation="landscape"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CX165"/>
  <sheetViews>
    <sheetView showZeros="0" workbookViewId="0">
      <pane xSplit="4" ySplit="6" topLeftCell="E124" activePane="bottomRight" state="frozen"/>
      <selection pane="topRight"/>
      <selection pane="bottomLeft"/>
      <selection pane="bottomRight" activeCell="A2" sqref="A2:D2"/>
    </sheetView>
  </sheetViews>
  <sheetFormatPr defaultRowHeight="14.25"/>
  <cols>
    <col min="1" max="1" width="2.625" style="89" hidden="1" customWidth="1"/>
    <col min="2" max="2" width="3.25" style="89" hidden="1" customWidth="1"/>
    <col min="3" max="3" width="6.875" style="89" hidden="1" customWidth="1"/>
    <col min="4" max="4" width="12.125" style="160" customWidth="1"/>
    <col min="5" max="5" width="6.75" style="89" customWidth="1"/>
    <col min="6" max="6" width="6.375" style="89" customWidth="1"/>
    <col min="7" max="7" width="7.25" style="89" customWidth="1"/>
    <col min="8" max="8" width="8.5" style="89" customWidth="1"/>
    <col min="9" max="9" width="7.25" style="89" customWidth="1"/>
    <col min="10" max="10" width="6.375" style="156" customWidth="1"/>
    <col min="11" max="11" width="5.625" style="89" customWidth="1"/>
    <col min="12" max="12" width="5.25" style="89" customWidth="1"/>
    <col min="13" max="14" width="5.25" style="89" hidden="1" customWidth="1"/>
    <col min="15" max="17" width="4.5" style="89" customWidth="1"/>
    <col min="18" max="18" width="4.375" style="89" customWidth="1"/>
    <col min="19" max="19" width="4.625" style="89" customWidth="1"/>
    <col min="20" max="21" width="4.875" style="89" customWidth="1"/>
    <col min="22" max="22" width="4.75" style="89" customWidth="1"/>
    <col min="23" max="23" width="5" style="89" customWidth="1"/>
    <col min="24" max="25" width="5.625" style="89" hidden="1" customWidth="1"/>
    <col min="26" max="26" width="5" style="89" customWidth="1"/>
    <col min="27" max="28" width="5.625" style="89" hidden="1" customWidth="1"/>
    <col min="29" max="29" width="5.125" style="89" hidden="1" customWidth="1"/>
    <col min="30" max="31" width="6.75" style="89" hidden="1" customWidth="1"/>
    <col min="32" max="32" width="5.5" style="89" customWidth="1"/>
    <col min="33" max="34" width="8.875" style="89" hidden="1" customWidth="1"/>
    <col min="35" max="35" width="5.375" style="89" customWidth="1"/>
    <col min="36" max="36" width="8.375" style="89" hidden="1" customWidth="1"/>
    <col min="37" max="37" width="7.875" style="89" hidden="1" customWidth="1"/>
    <col min="38" max="38" width="9.625" style="89" hidden="1" customWidth="1"/>
    <col min="39" max="39" width="5.25" style="89" customWidth="1"/>
    <col min="40" max="40" width="5.375" style="89" customWidth="1"/>
    <col min="41" max="42" width="9.125" style="89" hidden="1" customWidth="1"/>
    <col min="43" max="43" width="6.625" style="89" hidden="1" customWidth="1"/>
    <col min="44" max="44" width="6" style="89" hidden="1" customWidth="1"/>
    <col min="45" max="45" width="6.375" style="89" hidden="1" customWidth="1"/>
    <col min="46" max="46" width="6" style="89" hidden="1" customWidth="1"/>
    <col min="47" max="47" width="4" style="89" customWidth="1"/>
    <col min="48" max="48" width="5.375" style="89" customWidth="1"/>
    <col min="49" max="50" width="5.5" style="89" hidden="1" customWidth="1"/>
    <col min="51" max="51" width="6.5" style="89" hidden="1" customWidth="1"/>
    <col min="52" max="52" width="6" style="89" hidden="1" customWidth="1"/>
    <col min="53" max="53" width="7.25" style="89" hidden="1" customWidth="1"/>
    <col min="54" max="55" width="6" style="89" hidden="1" customWidth="1"/>
    <col min="56" max="56" width="5.75" style="89" customWidth="1"/>
    <col min="57" max="58" width="5.75" style="89" hidden="1" customWidth="1"/>
    <col min="59" max="59" width="3.875" style="89" hidden="1" customWidth="1"/>
    <col min="60" max="60" width="4.625" style="156" customWidth="1"/>
    <col min="61" max="62" width="4.375" style="156" hidden="1" customWidth="1"/>
    <col min="63" max="63" width="0.125" style="156" customWidth="1"/>
    <col min="64" max="64" width="8.875" style="160" customWidth="1"/>
    <col min="65" max="65" width="5.625" style="89" customWidth="1"/>
    <col min="66" max="66" width="5.25" style="89" customWidth="1"/>
    <col min="67" max="68" width="5.25" style="89" hidden="1" customWidth="1"/>
    <col min="69" max="69" width="4.875" style="89" customWidth="1"/>
    <col min="70" max="70" width="4.25" style="89" hidden="1" customWidth="1"/>
    <col min="71" max="71" width="4.5" style="89" hidden="1" customWidth="1"/>
    <col min="72" max="72" width="5.75" style="89" hidden="1" customWidth="1"/>
    <col min="73" max="73" width="4.75" style="89" customWidth="1"/>
    <col min="74" max="74" width="5.125" style="89" customWidth="1"/>
    <col min="75" max="76" width="6.625" style="89" hidden="1" customWidth="1"/>
    <col min="77" max="77" width="5.25" style="89" customWidth="1"/>
    <col min="78" max="78" width="4.875" style="89" customWidth="1"/>
    <col min="79" max="79" width="4" style="89" customWidth="1"/>
    <col min="80" max="80" width="4.125" style="89" customWidth="1"/>
    <col min="81" max="81" width="4.625" style="89" customWidth="1"/>
    <col min="82" max="83" width="4.125" style="89" hidden="1" customWidth="1"/>
    <col min="84" max="84" width="4" style="89" customWidth="1"/>
    <col min="85" max="85" width="4.25" style="89" customWidth="1"/>
    <col min="86" max="86" width="4.625" style="89" customWidth="1"/>
    <col min="87" max="87" width="2.75" style="89" customWidth="1"/>
    <col min="88" max="88" width="3.625" style="89" customWidth="1"/>
    <col min="89" max="89" width="4" style="161" customWidth="1"/>
    <col min="90" max="90" width="3.625" style="89" customWidth="1"/>
    <col min="91" max="91" width="2.625" style="89" hidden="1" customWidth="1"/>
    <col min="92" max="92" width="3.5" style="89" customWidth="1"/>
    <col min="93" max="93" width="4.625" style="89" customWidth="1"/>
    <col min="94" max="94" width="8.125" style="89" hidden="1" customWidth="1"/>
    <col min="95" max="95" width="4.75" style="89" hidden="1" customWidth="1"/>
    <col min="96" max="96" width="5.125" style="89" customWidth="1"/>
    <col min="97" max="97" width="5" style="89" customWidth="1"/>
    <col min="98" max="98" width="5.25" style="99" hidden="1" customWidth="1"/>
    <col min="99" max="99" width="4.25" style="89" hidden="1" customWidth="1"/>
    <col min="100" max="100" width="6.625" style="89" customWidth="1"/>
    <col min="101" max="16384" width="9" style="89"/>
  </cols>
  <sheetData>
    <row r="1" spans="1:100" ht="29.1" customHeight="1">
      <c r="A1" s="384" t="s">
        <v>395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88"/>
      <c r="BJ1" s="88"/>
      <c r="BK1" s="88"/>
      <c r="BL1" s="384" t="s">
        <v>1135</v>
      </c>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5"/>
      <c r="CL1" s="384"/>
      <c r="CM1" s="384"/>
      <c r="CN1" s="384"/>
      <c r="CO1" s="384"/>
      <c r="CP1" s="384"/>
      <c r="CQ1" s="384"/>
      <c r="CR1" s="384"/>
      <c r="CS1" s="384"/>
      <c r="CT1" s="384"/>
      <c r="CU1" s="384"/>
      <c r="CV1" s="384"/>
    </row>
    <row r="2" spans="1:100" ht="20.100000000000001" customHeight="1">
      <c r="A2" s="386" t="s">
        <v>1408</v>
      </c>
      <c r="B2" s="386"/>
      <c r="C2" s="386"/>
      <c r="D2" s="386"/>
      <c r="E2" s="90"/>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387" t="s">
        <v>4</v>
      </c>
      <c r="AW2" s="387"/>
      <c r="AX2" s="387"/>
      <c r="AY2" s="387"/>
      <c r="AZ2" s="387"/>
      <c r="BA2" s="387"/>
      <c r="BB2" s="387"/>
      <c r="BC2" s="387"/>
      <c r="BD2" s="387"/>
      <c r="BE2" s="387"/>
      <c r="BF2" s="387"/>
      <c r="BG2" s="387"/>
      <c r="BH2" s="387"/>
      <c r="BI2" s="92"/>
      <c r="BJ2" s="92"/>
      <c r="BK2" s="92"/>
      <c r="BL2" s="93" t="s">
        <v>182</v>
      </c>
      <c r="BM2" s="91"/>
      <c r="BN2" s="91"/>
      <c r="BO2" s="91"/>
      <c r="BP2" s="91"/>
      <c r="BQ2" s="91"/>
      <c r="BR2" s="91"/>
      <c r="BS2" s="91"/>
      <c r="BT2" s="91"/>
      <c r="BU2" s="91"/>
      <c r="BV2" s="91"/>
      <c r="BW2" s="91"/>
      <c r="BX2" s="91"/>
      <c r="BY2" s="91"/>
      <c r="BZ2" s="91"/>
      <c r="CA2" s="91"/>
      <c r="CB2" s="91"/>
      <c r="CC2" s="91"/>
      <c r="CD2" s="91"/>
      <c r="CE2" s="91"/>
      <c r="CF2" s="91"/>
      <c r="CG2" s="91"/>
      <c r="CH2" s="91"/>
      <c r="CI2" s="91"/>
      <c r="CJ2" s="91"/>
      <c r="CK2" s="94"/>
      <c r="CL2" s="91"/>
      <c r="CM2" s="91"/>
      <c r="CN2" s="91"/>
      <c r="CO2" s="95"/>
      <c r="CP2" s="95"/>
      <c r="CQ2" s="95"/>
      <c r="CR2" s="388"/>
      <c r="CS2" s="388"/>
      <c r="CT2" s="388"/>
      <c r="CU2" s="388"/>
      <c r="CV2" s="388"/>
    </row>
    <row r="3" spans="1:100" s="99" customFormat="1" ht="15.75" customHeight="1">
      <c r="A3" s="382" t="s">
        <v>1</v>
      </c>
      <c r="B3" s="382" t="s">
        <v>184</v>
      </c>
      <c r="C3" s="96"/>
      <c r="D3" s="383" t="s">
        <v>185</v>
      </c>
      <c r="E3" s="383" t="s">
        <v>186</v>
      </c>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9"/>
      <c r="CL3" s="383"/>
      <c r="CM3" s="383"/>
      <c r="CN3" s="383"/>
      <c r="CO3" s="383"/>
      <c r="CP3" s="97"/>
      <c r="CQ3" s="97"/>
      <c r="CR3" s="383" t="s">
        <v>187</v>
      </c>
      <c r="CS3" s="383" t="s">
        <v>396</v>
      </c>
      <c r="CT3" s="396"/>
      <c r="CU3" s="383" t="s">
        <v>189</v>
      </c>
      <c r="CV3" s="383" t="s">
        <v>190</v>
      </c>
    </row>
    <row r="4" spans="1:100" s="99" customFormat="1" ht="35.25" customHeight="1">
      <c r="A4" s="382"/>
      <c r="B4" s="382"/>
      <c r="C4" s="96"/>
      <c r="D4" s="383"/>
      <c r="E4" s="383" t="s">
        <v>195</v>
      </c>
      <c r="F4" s="381" t="s">
        <v>196</v>
      </c>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98"/>
      <c r="BJ4" s="98"/>
      <c r="BK4" s="98"/>
      <c r="BL4" s="383" t="s">
        <v>185</v>
      </c>
      <c r="BM4" s="381" t="s">
        <v>197</v>
      </c>
      <c r="BN4" s="381"/>
      <c r="BO4" s="381"/>
      <c r="BP4" s="381"/>
      <c r="BQ4" s="381"/>
      <c r="BR4" s="381"/>
      <c r="BS4" s="381"/>
      <c r="BT4" s="381"/>
      <c r="BU4" s="381"/>
      <c r="BV4" s="98"/>
      <c r="BW4" s="98"/>
      <c r="BX4" s="98"/>
      <c r="BY4" s="383" t="s">
        <v>198</v>
      </c>
      <c r="BZ4" s="383"/>
      <c r="CA4" s="383"/>
      <c r="CB4" s="383"/>
      <c r="CC4" s="383"/>
      <c r="CD4" s="383"/>
      <c r="CE4" s="383"/>
      <c r="CF4" s="383"/>
      <c r="CG4" s="383"/>
      <c r="CH4" s="383"/>
      <c r="CI4" s="383"/>
      <c r="CJ4" s="383"/>
      <c r="CK4" s="389"/>
      <c r="CL4" s="383"/>
      <c r="CM4" s="383"/>
      <c r="CN4" s="383"/>
      <c r="CO4" s="383"/>
      <c r="CP4" s="97"/>
      <c r="CQ4" s="97"/>
      <c r="CR4" s="383"/>
      <c r="CS4" s="383"/>
      <c r="CT4" s="397"/>
      <c r="CU4" s="383"/>
      <c r="CV4" s="383"/>
    </row>
    <row r="5" spans="1:100" s="99" customFormat="1" ht="25.5" customHeight="1">
      <c r="A5" s="382"/>
      <c r="B5" s="382"/>
      <c r="C5" s="96"/>
      <c r="D5" s="383"/>
      <c r="E5" s="383"/>
      <c r="F5" s="383" t="s">
        <v>51</v>
      </c>
      <c r="G5" s="383" t="s">
        <v>199</v>
      </c>
      <c r="H5" s="383" t="s">
        <v>200</v>
      </c>
      <c r="I5" s="383" t="s">
        <v>201</v>
      </c>
      <c r="J5" s="383" t="s">
        <v>202</v>
      </c>
      <c r="K5" s="383" t="s">
        <v>203</v>
      </c>
      <c r="L5" s="383"/>
      <c r="M5" s="383"/>
      <c r="N5" s="383"/>
      <c r="O5" s="383"/>
      <c r="P5" s="383"/>
      <c r="Q5" s="383"/>
      <c r="R5" s="383"/>
      <c r="S5" s="383" t="s">
        <v>204</v>
      </c>
      <c r="T5" s="100"/>
      <c r="U5" s="100"/>
      <c r="V5" s="100"/>
      <c r="W5" s="100"/>
      <c r="X5" s="100"/>
      <c r="Y5" s="100"/>
      <c r="Z5" s="100"/>
      <c r="AA5" s="100"/>
      <c r="AB5" s="100"/>
      <c r="AC5" s="383" t="s">
        <v>205</v>
      </c>
      <c r="AD5" s="383" t="s">
        <v>206</v>
      </c>
      <c r="AE5" s="97"/>
      <c r="AF5" s="381" t="s">
        <v>207</v>
      </c>
      <c r="AG5" s="98"/>
      <c r="AH5" s="98"/>
      <c r="AI5" s="381" t="s">
        <v>208</v>
      </c>
      <c r="AJ5" s="98"/>
      <c r="AK5" s="98"/>
      <c r="AL5" s="98"/>
      <c r="AM5" s="381" t="s">
        <v>209</v>
      </c>
      <c r="AN5" s="381" t="s">
        <v>397</v>
      </c>
      <c r="AO5" s="98"/>
      <c r="AP5" s="98"/>
      <c r="AQ5" s="98"/>
      <c r="AR5" s="98"/>
      <c r="AS5" s="98"/>
      <c r="AT5" s="98"/>
      <c r="AU5" s="381" t="s">
        <v>210</v>
      </c>
      <c r="AV5" s="381" t="s">
        <v>211</v>
      </c>
      <c r="AW5" s="98"/>
      <c r="AX5" s="98"/>
      <c r="AY5" s="98"/>
      <c r="AZ5" s="98"/>
      <c r="BA5" s="98"/>
      <c r="BB5" s="98"/>
      <c r="BC5" s="98"/>
      <c r="BD5" s="381" t="s">
        <v>212</v>
      </c>
      <c r="BE5" s="98"/>
      <c r="BF5" s="98"/>
      <c r="BG5" s="381" t="s">
        <v>213</v>
      </c>
      <c r="BH5" s="381" t="s">
        <v>214</v>
      </c>
      <c r="BI5" s="98"/>
      <c r="BJ5" s="98"/>
      <c r="BK5" s="98"/>
      <c r="BL5" s="383"/>
      <c r="BM5" s="381" t="s">
        <v>51</v>
      </c>
      <c r="BN5" s="381" t="s">
        <v>215</v>
      </c>
      <c r="BO5" s="98"/>
      <c r="BP5" s="98"/>
      <c r="BQ5" s="381" t="s">
        <v>216</v>
      </c>
      <c r="BR5" s="98"/>
      <c r="BS5" s="98"/>
      <c r="BT5" s="381" t="s">
        <v>398</v>
      </c>
      <c r="BU5" s="381" t="s">
        <v>217</v>
      </c>
      <c r="BV5" s="391" t="s">
        <v>399</v>
      </c>
      <c r="BW5" s="101"/>
      <c r="BX5" s="101"/>
      <c r="BY5" s="381" t="s">
        <v>51</v>
      </c>
      <c r="BZ5" s="383" t="s">
        <v>218</v>
      </c>
      <c r="CA5" s="383"/>
      <c r="CB5" s="383"/>
      <c r="CC5" s="383"/>
      <c r="CD5" s="97"/>
      <c r="CE5" s="97"/>
      <c r="CF5" s="383" t="s">
        <v>219</v>
      </c>
      <c r="CG5" s="383" t="s">
        <v>220</v>
      </c>
      <c r="CH5" s="383" t="s">
        <v>221</v>
      </c>
      <c r="CI5" s="383" t="s">
        <v>222</v>
      </c>
      <c r="CJ5" s="383" t="s">
        <v>223</v>
      </c>
      <c r="CK5" s="389" t="s">
        <v>224</v>
      </c>
      <c r="CL5" s="383" t="s">
        <v>225</v>
      </c>
      <c r="CM5" s="383" t="s">
        <v>226</v>
      </c>
      <c r="CN5" s="383" t="s">
        <v>227</v>
      </c>
      <c r="CO5" s="383" t="s">
        <v>228</v>
      </c>
      <c r="CP5" s="97"/>
      <c r="CQ5" s="97"/>
      <c r="CR5" s="383"/>
      <c r="CS5" s="383"/>
      <c r="CT5" s="397"/>
      <c r="CU5" s="383"/>
      <c r="CV5" s="383"/>
    </row>
    <row r="6" spans="1:100" s="99" customFormat="1" ht="85.5" customHeight="1">
      <c r="A6" s="382"/>
      <c r="B6" s="382"/>
      <c r="C6" s="96"/>
      <c r="D6" s="383"/>
      <c r="E6" s="383"/>
      <c r="F6" s="383"/>
      <c r="G6" s="383"/>
      <c r="H6" s="383"/>
      <c r="I6" s="383"/>
      <c r="J6" s="383"/>
      <c r="K6" s="97" t="s">
        <v>229</v>
      </c>
      <c r="L6" s="97" t="s">
        <v>230</v>
      </c>
      <c r="M6" s="97"/>
      <c r="N6" s="97"/>
      <c r="O6" s="97" t="s">
        <v>231</v>
      </c>
      <c r="P6" s="97" t="s">
        <v>232</v>
      </c>
      <c r="Q6" s="97" t="s">
        <v>233</v>
      </c>
      <c r="R6" s="97" t="s">
        <v>234</v>
      </c>
      <c r="S6" s="383"/>
      <c r="T6" s="100" t="s">
        <v>235</v>
      </c>
      <c r="U6" s="100" t="s">
        <v>236</v>
      </c>
      <c r="V6" s="100" t="s">
        <v>237</v>
      </c>
      <c r="W6" s="100" t="s">
        <v>400</v>
      </c>
      <c r="X6" s="100"/>
      <c r="Y6" s="100"/>
      <c r="Z6" s="100" t="s">
        <v>401</v>
      </c>
      <c r="AA6" s="100"/>
      <c r="AB6" s="100"/>
      <c r="AC6" s="383"/>
      <c r="AD6" s="383"/>
      <c r="AE6" s="97"/>
      <c r="AF6" s="381"/>
      <c r="AG6" s="98"/>
      <c r="AH6" s="98"/>
      <c r="AI6" s="381"/>
      <c r="AJ6" s="98"/>
      <c r="AK6" s="98"/>
      <c r="AL6" s="98"/>
      <c r="AM6" s="381"/>
      <c r="AN6" s="381"/>
      <c r="AO6" s="98"/>
      <c r="AP6" s="98"/>
      <c r="AQ6" s="98" t="s">
        <v>402</v>
      </c>
      <c r="AR6" s="98"/>
      <c r="AS6" s="98" t="s">
        <v>403</v>
      </c>
      <c r="AT6" s="98"/>
      <c r="AU6" s="381"/>
      <c r="AV6" s="381"/>
      <c r="AW6" s="98"/>
      <c r="AX6" s="98"/>
      <c r="AY6" s="98" t="s">
        <v>404</v>
      </c>
      <c r="AZ6" s="98"/>
      <c r="BA6" s="98" t="s">
        <v>405</v>
      </c>
      <c r="BB6" s="98"/>
      <c r="BC6" s="98"/>
      <c r="BD6" s="381"/>
      <c r="BE6" s="98"/>
      <c r="BF6" s="98"/>
      <c r="BG6" s="381"/>
      <c r="BH6" s="381"/>
      <c r="BI6" s="98"/>
      <c r="BJ6" s="98"/>
      <c r="BK6" s="98"/>
      <c r="BL6" s="383"/>
      <c r="BM6" s="381"/>
      <c r="BN6" s="381"/>
      <c r="BO6" s="98"/>
      <c r="BP6" s="98"/>
      <c r="BQ6" s="381"/>
      <c r="BR6" s="98"/>
      <c r="BS6" s="98"/>
      <c r="BT6" s="381"/>
      <c r="BU6" s="381"/>
      <c r="BV6" s="392"/>
      <c r="BW6" s="102"/>
      <c r="BX6" s="102"/>
      <c r="BY6" s="381"/>
      <c r="BZ6" s="97" t="s">
        <v>229</v>
      </c>
      <c r="CA6" s="97" t="s">
        <v>238</v>
      </c>
      <c r="CB6" s="97" t="s">
        <v>239</v>
      </c>
      <c r="CC6" s="97" t="s">
        <v>406</v>
      </c>
      <c r="CD6" s="97"/>
      <c r="CE6" s="97"/>
      <c r="CF6" s="383"/>
      <c r="CG6" s="383"/>
      <c r="CH6" s="383"/>
      <c r="CI6" s="383"/>
      <c r="CJ6" s="383"/>
      <c r="CK6" s="389"/>
      <c r="CL6" s="383"/>
      <c r="CM6" s="383"/>
      <c r="CN6" s="383"/>
      <c r="CO6" s="383"/>
      <c r="CP6" s="97"/>
      <c r="CQ6" s="97"/>
      <c r="CR6" s="383"/>
      <c r="CS6" s="383"/>
      <c r="CT6" s="398"/>
      <c r="CU6" s="383"/>
      <c r="CV6" s="383"/>
    </row>
    <row r="7" spans="1:100" s="99" customFormat="1" ht="14.25" customHeight="1">
      <c r="A7" s="103">
        <v>1</v>
      </c>
      <c r="B7" s="103" t="s">
        <v>240</v>
      </c>
      <c r="C7" s="104">
        <v>101001</v>
      </c>
      <c r="D7" s="105" t="s">
        <v>241</v>
      </c>
      <c r="E7" s="106">
        <v>982.72820000000002</v>
      </c>
      <c r="F7" s="106">
        <v>549.2242</v>
      </c>
      <c r="G7" s="107">
        <v>159110</v>
      </c>
      <c r="H7" s="108">
        <v>159110</v>
      </c>
      <c r="I7" s="109"/>
      <c r="J7" s="103">
        <v>190.93199999999999</v>
      </c>
      <c r="K7" s="106">
        <v>94.5</v>
      </c>
      <c r="L7" s="103">
        <v>94.5</v>
      </c>
      <c r="M7" s="103">
        <v>94.5</v>
      </c>
      <c r="N7" s="103">
        <v>0</v>
      </c>
      <c r="O7" s="103"/>
      <c r="P7" s="103"/>
      <c r="Q7" s="103"/>
      <c r="R7" s="103"/>
      <c r="S7" s="106">
        <v>126.4248</v>
      </c>
      <c r="T7" s="103">
        <v>15.911</v>
      </c>
      <c r="U7" s="103"/>
      <c r="V7" s="103"/>
      <c r="W7" s="103">
        <v>74.721599999999995</v>
      </c>
      <c r="X7" s="103">
        <v>74.721599999999995</v>
      </c>
      <c r="Y7" s="103">
        <v>0</v>
      </c>
      <c r="Z7" s="103">
        <v>35.792200000000001</v>
      </c>
      <c r="AA7" s="103">
        <v>37.360799999999998</v>
      </c>
      <c r="AB7" s="103">
        <v>-1.5685999999999964</v>
      </c>
      <c r="AC7" s="103">
        <v>62268</v>
      </c>
      <c r="AD7" s="103"/>
      <c r="AE7" s="103"/>
      <c r="AF7" s="103">
        <v>0</v>
      </c>
      <c r="AG7" s="103">
        <v>0</v>
      </c>
      <c r="AH7" s="103"/>
      <c r="AI7" s="110">
        <v>60.170299999999997</v>
      </c>
      <c r="AJ7" s="110">
        <v>60.170299999999997</v>
      </c>
      <c r="AK7" s="110">
        <v>0</v>
      </c>
      <c r="AL7" s="110">
        <v>601703</v>
      </c>
      <c r="AM7" s="103"/>
      <c r="AN7" s="103">
        <v>24.261700000000001</v>
      </c>
      <c r="AO7" s="103">
        <v>24.261700000000001</v>
      </c>
      <c r="AP7" s="103">
        <v>0</v>
      </c>
      <c r="AQ7" s="103">
        <v>22.834599999999998</v>
      </c>
      <c r="AR7" s="103">
        <v>228345.99999999997</v>
      </c>
      <c r="AS7" s="103">
        <v>1.4272</v>
      </c>
      <c r="AT7" s="103">
        <v>14272</v>
      </c>
      <c r="AU7" s="103"/>
      <c r="AV7" s="103">
        <v>1.7125999999999999</v>
      </c>
      <c r="AW7" s="103">
        <v>1.7125999999999999</v>
      </c>
      <c r="AX7" s="103">
        <v>0</v>
      </c>
      <c r="AY7" s="103">
        <v>1.7125999999999999</v>
      </c>
      <c r="AZ7" s="103">
        <v>17126</v>
      </c>
      <c r="BA7" s="103">
        <v>0</v>
      </c>
      <c r="BB7" s="103">
        <v>0</v>
      </c>
      <c r="BC7" s="103">
        <v>0</v>
      </c>
      <c r="BD7" s="103">
        <v>49.422800000000002</v>
      </c>
      <c r="BE7" s="103">
        <v>49.422800000000002</v>
      </c>
      <c r="BF7" s="103">
        <v>0</v>
      </c>
      <c r="BG7" s="103"/>
      <c r="BH7" s="103">
        <v>1.8</v>
      </c>
      <c r="BI7" s="103"/>
      <c r="BJ7" s="103">
        <v>1.8</v>
      </c>
      <c r="BK7" s="111">
        <v>1E-4</v>
      </c>
      <c r="BL7" s="112" t="s">
        <v>241</v>
      </c>
      <c r="BM7" s="106">
        <v>421.12</v>
      </c>
      <c r="BN7" s="103">
        <v>50.4</v>
      </c>
      <c r="BO7" s="103">
        <v>50.4</v>
      </c>
      <c r="BP7" s="103">
        <v>0</v>
      </c>
      <c r="BQ7" s="103">
        <v>33.72</v>
      </c>
      <c r="BR7" s="103">
        <v>33.72</v>
      </c>
      <c r="BS7" s="103">
        <v>0</v>
      </c>
      <c r="BT7" s="103">
        <v>27770</v>
      </c>
      <c r="BU7" s="110">
        <v>337</v>
      </c>
      <c r="BV7" s="103"/>
      <c r="BW7" s="103"/>
      <c r="BX7" s="103">
        <v>0</v>
      </c>
      <c r="BY7" s="106">
        <v>12.384</v>
      </c>
      <c r="BZ7" s="106">
        <v>10.56</v>
      </c>
      <c r="CA7" s="103"/>
      <c r="CB7" s="103"/>
      <c r="CC7" s="103">
        <v>10.56</v>
      </c>
      <c r="CD7" s="103">
        <v>10.56</v>
      </c>
      <c r="CE7" s="103">
        <v>0</v>
      </c>
      <c r="CF7" s="103"/>
      <c r="CG7" s="103"/>
      <c r="CH7" s="103">
        <v>1.8240000000000001</v>
      </c>
      <c r="CI7" s="103"/>
      <c r="CJ7" s="103"/>
      <c r="CK7" s="110"/>
      <c r="CL7" s="103"/>
      <c r="CM7" s="103"/>
      <c r="CN7" s="103"/>
      <c r="CO7" s="103"/>
      <c r="CP7" s="103"/>
      <c r="CQ7" s="103">
        <v>0</v>
      </c>
      <c r="CR7" s="103">
        <v>45.98</v>
      </c>
      <c r="CS7" s="103"/>
      <c r="CT7" s="103"/>
      <c r="CU7" s="103"/>
      <c r="CV7" s="111">
        <v>1028.7082</v>
      </c>
    </row>
    <row r="8" spans="1:100" s="99" customFormat="1" ht="14.25" customHeight="1">
      <c r="A8" s="103">
        <v>2</v>
      </c>
      <c r="B8" s="103" t="s">
        <v>240</v>
      </c>
      <c r="C8" s="104">
        <v>103001</v>
      </c>
      <c r="D8" s="105" t="s">
        <v>242</v>
      </c>
      <c r="E8" s="106">
        <v>930.46270000000004</v>
      </c>
      <c r="F8" s="106">
        <v>603.86670000000004</v>
      </c>
      <c r="G8" s="103">
        <v>180369</v>
      </c>
      <c r="H8" s="106">
        <v>172916</v>
      </c>
      <c r="I8" s="106">
        <v>7453</v>
      </c>
      <c r="J8" s="103">
        <v>216.44280000000001</v>
      </c>
      <c r="K8" s="106">
        <v>90</v>
      </c>
      <c r="L8" s="103">
        <v>90</v>
      </c>
      <c r="M8" s="103">
        <v>90</v>
      </c>
      <c r="N8" s="103">
        <v>0</v>
      </c>
      <c r="O8" s="103"/>
      <c r="P8" s="103"/>
      <c r="Q8" s="103"/>
      <c r="R8" s="103"/>
      <c r="S8" s="106">
        <v>140.25140000000002</v>
      </c>
      <c r="T8" s="103">
        <v>17.291599999999999</v>
      </c>
      <c r="U8" s="103"/>
      <c r="V8" s="103"/>
      <c r="W8" s="103">
        <v>81.973200000000006</v>
      </c>
      <c r="X8" s="103">
        <v>81.973200000000006</v>
      </c>
      <c r="Y8" s="103">
        <v>0</v>
      </c>
      <c r="Z8" s="103">
        <v>40.986600000000003</v>
      </c>
      <c r="AA8" s="103">
        <v>40.986600000000003</v>
      </c>
      <c r="AB8" s="103">
        <v>0</v>
      </c>
      <c r="AC8" s="103">
        <v>68311</v>
      </c>
      <c r="AD8" s="103"/>
      <c r="AE8" s="103"/>
      <c r="AF8" s="103">
        <v>7.77</v>
      </c>
      <c r="AG8" s="103">
        <v>7.77</v>
      </c>
      <c r="AH8" s="103">
        <v>0</v>
      </c>
      <c r="AI8" s="110">
        <v>66.156400000000005</v>
      </c>
      <c r="AJ8" s="110">
        <v>66.156400000000005</v>
      </c>
      <c r="AK8" s="110">
        <v>0</v>
      </c>
      <c r="AL8" s="110">
        <v>661564</v>
      </c>
      <c r="AM8" s="103"/>
      <c r="AN8" s="103">
        <v>26.708100000000002</v>
      </c>
      <c r="AO8" s="103">
        <v>26.708100000000002</v>
      </c>
      <c r="AP8" s="103">
        <v>0</v>
      </c>
      <c r="AQ8" s="103">
        <v>25.137</v>
      </c>
      <c r="AR8" s="103">
        <v>251370</v>
      </c>
      <c r="AS8" s="103">
        <v>1.5710999999999999</v>
      </c>
      <c r="AT8" s="103">
        <v>15711</v>
      </c>
      <c r="AU8" s="103"/>
      <c r="AV8" s="103">
        <v>2.0023</v>
      </c>
      <c r="AW8" s="103">
        <v>3.4548000000000001</v>
      </c>
      <c r="AX8" s="103">
        <v>-1.4525000000000001</v>
      </c>
      <c r="AY8" s="103">
        <v>1.8853</v>
      </c>
      <c r="AZ8" s="103">
        <v>18853</v>
      </c>
      <c r="BA8" s="103">
        <v>0.11700000000000001</v>
      </c>
      <c r="BB8" s="103">
        <v>1170</v>
      </c>
      <c r="BC8" s="103">
        <v>0</v>
      </c>
      <c r="BD8" s="103">
        <v>54.535699999999999</v>
      </c>
      <c r="BE8" s="103">
        <v>54.116399999999999</v>
      </c>
      <c r="BF8" s="103">
        <v>0.41929999999999978</v>
      </c>
      <c r="BG8" s="103"/>
      <c r="BH8" s="103"/>
      <c r="BI8" s="103"/>
      <c r="BJ8" s="103">
        <v>0</v>
      </c>
      <c r="BK8" s="111">
        <v>1E-4</v>
      </c>
      <c r="BL8" s="112" t="s">
        <v>242</v>
      </c>
      <c r="BM8" s="106">
        <v>302.02</v>
      </c>
      <c r="BN8" s="103">
        <v>50.88</v>
      </c>
      <c r="BO8" s="103">
        <v>50.88</v>
      </c>
      <c r="BP8" s="103">
        <v>0</v>
      </c>
      <c r="BQ8" s="103">
        <v>37.14</v>
      </c>
      <c r="BR8" s="103">
        <v>37.14</v>
      </c>
      <c r="BS8" s="103">
        <v>0</v>
      </c>
      <c r="BT8" s="103">
        <v>40140</v>
      </c>
      <c r="BU8" s="110">
        <v>214</v>
      </c>
      <c r="BV8" s="103"/>
      <c r="BW8" s="103"/>
      <c r="BX8" s="103">
        <v>0</v>
      </c>
      <c r="BY8" s="106">
        <v>24.576000000000001</v>
      </c>
      <c r="BZ8" s="106">
        <v>21.12</v>
      </c>
      <c r="CA8" s="103"/>
      <c r="CB8" s="103"/>
      <c r="CC8" s="103">
        <v>21.12</v>
      </c>
      <c r="CD8" s="103"/>
      <c r="CE8" s="103">
        <v>21.12</v>
      </c>
      <c r="CF8" s="103"/>
      <c r="CG8" s="103"/>
      <c r="CH8" s="103">
        <v>3.456</v>
      </c>
      <c r="CI8" s="103"/>
      <c r="CJ8" s="103"/>
      <c r="CK8" s="110"/>
      <c r="CL8" s="103"/>
      <c r="CM8" s="103"/>
      <c r="CN8" s="103"/>
      <c r="CO8" s="103"/>
      <c r="CP8" s="103"/>
      <c r="CQ8" s="103">
        <v>0</v>
      </c>
      <c r="CR8" s="103"/>
      <c r="CS8" s="103"/>
      <c r="CT8" s="103"/>
      <c r="CU8" s="103"/>
      <c r="CV8" s="111">
        <v>930.46270000000004</v>
      </c>
    </row>
    <row r="9" spans="1:100" s="99" customFormat="1" ht="14.25" customHeight="1">
      <c r="A9" s="103">
        <v>3</v>
      </c>
      <c r="B9" s="103" t="s">
        <v>240</v>
      </c>
      <c r="C9" s="104">
        <v>102001</v>
      </c>
      <c r="D9" s="105" t="s">
        <v>243</v>
      </c>
      <c r="E9" s="106">
        <v>1087.4004000000002</v>
      </c>
      <c r="F9" s="106">
        <v>679.33240000000012</v>
      </c>
      <c r="G9" s="103">
        <v>200678</v>
      </c>
      <c r="H9" s="109">
        <v>162574</v>
      </c>
      <c r="I9" s="109">
        <v>38104</v>
      </c>
      <c r="J9" s="103">
        <v>240.81360000000001</v>
      </c>
      <c r="K9" s="106">
        <v>87.75</v>
      </c>
      <c r="L9" s="103">
        <v>87.75</v>
      </c>
      <c r="M9" s="103">
        <v>87.75</v>
      </c>
      <c r="N9" s="103">
        <v>0</v>
      </c>
      <c r="O9" s="103"/>
      <c r="P9" s="103"/>
      <c r="Q9" s="103"/>
      <c r="R9" s="103"/>
      <c r="S9" s="106">
        <v>150.48250000000002</v>
      </c>
      <c r="T9" s="103">
        <v>16.257400000000001</v>
      </c>
      <c r="U9" s="103"/>
      <c r="V9" s="103"/>
      <c r="W9" s="103">
        <v>91.136399999999995</v>
      </c>
      <c r="X9" s="103">
        <v>91.136399999999995</v>
      </c>
      <c r="Y9" s="103">
        <v>0</v>
      </c>
      <c r="Z9" s="103">
        <v>43.088700000000003</v>
      </c>
      <c r="AA9" s="103">
        <v>45.568199999999997</v>
      </c>
      <c r="AB9" s="103">
        <v>-2.4794999999999945</v>
      </c>
      <c r="AC9" s="103">
        <v>75947</v>
      </c>
      <c r="AD9" s="103"/>
      <c r="AE9" s="103"/>
      <c r="AF9" s="103">
        <v>31.08</v>
      </c>
      <c r="AG9" s="103">
        <v>31.08</v>
      </c>
      <c r="AH9" s="103">
        <v>0</v>
      </c>
      <c r="AI9" s="110">
        <v>74.725999999999999</v>
      </c>
      <c r="AJ9" s="110">
        <v>74.725999999999999</v>
      </c>
      <c r="AK9" s="110">
        <v>0</v>
      </c>
      <c r="AL9" s="110">
        <v>747260</v>
      </c>
      <c r="AM9" s="103"/>
      <c r="AN9" s="103">
        <v>30.569700000000001</v>
      </c>
      <c r="AO9" s="103">
        <v>30.569700000000001</v>
      </c>
      <c r="AP9" s="103">
        <v>0</v>
      </c>
      <c r="AQ9" s="103">
        <v>28.7715</v>
      </c>
      <c r="AR9" s="103">
        <v>287715</v>
      </c>
      <c r="AS9" s="103">
        <v>1.7982</v>
      </c>
      <c r="AT9" s="103">
        <v>17982</v>
      </c>
      <c r="AU9" s="103"/>
      <c r="AV9" s="103">
        <v>2.6955</v>
      </c>
      <c r="AW9" s="103">
        <v>2.6955</v>
      </c>
      <c r="AX9" s="103">
        <v>0</v>
      </c>
      <c r="AY9" s="103">
        <v>2.1579000000000002</v>
      </c>
      <c r="AZ9" s="103">
        <v>21579</v>
      </c>
      <c r="BA9" s="103">
        <v>0.53759999999999997</v>
      </c>
      <c r="BB9" s="103">
        <v>5376</v>
      </c>
      <c r="BC9" s="103">
        <v>0</v>
      </c>
      <c r="BD9" s="103">
        <v>61.2151</v>
      </c>
      <c r="BE9" s="103">
        <v>61.2151</v>
      </c>
      <c r="BF9" s="103">
        <v>0</v>
      </c>
      <c r="BG9" s="103"/>
      <c r="BH9" s="103"/>
      <c r="BI9" s="103"/>
      <c r="BJ9" s="103">
        <v>0</v>
      </c>
      <c r="BK9" s="111">
        <v>1E-4</v>
      </c>
      <c r="BL9" s="112" t="s">
        <v>243</v>
      </c>
      <c r="BM9" s="106">
        <v>393.66800000000001</v>
      </c>
      <c r="BN9" s="103">
        <v>58.319999999999993</v>
      </c>
      <c r="BO9" s="103">
        <v>58.319999999999993</v>
      </c>
      <c r="BP9" s="103">
        <v>0</v>
      </c>
      <c r="BQ9" s="103">
        <v>36.347999999999999</v>
      </c>
      <c r="BR9" s="103">
        <v>36.347999999999999</v>
      </c>
      <c r="BS9" s="103">
        <v>0</v>
      </c>
      <c r="BT9" s="103">
        <v>32040</v>
      </c>
      <c r="BU9" s="110">
        <v>299</v>
      </c>
      <c r="BV9" s="103"/>
      <c r="BW9" s="103"/>
      <c r="BX9" s="103">
        <v>0</v>
      </c>
      <c r="BY9" s="106">
        <v>14.4</v>
      </c>
      <c r="BZ9" s="106">
        <v>14.4</v>
      </c>
      <c r="CA9" s="103"/>
      <c r="CB9" s="103"/>
      <c r="CC9" s="103">
        <v>14.4</v>
      </c>
      <c r="CD9" s="103">
        <v>14.4</v>
      </c>
      <c r="CE9" s="103">
        <v>0</v>
      </c>
      <c r="CF9" s="103"/>
      <c r="CG9" s="103"/>
      <c r="CH9" s="103"/>
      <c r="CI9" s="103"/>
      <c r="CJ9" s="103"/>
      <c r="CK9" s="110"/>
      <c r="CL9" s="103"/>
      <c r="CM9" s="103"/>
      <c r="CN9" s="103"/>
      <c r="CO9" s="103"/>
      <c r="CP9" s="103"/>
      <c r="CQ9" s="103">
        <v>0</v>
      </c>
      <c r="CR9" s="103"/>
      <c r="CS9" s="103"/>
      <c r="CT9" s="103"/>
      <c r="CU9" s="103"/>
      <c r="CV9" s="111">
        <v>1087.4004000000002</v>
      </c>
    </row>
    <row r="10" spans="1:100" s="99" customFormat="1" ht="14.25" customHeight="1">
      <c r="A10" s="103">
        <v>4</v>
      </c>
      <c r="B10" s="103" t="s">
        <v>240</v>
      </c>
      <c r="C10" s="104">
        <v>104001</v>
      </c>
      <c r="D10" s="105" t="s">
        <v>244</v>
      </c>
      <c r="E10" s="106">
        <v>577.0270999999999</v>
      </c>
      <c r="F10" s="106">
        <v>352.10989999999998</v>
      </c>
      <c r="G10" s="103">
        <v>103500</v>
      </c>
      <c r="H10" s="109">
        <v>96368</v>
      </c>
      <c r="I10" s="109">
        <v>7132</v>
      </c>
      <c r="J10" s="103">
        <v>124.2</v>
      </c>
      <c r="K10" s="106">
        <v>51.75</v>
      </c>
      <c r="L10" s="103">
        <v>51.75</v>
      </c>
      <c r="M10" s="103">
        <v>51.75</v>
      </c>
      <c r="N10" s="103">
        <v>0</v>
      </c>
      <c r="O10" s="103"/>
      <c r="P10" s="103"/>
      <c r="Q10" s="103"/>
      <c r="R10" s="103"/>
      <c r="S10" s="106">
        <v>81.024699999999996</v>
      </c>
      <c r="T10" s="103">
        <v>9.6367999999999991</v>
      </c>
      <c r="U10" s="103"/>
      <c r="V10" s="103"/>
      <c r="W10" s="103">
        <v>48.911999999999999</v>
      </c>
      <c r="X10" s="103">
        <v>48.911999999999999</v>
      </c>
      <c r="Y10" s="103">
        <v>0</v>
      </c>
      <c r="Z10" s="103">
        <v>22.475899999999999</v>
      </c>
      <c r="AA10" s="103">
        <v>24.456</v>
      </c>
      <c r="AB10" s="103">
        <v>-1.9801000000000002</v>
      </c>
      <c r="AC10" s="103">
        <v>40760</v>
      </c>
      <c r="AD10" s="103"/>
      <c r="AE10" s="103"/>
      <c r="AF10" s="103">
        <v>7.77</v>
      </c>
      <c r="AG10" s="103">
        <v>7.77</v>
      </c>
      <c r="AH10" s="103">
        <v>0</v>
      </c>
      <c r="AI10" s="110">
        <v>38.762999999999998</v>
      </c>
      <c r="AJ10" s="110">
        <v>38.762999999999998</v>
      </c>
      <c r="AK10" s="110">
        <v>0</v>
      </c>
      <c r="AL10" s="110">
        <v>387630</v>
      </c>
      <c r="AM10" s="103"/>
      <c r="AN10" s="103">
        <v>15.616199999999999</v>
      </c>
      <c r="AO10" s="103">
        <v>15.616199999999999</v>
      </c>
      <c r="AP10" s="103">
        <v>0</v>
      </c>
      <c r="AQ10" s="103">
        <v>14.6976</v>
      </c>
      <c r="AR10" s="103">
        <v>146976</v>
      </c>
      <c r="AS10" s="103">
        <v>0.91859999999999997</v>
      </c>
      <c r="AT10" s="103">
        <v>9186</v>
      </c>
      <c r="AU10" s="103"/>
      <c r="AV10" s="103">
        <v>1.2165999999999999</v>
      </c>
      <c r="AW10" s="103">
        <v>2.0259999999999998</v>
      </c>
      <c r="AX10" s="103">
        <v>-0.8093999999999999</v>
      </c>
      <c r="AY10" s="103">
        <v>1.1023000000000001</v>
      </c>
      <c r="AZ10" s="103">
        <v>11023</v>
      </c>
      <c r="BA10" s="103">
        <v>0.1143</v>
      </c>
      <c r="BB10" s="103">
        <v>1143</v>
      </c>
      <c r="BC10" s="103">
        <v>-1.5265566588595902E-16</v>
      </c>
      <c r="BD10" s="103">
        <v>31.769400000000001</v>
      </c>
      <c r="BE10" s="103">
        <v>31.769400000000001</v>
      </c>
      <c r="BF10" s="103">
        <v>0</v>
      </c>
      <c r="BG10" s="103"/>
      <c r="BH10" s="103"/>
      <c r="BI10" s="103"/>
      <c r="BJ10" s="103">
        <v>0</v>
      </c>
      <c r="BK10" s="111">
        <v>1E-4</v>
      </c>
      <c r="BL10" s="112" t="s">
        <v>244</v>
      </c>
      <c r="BM10" s="106">
        <v>207.97199999999998</v>
      </c>
      <c r="BN10" s="103">
        <v>30.479999999999997</v>
      </c>
      <c r="BO10" s="103">
        <v>30.48</v>
      </c>
      <c r="BP10" s="103">
        <v>0</v>
      </c>
      <c r="BQ10" s="103">
        <v>21.492000000000001</v>
      </c>
      <c r="BR10" s="103">
        <v>21.492000000000001</v>
      </c>
      <c r="BS10" s="103">
        <v>0</v>
      </c>
      <c r="BT10" s="103">
        <v>21680</v>
      </c>
      <c r="BU10" s="110">
        <v>156</v>
      </c>
      <c r="BV10" s="103"/>
      <c r="BW10" s="103"/>
      <c r="BX10" s="103">
        <v>0</v>
      </c>
      <c r="BY10" s="106">
        <v>16.9452</v>
      </c>
      <c r="BZ10" s="106">
        <v>15.84</v>
      </c>
      <c r="CA10" s="103"/>
      <c r="CB10" s="103"/>
      <c r="CC10" s="103">
        <v>15.84</v>
      </c>
      <c r="CD10" s="103">
        <v>15.84</v>
      </c>
      <c r="CE10" s="103">
        <v>0</v>
      </c>
      <c r="CF10" s="103"/>
      <c r="CG10" s="103"/>
      <c r="CH10" s="103">
        <v>1.1052</v>
      </c>
      <c r="CI10" s="103"/>
      <c r="CJ10" s="103"/>
      <c r="CK10" s="110"/>
      <c r="CL10" s="103"/>
      <c r="CM10" s="103"/>
      <c r="CN10" s="103"/>
      <c r="CO10" s="103"/>
      <c r="CP10" s="103"/>
      <c r="CQ10" s="103">
        <v>0</v>
      </c>
      <c r="CR10" s="103">
        <v>147</v>
      </c>
      <c r="CS10" s="103"/>
      <c r="CT10" s="103"/>
      <c r="CU10" s="103"/>
      <c r="CV10" s="111">
        <v>724.0270999999999</v>
      </c>
    </row>
    <row r="11" spans="1:100" s="99" customFormat="1" ht="14.25" customHeight="1">
      <c r="A11" s="103">
        <v>5</v>
      </c>
      <c r="B11" s="103" t="s">
        <v>240</v>
      </c>
      <c r="C11" s="104">
        <v>105001</v>
      </c>
      <c r="D11" s="105" t="s">
        <v>245</v>
      </c>
      <c r="E11" s="106">
        <v>1956.6877999999999</v>
      </c>
      <c r="F11" s="106">
        <v>1298.1758</v>
      </c>
      <c r="G11" s="103">
        <v>352225</v>
      </c>
      <c r="H11" s="109">
        <v>333902</v>
      </c>
      <c r="I11" s="109">
        <v>18323</v>
      </c>
      <c r="J11" s="103">
        <v>422.67</v>
      </c>
      <c r="K11" s="106">
        <v>247.85399999999998</v>
      </c>
      <c r="L11" s="103">
        <v>211.5</v>
      </c>
      <c r="M11" s="103">
        <v>211.5</v>
      </c>
      <c r="N11" s="103">
        <v>0</v>
      </c>
      <c r="O11" s="103"/>
      <c r="P11" s="103"/>
      <c r="Q11" s="103"/>
      <c r="R11" s="103">
        <v>36.353999999999999</v>
      </c>
      <c r="S11" s="106">
        <v>297.91319999999996</v>
      </c>
      <c r="T11" s="103">
        <v>33.3902</v>
      </c>
      <c r="U11" s="103"/>
      <c r="V11" s="103"/>
      <c r="W11" s="103">
        <v>176.4528</v>
      </c>
      <c r="X11" s="103">
        <v>176.4528</v>
      </c>
      <c r="Y11" s="103">
        <v>0</v>
      </c>
      <c r="Z11" s="103">
        <v>88.0702</v>
      </c>
      <c r="AA11" s="103">
        <v>88.226399999999998</v>
      </c>
      <c r="AB11" s="103">
        <v>-0.15619999999999834</v>
      </c>
      <c r="AC11" s="103">
        <v>147044</v>
      </c>
      <c r="AD11" s="103"/>
      <c r="AE11" s="103"/>
      <c r="AF11" s="103">
        <v>18.13</v>
      </c>
      <c r="AG11" s="103">
        <v>18.13</v>
      </c>
      <c r="AH11" s="103">
        <v>0</v>
      </c>
      <c r="AI11" s="110">
        <v>137.94290000000001</v>
      </c>
      <c r="AJ11" s="110">
        <v>137.94290000000001</v>
      </c>
      <c r="AK11" s="110">
        <v>0</v>
      </c>
      <c r="AL11" s="110">
        <v>1379429</v>
      </c>
      <c r="AM11" s="103"/>
      <c r="AN11" s="103">
        <v>55.445500000000003</v>
      </c>
      <c r="AO11" s="103">
        <v>55.445500000000003</v>
      </c>
      <c r="AP11" s="103">
        <v>0</v>
      </c>
      <c r="AQ11" s="103">
        <v>52.183999999999997</v>
      </c>
      <c r="AR11" s="103">
        <v>521840</v>
      </c>
      <c r="AS11" s="103">
        <v>3.2614999999999998</v>
      </c>
      <c r="AT11" s="103">
        <v>32615</v>
      </c>
      <c r="AU11" s="103"/>
      <c r="AV11" s="103">
        <v>4.1946000000000003</v>
      </c>
      <c r="AW11" s="103">
        <v>4.1946000000000003</v>
      </c>
      <c r="AX11" s="103">
        <v>0</v>
      </c>
      <c r="AY11" s="103">
        <v>3.9138000000000002</v>
      </c>
      <c r="AZ11" s="103">
        <v>39138</v>
      </c>
      <c r="BA11" s="103">
        <v>0.28079999999999999</v>
      </c>
      <c r="BB11" s="103">
        <v>2808</v>
      </c>
      <c r="BC11" s="103">
        <v>0</v>
      </c>
      <c r="BD11" s="103">
        <v>114.0256</v>
      </c>
      <c r="BE11" s="103">
        <v>114.0256</v>
      </c>
      <c r="BF11" s="103">
        <v>0</v>
      </c>
      <c r="BG11" s="103"/>
      <c r="BH11" s="103"/>
      <c r="BI11" s="103"/>
      <c r="BJ11" s="103">
        <v>0</v>
      </c>
      <c r="BK11" s="111">
        <v>1E-4</v>
      </c>
      <c r="BL11" s="112" t="s">
        <v>245</v>
      </c>
      <c r="BM11" s="106">
        <v>644.64</v>
      </c>
      <c r="BN11" s="103">
        <v>241.72</v>
      </c>
      <c r="BO11" s="103">
        <v>241.72</v>
      </c>
      <c r="BP11" s="103">
        <v>0</v>
      </c>
      <c r="BQ11" s="103">
        <v>70.92</v>
      </c>
      <c r="BR11" s="103">
        <v>70.92</v>
      </c>
      <c r="BS11" s="103">
        <v>0</v>
      </c>
      <c r="BT11" s="103">
        <v>65090</v>
      </c>
      <c r="BU11" s="110">
        <v>32</v>
      </c>
      <c r="BV11" s="103">
        <v>300</v>
      </c>
      <c r="BW11" s="103">
        <v>300</v>
      </c>
      <c r="BX11" s="103">
        <v>0</v>
      </c>
      <c r="BY11" s="106">
        <v>13.872</v>
      </c>
      <c r="BZ11" s="106">
        <v>10.56</v>
      </c>
      <c r="CA11" s="103"/>
      <c r="CB11" s="103"/>
      <c r="CC11" s="103">
        <v>10.56</v>
      </c>
      <c r="CD11" s="103">
        <v>10.56</v>
      </c>
      <c r="CE11" s="103">
        <v>0</v>
      </c>
      <c r="CF11" s="103"/>
      <c r="CG11" s="103"/>
      <c r="CH11" s="103">
        <v>3.3119999999999998</v>
      </c>
      <c r="CI11" s="103"/>
      <c r="CJ11" s="103"/>
      <c r="CK11" s="110"/>
      <c r="CL11" s="103"/>
      <c r="CM11" s="103"/>
      <c r="CN11" s="103"/>
      <c r="CO11" s="103"/>
      <c r="CP11" s="103"/>
      <c r="CQ11" s="103">
        <v>0</v>
      </c>
      <c r="CR11" s="103">
        <v>507</v>
      </c>
      <c r="CS11" s="103"/>
      <c r="CT11" s="103"/>
      <c r="CU11" s="103"/>
      <c r="CV11" s="111">
        <v>2463.6877999999997</v>
      </c>
    </row>
    <row r="12" spans="1:100" s="99" customFormat="1" ht="14.25" customHeight="1">
      <c r="A12" s="103">
        <v>6</v>
      </c>
      <c r="B12" s="103" t="s">
        <v>240</v>
      </c>
      <c r="C12" s="104">
        <v>109001</v>
      </c>
      <c r="D12" s="105" t="s">
        <v>246</v>
      </c>
      <c r="E12" s="106">
        <v>744.23159999999996</v>
      </c>
      <c r="F12" s="106">
        <v>284.09759999999994</v>
      </c>
      <c r="G12" s="103">
        <v>74798</v>
      </c>
      <c r="H12" s="108">
        <v>60165</v>
      </c>
      <c r="I12" s="108">
        <v>14633</v>
      </c>
      <c r="J12" s="103">
        <v>89.757599999999996</v>
      </c>
      <c r="K12" s="106">
        <v>53.91</v>
      </c>
      <c r="L12" s="103">
        <v>33.75</v>
      </c>
      <c r="M12" s="103">
        <v>33.75</v>
      </c>
      <c r="N12" s="103">
        <v>0</v>
      </c>
      <c r="O12" s="103"/>
      <c r="P12" s="103"/>
      <c r="Q12" s="103"/>
      <c r="R12" s="103">
        <v>20.16</v>
      </c>
      <c r="S12" s="106">
        <v>59.242599999999996</v>
      </c>
      <c r="T12" s="103">
        <v>6.0164999999999997</v>
      </c>
      <c r="U12" s="103"/>
      <c r="V12" s="103"/>
      <c r="W12" s="103">
        <v>35.983199999999997</v>
      </c>
      <c r="X12" s="103">
        <v>35.983199999999997</v>
      </c>
      <c r="Y12" s="103">
        <v>0</v>
      </c>
      <c r="Z12" s="103">
        <v>17.242899999999999</v>
      </c>
      <c r="AA12" s="103">
        <v>17.991599999999998</v>
      </c>
      <c r="AB12" s="103">
        <v>-0.74869999999999948</v>
      </c>
      <c r="AC12" s="103">
        <v>29986</v>
      </c>
      <c r="AD12" s="103"/>
      <c r="AE12" s="103"/>
      <c r="AF12" s="103">
        <v>15.54</v>
      </c>
      <c r="AG12" s="103">
        <v>15.54</v>
      </c>
      <c r="AH12" s="103">
        <v>0</v>
      </c>
      <c r="AI12" s="110">
        <v>28.967600000000001</v>
      </c>
      <c r="AJ12" s="110">
        <v>28.967600000000001</v>
      </c>
      <c r="AK12" s="110">
        <v>0</v>
      </c>
      <c r="AL12" s="110">
        <v>289676</v>
      </c>
      <c r="AM12" s="103"/>
      <c r="AN12" s="103">
        <v>11.819000000000001</v>
      </c>
      <c r="AO12" s="103">
        <v>11.819000000000001</v>
      </c>
      <c r="AP12" s="103">
        <v>0</v>
      </c>
      <c r="AQ12" s="103">
        <v>11.123799999999999</v>
      </c>
      <c r="AR12" s="103">
        <v>111237.99999999999</v>
      </c>
      <c r="AS12" s="103">
        <v>0.69520000000000004</v>
      </c>
      <c r="AT12" s="103">
        <v>6952</v>
      </c>
      <c r="AU12" s="103"/>
      <c r="AV12" s="103">
        <v>1.0660000000000001</v>
      </c>
      <c r="AW12" s="103">
        <v>1.0660000000000001</v>
      </c>
      <c r="AX12" s="103">
        <v>0</v>
      </c>
      <c r="AY12" s="103">
        <v>0.83430000000000004</v>
      </c>
      <c r="AZ12" s="103">
        <v>8343</v>
      </c>
      <c r="BA12" s="103">
        <v>0.23169999999999999</v>
      </c>
      <c r="BB12" s="103">
        <v>2317</v>
      </c>
      <c r="BC12" s="103">
        <v>0</v>
      </c>
      <c r="BD12" s="103">
        <v>23.794799999999999</v>
      </c>
      <c r="BE12" s="103">
        <v>23.794799999999999</v>
      </c>
      <c r="BF12" s="103">
        <v>0</v>
      </c>
      <c r="BG12" s="103"/>
      <c r="BH12" s="103"/>
      <c r="BI12" s="103"/>
      <c r="BJ12" s="103">
        <v>0</v>
      </c>
      <c r="BK12" s="111">
        <v>1E-4</v>
      </c>
      <c r="BL12" s="112" t="s">
        <v>246</v>
      </c>
      <c r="BM12" s="106">
        <v>245.67599999999999</v>
      </c>
      <c r="BN12" s="103">
        <v>23.759999999999998</v>
      </c>
      <c r="BO12" s="103">
        <v>23.759999999999998</v>
      </c>
      <c r="BP12" s="103">
        <v>0</v>
      </c>
      <c r="BQ12" s="103">
        <v>11.916</v>
      </c>
      <c r="BR12" s="103">
        <v>11.916</v>
      </c>
      <c r="BS12" s="103">
        <v>0</v>
      </c>
      <c r="BT12" s="103">
        <v>10530</v>
      </c>
      <c r="BU12" s="110">
        <v>0</v>
      </c>
      <c r="BV12" s="103">
        <v>210</v>
      </c>
      <c r="BW12" s="103">
        <v>189</v>
      </c>
      <c r="BX12" s="103">
        <v>21</v>
      </c>
      <c r="BY12" s="106">
        <v>214.458</v>
      </c>
      <c r="BZ12" s="106">
        <v>3.84</v>
      </c>
      <c r="CA12" s="103"/>
      <c r="CB12" s="103"/>
      <c r="CC12" s="103">
        <v>3.84</v>
      </c>
      <c r="CD12" s="103"/>
      <c r="CE12" s="103">
        <v>3.84</v>
      </c>
      <c r="CF12" s="103"/>
      <c r="CG12" s="103"/>
      <c r="CH12" s="103">
        <v>0.61799999999999999</v>
      </c>
      <c r="CI12" s="103"/>
      <c r="CJ12" s="103"/>
      <c r="CK12" s="110"/>
      <c r="CL12" s="103"/>
      <c r="CM12" s="103"/>
      <c r="CN12" s="103"/>
      <c r="CO12" s="103">
        <v>210</v>
      </c>
      <c r="CP12" s="103">
        <v>210</v>
      </c>
      <c r="CQ12" s="103">
        <v>0</v>
      </c>
      <c r="CR12" s="103">
        <v>162</v>
      </c>
      <c r="CS12" s="103"/>
      <c r="CT12" s="103"/>
      <c r="CU12" s="103"/>
      <c r="CV12" s="111">
        <v>906.23159999999996</v>
      </c>
    </row>
    <row r="13" spans="1:100" s="99" customFormat="1" ht="14.25" customHeight="1">
      <c r="A13" s="103">
        <v>7</v>
      </c>
      <c r="B13" s="103" t="s">
        <v>240</v>
      </c>
      <c r="C13" s="104">
        <v>106001</v>
      </c>
      <c r="D13" s="105" t="s">
        <v>247</v>
      </c>
      <c r="E13" s="106">
        <v>902.54970000000003</v>
      </c>
      <c r="F13" s="106">
        <v>465.34570000000002</v>
      </c>
      <c r="G13" s="103">
        <v>125480</v>
      </c>
      <c r="H13" s="108">
        <v>105968</v>
      </c>
      <c r="I13" s="108">
        <v>19512</v>
      </c>
      <c r="J13" s="103">
        <v>150.57599999999999</v>
      </c>
      <c r="K13" s="106">
        <v>69.75</v>
      </c>
      <c r="L13" s="103">
        <v>69.75</v>
      </c>
      <c r="M13" s="103">
        <v>69.75</v>
      </c>
      <c r="N13" s="103">
        <v>0</v>
      </c>
      <c r="O13" s="103"/>
      <c r="P13" s="103"/>
      <c r="Q13" s="103"/>
      <c r="R13" s="103"/>
      <c r="S13" s="106">
        <v>109.26990000000001</v>
      </c>
      <c r="T13" s="103">
        <v>10.5968</v>
      </c>
      <c r="U13" s="103"/>
      <c r="V13" s="103"/>
      <c r="W13" s="103">
        <v>65.530799999999999</v>
      </c>
      <c r="X13" s="103">
        <v>65.530799999999999</v>
      </c>
      <c r="Y13" s="103">
        <v>0</v>
      </c>
      <c r="Z13" s="103">
        <v>33.142299999999999</v>
      </c>
      <c r="AA13" s="103">
        <v>32.7654</v>
      </c>
      <c r="AB13" s="103">
        <v>0.37689999999999912</v>
      </c>
      <c r="AC13" s="103">
        <v>54609</v>
      </c>
      <c r="AD13" s="103"/>
      <c r="AE13" s="103"/>
      <c r="AF13" s="103">
        <v>20.72</v>
      </c>
      <c r="AG13" s="103">
        <v>20.72</v>
      </c>
      <c r="AH13" s="103">
        <v>0</v>
      </c>
      <c r="AI13" s="110">
        <v>50.747799999999998</v>
      </c>
      <c r="AJ13" s="110">
        <v>50.747799999999998</v>
      </c>
      <c r="AK13" s="110">
        <v>0</v>
      </c>
      <c r="AL13" s="110">
        <v>507478</v>
      </c>
      <c r="AM13" s="103"/>
      <c r="AN13" s="103">
        <v>20.488900000000001</v>
      </c>
      <c r="AO13" s="103">
        <v>20.488900000000001</v>
      </c>
      <c r="AP13" s="103">
        <v>0</v>
      </c>
      <c r="AQ13" s="103">
        <v>19.2837</v>
      </c>
      <c r="AR13" s="103">
        <v>192837</v>
      </c>
      <c r="AS13" s="103">
        <v>1.2052</v>
      </c>
      <c r="AT13" s="103">
        <v>12052</v>
      </c>
      <c r="AU13" s="103"/>
      <c r="AV13" s="103">
        <v>1.7552000000000001</v>
      </c>
      <c r="AW13" s="103">
        <v>1.7552000000000001</v>
      </c>
      <c r="AX13" s="103">
        <v>0</v>
      </c>
      <c r="AY13" s="103">
        <v>1.4462999999999999</v>
      </c>
      <c r="AZ13" s="103">
        <v>14463</v>
      </c>
      <c r="BA13" s="103">
        <v>0.30890000000000001</v>
      </c>
      <c r="BB13" s="103">
        <v>3089</v>
      </c>
      <c r="BC13" s="103">
        <v>0</v>
      </c>
      <c r="BD13" s="103">
        <v>42.0379</v>
      </c>
      <c r="BE13" s="103">
        <v>42.0379</v>
      </c>
      <c r="BF13" s="103">
        <v>0</v>
      </c>
      <c r="BG13" s="103"/>
      <c r="BH13" s="103"/>
      <c r="BI13" s="103"/>
      <c r="BJ13" s="103">
        <v>0</v>
      </c>
      <c r="BK13" s="111">
        <v>1E-4</v>
      </c>
      <c r="BL13" s="112" t="s">
        <v>247</v>
      </c>
      <c r="BM13" s="106">
        <v>216.48399999999998</v>
      </c>
      <c r="BN13" s="103">
        <v>44.879999999999995</v>
      </c>
      <c r="BO13" s="103">
        <v>44.879999999999995</v>
      </c>
      <c r="BP13" s="103">
        <v>0</v>
      </c>
      <c r="BQ13" s="103">
        <v>23.603999999999999</v>
      </c>
      <c r="BR13" s="103">
        <v>23.603999999999999</v>
      </c>
      <c r="BS13" s="103">
        <v>0</v>
      </c>
      <c r="BT13" s="103">
        <v>19070</v>
      </c>
      <c r="BU13" s="110">
        <v>148</v>
      </c>
      <c r="BV13" s="103"/>
      <c r="BW13" s="103"/>
      <c r="BX13" s="103">
        <v>0</v>
      </c>
      <c r="BY13" s="106">
        <v>220.72</v>
      </c>
      <c r="BZ13" s="106">
        <v>4.32</v>
      </c>
      <c r="CA13" s="103"/>
      <c r="CB13" s="103"/>
      <c r="CC13" s="103">
        <v>4.32</v>
      </c>
      <c r="CD13" s="103">
        <v>4.32</v>
      </c>
      <c r="CE13" s="103">
        <v>0</v>
      </c>
      <c r="CF13" s="103"/>
      <c r="CG13" s="103"/>
      <c r="CH13" s="103">
        <v>0</v>
      </c>
      <c r="CI13" s="103"/>
      <c r="CJ13" s="103"/>
      <c r="CK13" s="110"/>
      <c r="CL13" s="103"/>
      <c r="CM13" s="103"/>
      <c r="CN13" s="103"/>
      <c r="CO13" s="103">
        <v>216.4</v>
      </c>
      <c r="CP13" s="103">
        <v>236.4</v>
      </c>
      <c r="CQ13" s="103">
        <v>-20</v>
      </c>
      <c r="CR13" s="103">
        <v>515</v>
      </c>
      <c r="CS13" s="103"/>
      <c r="CT13" s="103"/>
      <c r="CU13" s="103"/>
      <c r="CV13" s="111">
        <v>1417.5497</v>
      </c>
    </row>
    <row r="14" spans="1:100" s="99" customFormat="1" ht="14.25" customHeight="1">
      <c r="A14" s="103">
        <v>8</v>
      </c>
      <c r="B14" s="103" t="s">
        <v>240</v>
      </c>
      <c r="C14" s="104">
        <v>107001</v>
      </c>
      <c r="D14" s="105" t="s">
        <v>248</v>
      </c>
      <c r="E14" s="106">
        <v>470.55489999999998</v>
      </c>
      <c r="F14" s="106">
        <v>259.05089999999996</v>
      </c>
      <c r="G14" s="103">
        <v>74169</v>
      </c>
      <c r="H14" s="108">
        <v>71312</v>
      </c>
      <c r="I14" s="108">
        <v>2857</v>
      </c>
      <c r="J14" s="103">
        <v>89.002799999999993</v>
      </c>
      <c r="K14" s="106">
        <v>42.75</v>
      </c>
      <c r="L14" s="103">
        <v>42.75</v>
      </c>
      <c r="M14" s="103">
        <v>42.75</v>
      </c>
      <c r="N14" s="103">
        <v>0</v>
      </c>
      <c r="O14" s="103"/>
      <c r="P14" s="103"/>
      <c r="Q14" s="103"/>
      <c r="R14" s="103"/>
      <c r="S14" s="106">
        <v>60.6447</v>
      </c>
      <c r="T14" s="103">
        <v>7.1311999999999998</v>
      </c>
      <c r="U14" s="103"/>
      <c r="V14" s="103"/>
      <c r="W14" s="103">
        <v>36.010800000000003</v>
      </c>
      <c r="X14" s="103">
        <v>36.010800000000003</v>
      </c>
      <c r="Y14" s="103">
        <v>0</v>
      </c>
      <c r="Z14" s="103">
        <v>17.502700000000001</v>
      </c>
      <c r="AA14" s="103">
        <v>18.005400000000002</v>
      </c>
      <c r="AB14" s="103">
        <v>-0.50270000000000081</v>
      </c>
      <c r="AC14" s="103">
        <v>30009</v>
      </c>
      <c r="AD14" s="103"/>
      <c r="AE14" s="103"/>
      <c r="AF14" s="103">
        <v>2.59</v>
      </c>
      <c r="AG14" s="103">
        <v>2.59</v>
      </c>
      <c r="AH14" s="103">
        <v>0</v>
      </c>
      <c r="AI14" s="110">
        <v>28.397600000000001</v>
      </c>
      <c r="AJ14" s="110">
        <v>28.397600000000001</v>
      </c>
      <c r="AK14" s="110">
        <v>0</v>
      </c>
      <c r="AL14" s="110">
        <v>283976</v>
      </c>
      <c r="AM14" s="103"/>
      <c r="AN14" s="103">
        <v>11.4191</v>
      </c>
      <c r="AO14" s="103">
        <v>11.4191</v>
      </c>
      <c r="AP14" s="103">
        <v>0</v>
      </c>
      <c r="AQ14" s="103">
        <v>10.747400000000001</v>
      </c>
      <c r="AR14" s="103">
        <v>107474.00000000001</v>
      </c>
      <c r="AS14" s="103">
        <v>0.67169999999999996</v>
      </c>
      <c r="AT14" s="103">
        <v>6717</v>
      </c>
      <c r="AU14" s="103"/>
      <c r="AV14" s="103">
        <v>0.84819999999999995</v>
      </c>
      <c r="AW14" s="103">
        <v>0.84819999999999995</v>
      </c>
      <c r="AX14" s="103">
        <v>0</v>
      </c>
      <c r="AY14" s="103">
        <v>0.80610000000000004</v>
      </c>
      <c r="AZ14" s="103">
        <v>8061</v>
      </c>
      <c r="BA14" s="103">
        <v>4.2099999999999999E-2</v>
      </c>
      <c r="BB14" s="103">
        <v>421</v>
      </c>
      <c r="BC14" s="103">
        <v>-8.3266726846886741E-17</v>
      </c>
      <c r="BD14" s="103">
        <v>23.398499999999999</v>
      </c>
      <c r="BE14" s="103">
        <v>23.398499999999999</v>
      </c>
      <c r="BF14" s="103">
        <v>0</v>
      </c>
      <c r="BG14" s="103"/>
      <c r="BH14" s="103"/>
      <c r="BI14" s="103"/>
      <c r="BJ14" s="103">
        <v>0</v>
      </c>
      <c r="BK14" s="111">
        <v>1E-4</v>
      </c>
      <c r="BL14" s="112" t="s">
        <v>248</v>
      </c>
      <c r="BM14" s="106">
        <v>113.14400000000001</v>
      </c>
      <c r="BN14" s="103">
        <v>23.76</v>
      </c>
      <c r="BO14" s="103">
        <v>23.76</v>
      </c>
      <c r="BP14" s="103">
        <v>0</v>
      </c>
      <c r="BQ14" s="103">
        <v>15.384</v>
      </c>
      <c r="BR14" s="103">
        <v>15.384</v>
      </c>
      <c r="BS14" s="103">
        <v>0</v>
      </c>
      <c r="BT14" s="103">
        <v>12320</v>
      </c>
      <c r="BU14" s="110">
        <v>74</v>
      </c>
      <c r="BV14" s="103"/>
      <c r="BW14" s="103"/>
      <c r="BX14" s="103">
        <v>0</v>
      </c>
      <c r="BY14" s="106">
        <v>98.36</v>
      </c>
      <c r="BZ14" s="106">
        <v>3.36</v>
      </c>
      <c r="CA14" s="103"/>
      <c r="CB14" s="103"/>
      <c r="CC14" s="103">
        <v>3.36</v>
      </c>
      <c r="CD14" s="103"/>
      <c r="CE14" s="103">
        <v>3.36</v>
      </c>
      <c r="CF14" s="103"/>
      <c r="CG14" s="103"/>
      <c r="CH14" s="103"/>
      <c r="CI14" s="103"/>
      <c r="CJ14" s="103"/>
      <c r="CK14" s="110"/>
      <c r="CL14" s="103"/>
      <c r="CM14" s="103"/>
      <c r="CN14" s="103"/>
      <c r="CO14" s="103">
        <v>95</v>
      </c>
      <c r="CP14" s="103">
        <v>95</v>
      </c>
      <c r="CQ14" s="103">
        <v>0</v>
      </c>
      <c r="CR14" s="103">
        <v>312</v>
      </c>
      <c r="CS14" s="103"/>
      <c r="CT14" s="103"/>
      <c r="CU14" s="103"/>
      <c r="CV14" s="111">
        <v>782.55489999999998</v>
      </c>
    </row>
    <row r="15" spans="1:100" s="99" customFormat="1" ht="14.25" customHeight="1">
      <c r="A15" s="103">
        <v>9</v>
      </c>
      <c r="B15" s="103" t="s">
        <v>240</v>
      </c>
      <c r="C15" s="104">
        <v>108001</v>
      </c>
      <c r="D15" s="105" t="s">
        <v>249</v>
      </c>
      <c r="E15" s="106">
        <v>244.49269999999996</v>
      </c>
      <c r="F15" s="106">
        <v>144.09869999999998</v>
      </c>
      <c r="G15" s="103">
        <v>86196</v>
      </c>
      <c r="H15" s="108">
        <v>70437</v>
      </c>
      <c r="I15" s="108">
        <v>15759</v>
      </c>
      <c r="J15" s="103">
        <v>50.115600000000001</v>
      </c>
      <c r="K15" s="106">
        <v>18</v>
      </c>
      <c r="L15" s="103">
        <v>18</v>
      </c>
      <c r="M15" s="103">
        <v>24.75</v>
      </c>
      <c r="N15" s="103">
        <v>-6.75</v>
      </c>
      <c r="O15" s="103"/>
      <c r="P15" s="103"/>
      <c r="Q15" s="103"/>
      <c r="R15" s="103"/>
      <c r="S15" s="106">
        <v>32.354199999999999</v>
      </c>
      <c r="T15" s="103">
        <v>3.3650000000000002</v>
      </c>
      <c r="U15" s="103"/>
      <c r="V15" s="103"/>
      <c r="W15" s="103">
        <v>19.762799999999999</v>
      </c>
      <c r="X15" s="103">
        <v>19.762799999999999</v>
      </c>
      <c r="Y15" s="103">
        <v>0</v>
      </c>
      <c r="Z15" s="103">
        <v>9.2263999999999999</v>
      </c>
      <c r="AA15" s="103">
        <v>9.8813999999999993</v>
      </c>
      <c r="AB15" s="103">
        <v>-0.65499999999999936</v>
      </c>
      <c r="AC15" s="103">
        <v>16469</v>
      </c>
      <c r="AD15" s="103"/>
      <c r="AE15" s="103"/>
      <c r="AF15" s="103">
        <v>7.77</v>
      </c>
      <c r="AG15" s="103">
        <v>0</v>
      </c>
      <c r="AH15" s="103">
        <v>7.77</v>
      </c>
      <c r="AI15" s="110">
        <v>15.8421</v>
      </c>
      <c r="AJ15" s="110">
        <v>24.7987</v>
      </c>
      <c r="AK15" s="110">
        <v>-8.9565999999999999</v>
      </c>
      <c r="AL15" s="110">
        <v>158421</v>
      </c>
      <c r="AM15" s="103"/>
      <c r="AN15" s="103">
        <v>6.4501999999999997</v>
      </c>
      <c r="AO15" s="103">
        <v>10.8957</v>
      </c>
      <c r="AP15" s="103">
        <v>-4.4455</v>
      </c>
      <c r="AQ15" s="103">
        <v>6.0708000000000002</v>
      </c>
      <c r="AR15" s="103">
        <v>60708</v>
      </c>
      <c r="AS15" s="103">
        <v>0.37940000000000002</v>
      </c>
      <c r="AT15" s="103">
        <v>3794</v>
      </c>
      <c r="AU15" s="103"/>
      <c r="AV15" s="103">
        <v>0.57779999999999998</v>
      </c>
      <c r="AW15" s="103">
        <v>0.90149999999999997</v>
      </c>
      <c r="AX15" s="103">
        <v>-0.32369999999999999</v>
      </c>
      <c r="AY15" s="103">
        <v>0.45529999999999998</v>
      </c>
      <c r="AZ15" s="103">
        <v>4553</v>
      </c>
      <c r="BA15" s="103">
        <v>0.18679999999999999</v>
      </c>
      <c r="BB15" s="103">
        <v>1868</v>
      </c>
      <c r="BC15" s="103">
        <v>-6.4299999999999996E-2</v>
      </c>
      <c r="BD15" s="103">
        <v>12.988799999999999</v>
      </c>
      <c r="BE15" s="103">
        <v>19.706199999999999</v>
      </c>
      <c r="BF15" s="103">
        <v>-6.7173999999999996</v>
      </c>
      <c r="BG15" s="103"/>
      <c r="BH15" s="103"/>
      <c r="BI15" s="103"/>
      <c r="BJ15" s="103">
        <v>0</v>
      </c>
      <c r="BK15" s="111">
        <v>1E-4</v>
      </c>
      <c r="BL15" s="112" t="s">
        <v>249</v>
      </c>
      <c r="BM15" s="106">
        <v>97.004000000000005</v>
      </c>
      <c r="BN15" s="103">
        <v>12.48</v>
      </c>
      <c r="BO15" s="103">
        <v>13.2</v>
      </c>
      <c r="BP15" s="103">
        <v>-0.71999999999999886</v>
      </c>
      <c r="BQ15" s="103">
        <v>7.524</v>
      </c>
      <c r="BR15" s="103">
        <v>7.524</v>
      </c>
      <c r="BS15" s="103">
        <v>0</v>
      </c>
      <c r="BT15" s="103">
        <v>6820</v>
      </c>
      <c r="BU15" s="110">
        <v>77</v>
      </c>
      <c r="BV15" s="103"/>
      <c r="BW15" s="103"/>
      <c r="BX15" s="103">
        <v>0</v>
      </c>
      <c r="BY15" s="106">
        <v>3.3899999999999997</v>
      </c>
      <c r="BZ15" s="106">
        <v>2.88</v>
      </c>
      <c r="CA15" s="103"/>
      <c r="CB15" s="103"/>
      <c r="CC15" s="103">
        <v>2.88</v>
      </c>
      <c r="CD15" s="103"/>
      <c r="CE15" s="103">
        <v>2.88</v>
      </c>
      <c r="CF15" s="103"/>
      <c r="CG15" s="103"/>
      <c r="CH15" s="103">
        <v>0.51</v>
      </c>
      <c r="CI15" s="103"/>
      <c r="CJ15" s="103"/>
      <c r="CK15" s="110"/>
      <c r="CL15" s="103"/>
      <c r="CM15" s="103"/>
      <c r="CN15" s="103"/>
      <c r="CO15" s="103"/>
      <c r="CP15" s="103"/>
      <c r="CQ15" s="103">
        <v>0</v>
      </c>
      <c r="CR15" s="103">
        <v>20</v>
      </c>
      <c r="CS15" s="103"/>
      <c r="CT15" s="103"/>
      <c r="CU15" s="103"/>
      <c r="CV15" s="111">
        <v>264.49269999999996</v>
      </c>
    </row>
    <row r="16" spans="1:100" s="99" customFormat="1" ht="15.75" customHeight="1">
      <c r="A16" s="103">
        <v>10</v>
      </c>
      <c r="B16" s="103" t="s">
        <v>240</v>
      </c>
      <c r="C16" s="104">
        <v>121001</v>
      </c>
      <c r="D16" s="105" t="s">
        <v>250</v>
      </c>
      <c r="E16" s="106">
        <v>440.94920000000008</v>
      </c>
      <c r="F16" s="106">
        <v>298.77320000000003</v>
      </c>
      <c r="G16" s="103">
        <v>92910</v>
      </c>
      <c r="H16" s="108">
        <v>52611</v>
      </c>
      <c r="I16" s="108">
        <v>40299</v>
      </c>
      <c r="J16" s="103">
        <v>111.492</v>
      </c>
      <c r="K16" s="106">
        <v>31.5</v>
      </c>
      <c r="L16" s="103">
        <v>31.5</v>
      </c>
      <c r="M16" s="103">
        <v>31.5</v>
      </c>
      <c r="N16" s="103">
        <v>0</v>
      </c>
      <c r="O16" s="103"/>
      <c r="P16" s="103"/>
      <c r="Q16" s="103"/>
      <c r="R16" s="103"/>
      <c r="S16" s="106">
        <v>59.953699999999998</v>
      </c>
      <c r="T16" s="103">
        <v>5.2610999999999999</v>
      </c>
      <c r="U16" s="103"/>
      <c r="V16" s="103"/>
      <c r="W16" s="103">
        <v>36.566400000000002</v>
      </c>
      <c r="X16" s="103">
        <v>36.566400000000002</v>
      </c>
      <c r="Y16" s="103">
        <v>0</v>
      </c>
      <c r="Z16" s="103">
        <v>18.126200000000001</v>
      </c>
      <c r="AA16" s="103">
        <v>18.283200000000001</v>
      </c>
      <c r="AB16" s="103">
        <v>-0.15700000000000003</v>
      </c>
      <c r="AC16" s="103">
        <v>30472</v>
      </c>
      <c r="AD16" s="103"/>
      <c r="AE16" s="103"/>
      <c r="AF16" s="103">
        <v>20.72</v>
      </c>
      <c r="AG16" s="103">
        <v>20.72</v>
      </c>
      <c r="AH16" s="103">
        <v>0</v>
      </c>
      <c r="AI16" s="110">
        <v>32.886299999999999</v>
      </c>
      <c r="AJ16" s="110">
        <v>32.886299999999999</v>
      </c>
      <c r="AK16" s="110">
        <v>0</v>
      </c>
      <c r="AL16" s="110">
        <v>328863</v>
      </c>
      <c r="AM16" s="103"/>
      <c r="AN16" s="103">
        <v>13.9155</v>
      </c>
      <c r="AO16" s="103">
        <v>13.9155</v>
      </c>
      <c r="AP16" s="103">
        <v>0</v>
      </c>
      <c r="AQ16" s="103">
        <v>13.097</v>
      </c>
      <c r="AR16" s="103">
        <v>130970</v>
      </c>
      <c r="AS16" s="103">
        <v>0.81859999999999999</v>
      </c>
      <c r="AT16" s="103">
        <v>8186</v>
      </c>
      <c r="AU16" s="103"/>
      <c r="AV16" s="103">
        <v>1.4658</v>
      </c>
      <c r="AW16" s="103">
        <v>1.4658</v>
      </c>
      <c r="AX16" s="103">
        <v>0</v>
      </c>
      <c r="AY16" s="103">
        <v>0.98229999999999995</v>
      </c>
      <c r="AZ16" s="103">
        <v>9823</v>
      </c>
      <c r="BA16" s="103">
        <v>0.48359999999999997</v>
      </c>
      <c r="BB16" s="103">
        <v>4836</v>
      </c>
      <c r="BC16" s="103">
        <v>-9.9999999999933475E-5</v>
      </c>
      <c r="BD16" s="103">
        <v>26.8399</v>
      </c>
      <c r="BE16" s="103">
        <v>26.8399</v>
      </c>
      <c r="BF16" s="103">
        <v>0</v>
      </c>
      <c r="BG16" s="103"/>
      <c r="BH16" s="103"/>
      <c r="BI16" s="103"/>
      <c r="BJ16" s="103">
        <v>0</v>
      </c>
      <c r="BK16" s="111">
        <v>1E-4</v>
      </c>
      <c r="BL16" s="112" t="s">
        <v>250</v>
      </c>
      <c r="BM16" s="106">
        <v>134.06399999999999</v>
      </c>
      <c r="BN16" s="103">
        <v>24.48</v>
      </c>
      <c r="BO16" s="103">
        <v>24.48</v>
      </c>
      <c r="BP16" s="103">
        <v>0</v>
      </c>
      <c r="BQ16" s="103">
        <v>16.584</v>
      </c>
      <c r="BR16" s="103">
        <v>16.584</v>
      </c>
      <c r="BS16" s="103">
        <v>0</v>
      </c>
      <c r="BT16" s="103">
        <v>13120</v>
      </c>
      <c r="BU16" s="110">
        <v>93</v>
      </c>
      <c r="BV16" s="103"/>
      <c r="BW16" s="103"/>
      <c r="BX16" s="103">
        <v>0</v>
      </c>
      <c r="BY16" s="106">
        <v>8.1120000000000001</v>
      </c>
      <c r="BZ16" s="106">
        <v>4.8</v>
      </c>
      <c r="CA16" s="103"/>
      <c r="CB16" s="103"/>
      <c r="CC16" s="103">
        <v>4.8</v>
      </c>
      <c r="CD16" s="103">
        <v>4.8</v>
      </c>
      <c r="CE16" s="103">
        <v>0</v>
      </c>
      <c r="CF16" s="103"/>
      <c r="CG16" s="103"/>
      <c r="CH16" s="103">
        <v>3.3119999999999998</v>
      </c>
      <c r="CI16" s="103"/>
      <c r="CJ16" s="103"/>
      <c r="CK16" s="110"/>
      <c r="CL16" s="103"/>
      <c r="CM16" s="103"/>
      <c r="CN16" s="103"/>
      <c r="CO16" s="103"/>
      <c r="CP16" s="103"/>
      <c r="CQ16" s="103">
        <v>0</v>
      </c>
      <c r="CR16" s="103"/>
      <c r="CS16" s="103"/>
      <c r="CT16" s="103"/>
      <c r="CU16" s="103"/>
      <c r="CV16" s="111">
        <v>440.94920000000008</v>
      </c>
    </row>
    <row r="17" spans="1:100" s="99" customFormat="1" ht="14.25" customHeight="1">
      <c r="A17" s="103">
        <v>11</v>
      </c>
      <c r="B17" s="103" t="s">
        <v>240</v>
      </c>
      <c r="C17" s="104">
        <v>117001</v>
      </c>
      <c r="D17" s="105" t="s">
        <v>251</v>
      </c>
      <c r="E17" s="106">
        <v>161.31979999999999</v>
      </c>
      <c r="F17" s="106">
        <v>86.251800000000003</v>
      </c>
      <c r="G17" s="103">
        <v>23983</v>
      </c>
      <c r="H17" s="108">
        <v>15619</v>
      </c>
      <c r="I17" s="108">
        <v>8364</v>
      </c>
      <c r="J17" s="103">
        <v>28.779599999999999</v>
      </c>
      <c r="K17" s="106">
        <v>9</v>
      </c>
      <c r="L17" s="103">
        <v>9</v>
      </c>
      <c r="M17" s="103">
        <v>9</v>
      </c>
      <c r="N17" s="103">
        <v>0</v>
      </c>
      <c r="O17" s="103"/>
      <c r="P17" s="103"/>
      <c r="Q17" s="103"/>
      <c r="R17" s="103"/>
      <c r="S17" s="106">
        <v>19.210699999999999</v>
      </c>
      <c r="T17" s="103">
        <v>1.5619000000000001</v>
      </c>
      <c r="U17" s="103"/>
      <c r="V17" s="103"/>
      <c r="W17" s="103">
        <v>11.9556</v>
      </c>
      <c r="X17" s="103">
        <v>11.9556</v>
      </c>
      <c r="Y17" s="103">
        <v>0</v>
      </c>
      <c r="Z17" s="103">
        <v>5.6932</v>
      </c>
      <c r="AA17" s="103">
        <v>5.9778000000000002</v>
      </c>
      <c r="AB17" s="103">
        <v>-0.28460000000000019</v>
      </c>
      <c r="AC17" s="103">
        <v>9963</v>
      </c>
      <c r="AD17" s="103"/>
      <c r="AE17" s="103"/>
      <c r="AF17" s="103">
        <v>7.77</v>
      </c>
      <c r="AG17" s="103">
        <v>7.77</v>
      </c>
      <c r="AH17" s="103">
        <v>0</v>
      </c>
      <c r="AI17" s="110">
        <v>9.4506999999999994</v>
      </c>
      <c r="AJ17" s="110">
        <v>9.4506999999999994</v>
      </c>
      <c r="AK17" s="110">
        <v>0</v>
      </c>
      <c r="AL17" s="110">
        <v>94507</v>
      </c>
      <c r="AM17" s="103"/>
      <c r="AN17" s="103">
        <v>3.8717000000000001</v>
      </c>
      <c r="AO17" s="103">
        <v>3.8717000000000001</v>
      </c>
      <c r="AP17" s="103">
        <v>0</v>
      </c>
      <c r="AQ17" s="103">
        <v>3.6440000000000001</v>
      </c>
      <c r="AR17" s="103">
        <v>36440</v>
      </c>
      <c r="AS17" s="103">
        <v>0.22770000000000001</v>
      </c>
      <c r="AT17" s="103">
        <v>2277</v>
      </c>
      <c r="AU17" s="103"/>
      <c r="AV17" s="103">
        <v>0.39789999999999998</v>
      </c>
      <c r="AW17" s="103">
        <v>0.39789999999999998</v>
      </c>
      <c r="AX17" s="103">
        <v>0</v>
      </c>
      <c r="AY17" s="103">
        <v>0.27329999999999999</v>
      </c>
      <c r="AZ17" s="103">
        <v>2733</v>
      </c>
      <c r="BA17" s="103">
        <v>0.1246</v>
      </c>
      <c r="BB17" s="103">
        <v>1246</v>
      </c>
      <c r="BC17" s="103">
        <v>0</v>
      </c>
      <c r="BD17" s="103">
        <v>7.7712000000000003</v>
      </c>
      <c r="BE17" s="103">
        <v>7.7712000000000003</v>
      </c>
      <c r="BF17" s="103">
        <v>0</v>
      </c>
      <c r="BG17" s="103"/>
      <c r="BH17" s="103"/>
      <c r="BI17" s="103"/>
      <c r="BJ17" s="103">
        <v>0</v>
      </c>
      <c r="BK17" s="111">
        <v>1E-4</v>
      </c>
      <c r="BL17" s="112" t="s">
        <v>251</v>
      </c>
      <c r="BM17" s="106">
        <v>71.147999999999996</v>
      </c>
      <c r="BN17" s="103">
        <v>7.68</v>
      </c>
      <c r="BO17" s="103">
        <v>7.68</v>
      </c>
      <c r="BP17" s="103">
        <v>0</v>
      </c>
      <c r="BQ17" s="103">
        <v>3.468</v>
      </c>
      <c r="BR17" s="103">
        <v>3.468</v>
      </c>
      <c r="BS17" s="103">
        <v>0</v>
      </c>
      <c r="BT17" s="103">
        <v>2890</v>
      </c>
      <c r="BU17" s="110">
        <v>60</v>
      </c>
      <c r="BV17" s="103"/>
      <c r="BW17" s="103"/>
      <c r="BX17" s="103">
        <v>0</v>
      </c>
      <c r="BY17" s="106">
        <v>3.92</v>
      </c>
      <c r="BZ17" s="106">
        <v>1.92</v>
      </c>
      <c r="CA17" s="103"/>
      <c r="CB17" s="103"/>
      <c r="CC17" s="103">
        <v>1.92</v>
      </c>
      <c r="CD17" s="103">
        <v>1.92</v>
      </c>
      <c r="CE17" s="103">
        <v>0</v>
      </c>
      <c r="CF17" s="103"/>
      <c r="CG17" s="103"/>
      <c r="CH17" s="103"/>
      <c r="CI17" s="103"/>
      <c r="CJ17" s="103"/>
      <c r="CK17" s="110"/>
      <c r="CL17" s="103"/>
      <c r="CM17" s="103"/>
      <c r="CN17" s="103"/>
      <c r="CO17" s="103">
        <v>2</v>
      </c>
      <c r="CP17" s="103">
        <v>2</v>
      </c>
      <c r="CQ17" s="103">
        <v>0</v>
      </c>
      <c r="CR17" s="103">
        <v>50</v>
      </c>
      <c r="CS17" s="103"/>
      <c r="CT17" s="103"/>
      <c r="CU17" s="103"/>
      <c r="CV17" s="111">
        <v>211.31979999999999</v>
      </c>
    </row>
    <row r="18" spans="1:100" s="99" customFormat="1" ht="14.25" customHeight="1">
      <c r="A18" s="103">
        <v>12</v>
      </c>
      <c r="B18" s="103" t="s">
        <v>240</v>
      </c>
      <c r="C18" s="104">
        <v>116001</v>
      </c>
      <c r="D18" s="105" t="s">
        <v>252</v>
      </c>
      <c r="E18" s="106">
        <v>90.288299999999992</v>
      </c>
      <c r="F18" s="106">
        <v>55.488299999999995</v>
      </c>
      <c r="G18" s="103">
        <v>16776</v>
      </c>
      <c r="H18" s="108">
        <v>16776</v>
      </c>
      <c r="I18" s="108"/>
      <c r="J18" s="103">
        <v>20.1312</v>
      </c>
      <c r="K18" s="106">
        <v>9</v>
      </c>
      <c r="L18" s="103">
        <v>9</v>
      </c>
      <c r="M18" s="103">
        <v>9</v>
      </c>
      <c r="N18" s="103">
        <v>0</v>
      </c>
      <c r="O18" s="103"/>
      <c r="P18" s="103"/>
      <c r="Q18" s="103"/>
      <c r="R18" s="103"/>
      <c r="S18" s="106">
        <v>12.589600000000001</v>
      </c>
      <c r="T18" s="103">
        <v>1.6776</v>
      </c>
      <c r="U18" s="103"/>
      <c r="V18" s="103"/>
      <c r="W18" s="103">
        <v>7.3788</v>
      </c>
      <c r="X18" s="103">
        <v>7.3788</v>
      </c>
      <c r="Y18" s="103">
        <v>0</v>
      </c>
      <c r="Z18" s="103">
        <v>3.5331999999999999</v>
      </c>
      <c r="AA18" s="103">
        <v>3.6894</v>
      </c>
      <c r="AB18" s="103">
        <v>-0.15620000000000012</v>
      </c>
      <c r="AC18" s="103">
        <v>6149</v>
      </c>
      <c r="AD18" s="103"/>
      <c r="AE18" s="103"/>
      <c r="AF18" s="103">
        <v>0</v>
      </c>
      <c r="AG18" s="103">
        <v>0</v>
      </c>
      <c r="AH18" s="103">
        <v>0</v>
      </c>
      <c r="AI18" s="110">
        <v>6.11</v>
      </c>
      <c r="AJ18" s="110">
        <v>6.11</v>
      </c>
      <c r="AK18" s="110">
        <v>0</v>
      </c>
      <c r="AL18" s="110">
        <v>61100</v>
      </c>
      <c r="AM18" s="103"/>
      <c r="AN18" s="103">
        <v>2.4762</v>
      </c>
      <c r="AO18" s="103">
        <v>2.4762</v>
      </c>
      <c r="AP18" s="103">
        <v>0</v>
      </c>
      <c r="AQ18" s="103">
        <v>2.3304999999999998</v>
      </c>
      <c r="AR18" s="103">
        <v>23304.999999999996</v>
      </c>
      <c r="AS18" s="103">
        <v>0.1457</v>
      </c>
      <c r="AT18" s="103">
        <v>1457</v>
      </c>
      <c r="AU18" s="103"/>
      <c r="AV18" s="103">
        <v>0.17480000000000001</v>
      </c>
      <c r="AW18" s="103">
        <v>0.17480000000000001</v>
      </c>
      <c r="AX18" s="103">
        <v>0</v>
      </c>
      <c r="AY18" s="103">
        <v>0.17480000000000001</v>
      </c>
      <c r="AZ18" s="103">
        <v>1748</v>
      </c>
      <c r="BA18" s="103">
        <v>0</v>
      </c>
      <c r="BB18" s="103">
        <v>0</v>
      </c>
      <c r="BC18" s="103">
        <v>0</v>
      </c>
      <c r="BD18" s="103">
        <v>5.0065</v>
      </c>
      <c r="BE18" s="103">
        <v>5.0065</v>
      </c>
      <c r="BF18" s="103">
        <v>0</v>
      </c>
      <c r="BG18" s="103"/>
      <c r="BH18" s="103"/>
      <c r="BI18" s="103"/>
      <c r="BJ18" s="103">
        <v>0</v>
      </c>
      <c r="BK18" s="111">
        <v>1E-4</v>
      </c>
      <c r="BL18" s="112" t="s">
        <v>252</v>
      </c>
      <c r="BM18" s="106">
        <v>29.8</v>
      </c>
      <c r="BN18" s="103">
        <v>4.8</v>
      </c>
      <c r="BO18" s="103">
        <v>4.8</v>
      </c>
      <c r="BP18" s="103">
        <v>0</v>
      </c>
      <c r="BQ18" s="103">
        <v>3</v>
      </c>
      <c r="BR18" s="103">
        <v>3</v>
      </c>
      <c r="BS18" s="103">
        <v>0</v>
      </c>
      <c r="BT18" s="103">
        <v>1900</v>
      </c>
      <c r="BU18" s="110">
        <v>22</v>
      </c>
      <c r="BV18" s="103"/>
      <c r="BW18" s="103"/>
      <c r="BX18" s="103">
        <v>0</v>
      </c>
      <c r="BY18" s="106">
        <v>5</v>
      </c>
      <c r="BZ18" s="106">
        <v>0</v>
      </c>
      <c r="CA18" s="103"/>
      <c r="CB18" s="103"/>
      <c r="CC18" s="103">
        <v>0</v>
      </c>
      <c r="CD18" s="103"/>
      <c r="CE18" s="103">
        <v>0</v>
      </c>
      <c r="CF18" s="103"/>
      <c r="CG18" s="103"/>
      <c r="CH18" s="103"/>
      <c r="CI18" s="103"/>
      <c r="CJ18" s="103"/>
      <c r="CK18" s="110"/>
      <c r="CL18" s="103"/>
      <c r="CM18" s="103"/>
      <c r="CN18" s="103"/>
      <c r="CO18" s="103">
        <v>5</v>
      </c>
      <c r="CP18" s="103">
        <v>5</v>
      </c>
      <c r="CQ18" s="103">
        <v>0</v>
      </c>
      <c r="CR18" s="103"/>
      <c r="CS18" s="103"/>
      <c r="CT18" s="103"/>
      <c r="CU18" s="103"/>
      <c r="CV18" s="111">
        <v>90.288299999999992</v>
      </c>
    </row>
    <row r="19" spans="1:100" s="99" customFormat="1" ht="14.25" customHeight="1">
      <c r="A19" s="103">
        <v>13</v>
      </c>
      <c r="B19" s="103" t="s">
        <v>240</v>
      </c>
      <c r="C19" s="104">
        <v>115001</v>
      </c>
      <c r="D19" s="105" t="s">
        <v>253</v>
      </c>
      <c r="E19" s="106">
        <v>178.30760000000001</v>
      </c>
      <c r="F19" s="106">
        <v>94.487599999999986</v>
      </c>
      <c r="G19" s="103">
        <v>25884</v>
      </c>
      <c r="H19" s="114">
        <v>16838</v>
      </c>
      <c r="I19" s="114">
        <v>9046</v>
      </c>
      <c r="J19" s="103">
        <v>31.0608</v>
      </c>
      <c r="K19" s="106">
        <v>11.25</v>
      </c>
      <c r="L19" s="103">
        <v>11.25</v>
      </c>
      <c r="M19" s="103">
        <v>11.25</v>
      </c>
      <c r="N19" s="103">
        <v>0</v>
      </c>
      <c r="O19" s="103"/>
      <c r="P19" s="103"/>
      <c r="Q19" s="103"/>
      <c r="R19" s="103"/>
      <c r="S19" s="106">
        <v>20.876999999999999</v>
      </c>
      <c r="T19" s="103">
        <v>1.6838</v>
      </c>
      <c r="U19" s="103"/>
      <c r="V19" s="103"/>
      <c r="W19" s="103">
        <v>12.78</v>
      </c>
      <c r="X19" s="103">
        <v>12.78</v>
      </c>
      <c r="Y19" s="103">
        <v>0</v>
      </c>
      <c r="Z19" s="103">
        <v>6.4131999999999998</v>
      </c>
      <c r="AA19" s="103">
        <v>6.39</v>
      </c>
      <c r="AB19" s="103">
        <v>2.3200000000000109E-2</v>
      </c>
      <c r="AC19" s="103">
        <v>10650</v>
      </c>
      <c r="AD19" s="103"/>
      <c r="AE19" s="103"/>
      <c r="AF19" s="103">
        <v>7.77</v>
      </c>
      <c r="AG19" s="103">
        <v>7.77</v>
      </c>
      <c r="AH19" s="103">
        <v>0</v>
      </c>
      <c r="AI19" s="110">
        <v>10.3271</v>
      </c>
      <c r="AJ19" s="110">
        <v>10.3271</v>
      </c>
      <c r="AK19" s="110">
        <v>0</v>
      </c>
      <c r="AL19" s="110">
        <v>103271</v>
      </c>
      <c r="AM19" s="103"/>
      <c r="AN19" s="103">
        <v>4.2568999999999999</v>
      </c>
      <c r="AO19" s="103">
        <v>4.2568999999999999</v>
      </c>
      <c r="AP19" s="103">
        <v>0</v>
      </c>
      <c r="AQ19" s="103">
        <v>4.0065</v>
      </c>
      <c r="AR19" s="103">
        <v>40065</v>
      </c>
      <c r="AS19" s="103">
        <v>0.25040000000000001</v>
      </c>
      <c r="AT19" s="103">
        <v>2504</v>
      </c>
      <c r="AU19" s="103"/>
      <c r="AV19" s="103">
        <v>0.43090000000000001</v>
      </c>
      <c r="AW19" s="103">
        <v>0.43090000000000001</v>
      </c>
      <c r="AX19" s="103">
        <v>0</v>
      </c>
      <c r="AY19" s="103">
        <v>0.30049999999999999</v>
      </c>
      <c r="AZ19" s="103">
        <v>3005</v>
      </c>
      <c r="BA19" s="103">
        <v>0.13039999999999999</v>
      </c>
      <c r="BB19" s="103">
        <v>1303.9999999999998</v>
      </c>
      <c r="BC19" s="103">
        <v>0</v>
      </c>
      <c r="BD19" s="103">
        <v>8.5149000000000008</v>
      </c>
      <c r="BE19" s="103">
        <v>8.5149000000000008</v>
      </c>
      <c r="BF19" s="103">
        <v>0</v>
      </c>
      <c r="BG19" s="103"/>
      <c r="BH19" s="103"/>
      <c r="BI19" s="103"/>
      <c r="BJ19" s="103">
        <v>0</v>
      </c>
      <c r="BK19" s="111">
        <v>1E-4</v>
      </c>
      <c r="BL19" s="112" t="s">
        <v>253</v>
      </c>
      <c r="BM19" s="106">
        <v>81.42</v>
      </c>
      <c r="BN19" s="103">
        <v>8.879999999999999</v>
      </c>
      <c r="BO19" s="103">
        <v>8.879999999999999</v>
      </c>
      <c r="BP19" s="103">
        <v>0</v>
      </c>
      <c r="BQ19" s="103">
        <v>3.54</v>
      </c>
      <c r="BR19" s="103">
        <v>3.54</v>
      </c>
      <c r="BS19" s="103">
        <v>0</v>
      </c>
      <c r="BT19" s="103">
        <v>4200</v>
      </c>
      <c r="BU19" s="110">
        <v>69</v>
      </c>
      <c r="BV19" s="103"/>
      <c r="BW19" s="103"/>
      <c r="BX19" s="103">
        <v>0</v>
      </c>
      <c r="BY19" s="106">
        <v>2.4</v>
      </c>
      <c r="BZ19" s="106">
        <v>2.4</v>
      </c>
      <c r="CA19" s="103"/>
      <c r="CB19" s="103"/>
      <c r="CC19" s="103">
        <v>2.4</v>
      </c>
      <c r="CD19" s="103">
        <v>2.4</v>
      </c>
      <c r="CE19" s="103">
        <v>0</v>
      </c>
      <c r="CF19" s="103"/>
      <c r="CG19" s="103"/>
      <c r="CH19" s="103">
        <v>0</v>
      </c>
      <c r="CI19" s="103"/>
      <c r="CJ19" s="103"/>
      <c r="CK19" s="110"/>
      <c r="CL19" s="103"/>
      <c r="CM19" s="103"/>
      <c r="CN19" s="103"/>
      <c r="CO19" s="103"/>
      <c r="CP19" s="103"/>
      <c r="CQ19" s="103">
        <v>0</v>
      </c>
      <c r="CR19" s="103">
        <v>13.75</v>
      </c>
      <c r="CS19" s="103"/>
      <c r="CT19" s="103"/>
      <c r="CU19" s="103"/>
      <c r="CV19" s="111">
        <v>192.05760000000001</v>
      </c>
    </row>
    <row r="20" spans="1:100" s="99" customFormat="1" ht="14.25" customHeight="1">
      <c r="A20" s="103">
        <v>14</v>
      </c>
      <c r="B20" s="103" t="s">
        <v>240</v>
      </c>
      <c r="C20" s="104">
        <v>120001</v>
      </c>
      <c r="D20" s="105" t="s">
        <v>254</v>
      </c>
      <c r="E20" s="106">
        <v>95.130200000000016</v>
      </c>
      <c r="F20" s="106">
        <v>38.830200000000005</v>
      </c>
      <c r="G20" s="103">
        <v>11073</v>
      </c>
      <c r="H20" s="115">
        <v>11073</v>
      </c>
      <c r="I20" s="115"/>
      <c r="J20" s="103">
        <v>13.287599999999999</v>
      </c>
      <c r="K20" s="106">
        <v>6.75</v>
      </c>
      <c r="L20" s="103">
        <v>6.75</v>
      </c>
      <c r="M20" s="103">
        <v>6.75</v>
      </c>
      <c r="N20" s="103">
        <v>0</v>
      </c>
      <c r="O20" s="103"/>
      <c r="P20" s="103"/>
      <c r="Q20" s="103"/>
      <c r="R20" s="103"/>
      <c r="S20" s="106">
        <v>9.2052000000000014</v>
      </c>
      <c r="T20" s="103">
        <v>1.1073</v>
      </c>
      <c r="U20" s="103"/>
      <c r="V20" s="103"/>
      <c r="W20" s="103">
        <v>5.4480000000000004</v>
      </c>
      <c r="X20" s="103">
        <v>5.4480000000000004</v>
      </c>
      <c r="Y20" s="103">
        <v>0</v>
      </c>
      <c r="Z20" s="103">
        <v>2.6499000000000001</v>
      </c>
      <c r="AA20" s="103">
        <v>2.7240000000000002</v>
      </c>
      <c r="AB20" s="103">
        <v>-7.4100000000000055E-2</v>
      </c>
      <c r="AC20" s="103">
        <v>4540</v>
      </c>
      <c r="AD20" s="103"/>
      <c r="AE20" s="103"/>
      <c r="AF20" s="103">
        <v>0</v>
      </c>
      <c r="AG20" s="103">
        <v>0</v>
      </c>
      <c r="AH20" s="103">
        <v>0</v>
      </c>
      <c r="AI20" s="110">
        <v>4.2549000000000001</v>
      </c>
      <c r="AJ20" s="110">
        <v>4.2549000000000001</v>
      </c>
      <c r="AK20" s="110">
        <v>0</v>
      </c>
      <c r="AL20" s="110">
        <v>42549</v>
      </c>
      <c r="AM20" s="103"/>
      <c r="AN20" s="103">
        <v>1.7032</v>
      </c>
      <c r="AO20" s="103">
        <v>1.7032</v>
      </c>
      <c r="AP20" s="103">
        <v>0</v>
      </c>
      <c r="AQ20" s="103">
        <v>1.603</v>
      </c>
      <c r="AR20" s="103">
        <v>16030</v>
      </c>
      <c r="AS20" s="103">
        <v>0.1002</v>
      </c>
      <c r="AT20" s="103">
        <v>1002</v>
      </c>
      <c r="AU20" s="103"/>
      <c r="AV20" s="103">
        <v>0.1202</v>
      </c>
      <c r="AW20" s="103">
        <v>0.1202</v>
      </c>
      <c r="AX20" s="103">
        <v>0</v>
      </c>
      <c r="AY20" s="103">
        <v>0.1202</v>
      </c>
      <c r="AZ20" s="103">
        <v>1202</v>
      </c>
      <c r="BA20" s="103">
        <v>0</v>
      </c>
      <c r="BB20" s="103">
        <v>0</v>
      </c>
      <c r="BC20" s="103">
        <v>0</v>
      </c>
      <c r="BD20" s="103">
        <v>3.5091000000000001</v>
      </c>
      <c r="BE20" s="103">
        <v>3.5091000000000001</v>
      </c>
      <c r="BF20" s="103">
        <v>0</v>
      </c>
      <c r="BG20" s="103"/>
      <c r="BH20" s="103"/>
      <c r="BI20" s="103"/>
      <c r="BJ20" s="103">
        <v>0</v>
      </c>
      <c r="BK20" s="111">
        <v>1E-4</v>
      </c>
      <c r="BL20" s="112" t="s">
        <v>254</v>
      </c>
      <c r="BM20" s="106">
        <v>55.82</v>
      </c>
      <c r="BN20" s="103">
        <v>3.5999999999999996</v>
      </c>
      <c r="BO20" s="103">
        <v>3.5999999999999996</v>
      </c>
      <c r="BP20" s="103">
        <v>0</v>
      </c>
      <c r="BQ20" s="103">
        <v>2.2200000000000002</v>
      </c>
      <c r="BR20" s="103">
        <v>2.2200000000000002</v>
      </c>
      <c r="BS20" s="103">
        <v>0</v>
      </c>
      <c r="BT20" s="103">
        <v>1900</v>
      </c>
      <c r="BU20" s="110">
        <v>50</v>
      </c>
      <c r="BV20" s="103"/>
      <c r="BW20" s="103"/>
      <c r="BX20" s="103">
        <v>0</v>
      </c>
      <c r="BY20" s="106">
        <v>0.48</v>
      </c>
      <c r="BZ20" s="106">
        <v>0.48</v>
      </c>
      <c r="CA20" s="103"/>
      <c r="CB20" s="103"/>
      <c r="CC20" s="103">
        <v>0.48</v>
      </c>
      <c r="CD20" s="103"/>
      <c r="CE20" s="103">
        <v>0.48</v>
      </c>
      <c r="CF20" s="103"/>
      <c r="CG20" s="103"/>
      <c r="CH20" s="103"/>
      <c r="CI20" s="103"/>
      <c r="CJ20" s="103"/>
      <c r="CK20" s="110"/>
      <c r="CL20" s="103"/>
      <c r="CM20" s="103"/>
      <c r="CN20" s="103"/>
      <c r="CO20" s="103"/>
      <c r="CP20" s="103"/>
      <c r="CQ20" s="103">
        <v>0</v>
      </c>
      <c r="CR20" s="103">
        <v>11</v>
      </c>
      <c r="CS20" s="103"/>
      <c r="CT20" s="103"/>
      <c r="CU20" s="103"/>
      <c r="CV20" s="111">
        <v>106.13020000000002</v>
      </c>
    </row>
    <row r="21" spans="1:100" s="99" customFormat="1" ht="14.25" customHeight="1">
      <c r="A21" s="103">
        <v>15</v>
      </c>
      <c r="B21" s="103" t="s">
        <v>240</v>
      </c>
      <c r="C21" s="104">
        <v>119001</v>
      </c>
      <c r="D21" s="105" t="s">
        <v>255</v>
      </c>
      <c r="E21" s="106">
        <v>79.507200000000012</v>
      </c>
      <c r="F21" s="106">
        <v>55.967200000000005</v>
      </c>
      <c r="G21" s="103">
        <v>13891</v>
      </c>
      <c r="H21" s="115">
        <v>13891</v>
      </c>
      <c r="I21" s="115"/>
      <c r="J21" s="103">
        <v>16.6692</v>
      </c>
      <c r="K21" s="106">
        <v>11.25</v>
      </c>
      <c r="L21" s="103">
        <v>11.25</v>
      </c>
      <c r="M21" s="103">
        <v>11.25</v>
      </c>
      <c r="N21" s="103">
        <v>0</v>
      </c>
      <c r="O21" s="103"/>
      <c r="P21" s="103"/>
      <c r="Q21" s="103"/>
      <c r="R21" s="103"/>
      <c r="S21" s="106">
        <v>14.372399999999999</v>
      </c>
      <c r="T21" s="103">
        <v>1.3891</v>
      </c>
      <c r="U21" s="103"/>
      <c r="V21" s="103"/>
      <c r="W21" s="103">
        <v>8.5668000000000006</v>
      </c>
      <c r="X21" s="103">
        <v>8.5668000000000006</v>
      </c>
      <c r="Y21" s="103">
        <v>0</v>
      </c>
      <c r="Z21" s="103">
        <v>4.4165000000000001</v>
      </c>
      <c r="AA21" s="103">
        <v>4.2834000000000003</v>
      </c>
      <c r="AB21" s="103">
        <v>0.13309999999999977</v>
      </c>
      <c r="AC21" s="103">
        <v>7139</v>
      </c>
      <c r="AD21" s="103"/>
      <c r="AE21" s="103"/>
      <c r="AF21" s="103">
        <v>0</v>
      </c>
      <c r="AG21" s="103">
        <v>0</v>
      </c>
      <c r="AH21" s="103">
        <v>0</v>
      </c>
      <c r="AI21" s="110">
        <v>6.06</v>
      </c>
      <c r="AJ21" s="110">
        <v>6.06</v>
      </c>
      <c r="AK21" s="110">
        <v>0</v>
      </c>
      <c r="AL21" s="110">
        <v>60599.999999999993</v>
      </c>
      <c r="AM21" s="103"/>
      <c r="AN21" s="103">
        <v>2.3731</v>
      </c>
      <c r="AO21" s="103">
        <v>2.3731</v>
      </c>
      <c r="AP21" s="103">
        <v>0</v>
      </c>
      <c r="AQ21" s="103">
        <v>2.2334999999999998</v>
      </c>
      <c r="AR21" s="103">
        <v>22335</v>
      </c>
      <c r="AS21" s="103">
        <v>0.1396</v>
      </c>
      <c r="AT21" s="103">
        <v>1396</v>
      </c>
      <c r="AU21" s="103"/>
      <c r="AV21" s="103">
        <v>0.16750000000000001</v>
      </c>
      <c r="AW21" s="103">
        <v>0.16750000000000001</v>
      </c>
      <c r="AX21" s="103">
        <v>0</v>
      </c>
      <c r="AY21" s="103">
        <v>0.16750000000000001</v>
      </c>
      <c r="AZ21" s="103">
        <v>1675</v>
      </c>
      <c r="BA21" s="103">
        <v>0</v>
      </c>
      <c r="BB21" s="103">
        <v>0</v>
      </c>
      <c r="BC21" s="103">
        <v>0</v>
      </c>
      <c r="BD21" s="103">
        <v>5.0750000000000002</v>
      </c>
      <c r="BE21" s="103">
        <v>5.0750000000000002</v>
      </c>
      <c r="BF21" s="103">
        <v>0</v>
      </c>
      <c r="BG21" s="103"/>
      <c r="BH21" s="103"/>
      <c r="BI21" s="103"/>
      <c r="BJ21" s="103">
        <v>0</v>
      </c>
      <c r="BK21" s="111">
        <v>1E-4</v>
      </c>
      <c r="BL21" s="112" t="s">
        <v>255</v>
      </c>
      <c r="BM21" s="106">
        <v>23.54</v>
      </c>
      <c r="BN21" s="103">
        <v>6</v>
      </c>
      <c r="BO21" s="103">
        <v>6</v>
      </c>
      <c r="BP21" s="103">
        <v>0</v>
      </c>
      <c r="BQ21" s="103">
        <v>3.54</v>
      </c>
      <c r="BR21" s="103">
        <v>3.54</v>
      </c>
      <c r="BS21" s="103">
        <v>0</v>
      </c>
      <c r="BT21" s="103">
        <v>1750</v>
      </c>
      <c r="BU21" s="110">
        <v>14</v>
      </c>
      <c r="BV21" s="103"/>
      <c r="BW21" s="103"/>
      <c r="BX21" s="103">
        <v>0</v>
      </c>
      <c r="BY21" s="106">
        <v>0</v>
      </c>
      <c r="BZ21" s="106">
        <v>0</v>
      </c>
      <c r="CA21" s="103"/>
      <c r="CB21" s="103"/>
      <c r="CC21" s="103">
        <v>0</v>
      </c>
      <c r="CD21" s="103"/>
      <c r="CE21" s="103">
        <v>0</v>
      </c>
      <c r="CF21" s="103"/>
      <c r="CG21" s="103"/>
      <c r="CH21" s="103"/>
      <c r="CI21" s="103"/>
      <c r="CJ21" s="103"/>
      <c r="CK21" s="110"/>
      <c r="CL21" s="103"/>
      <c r="CM21" s="103"/>
      <c r="CN21" s="103"/>
      <c r="CO21" s="103"/>
      <c r="CP21" s="103"/>
      <c r="CQ21" s="103">
        <v>0</v>
      </c>
      <c r="CR21" s="103"/>
      <c r="CS21" s="103"/>
      <c r="CT21" s="103"/>
      <c r="CU21" s="103"/>
      <c r="CV21" s="111">
        <v>79.507200000000012</v>
      </c>
    </row>
    <row r="22" spans="1:100" s="99" customFormat="1" ht="14.25" customHeight="1">
      <c r="A22" s="103">
        <v>16</v>
      </c>
      <c r="B22" s="103" t="s">
        <v>240</v>
      </c>
      <c r="C22" s="104">
        <v>123001</v>
      </c>
      <c r="D22" s="105" t="s">
        <v>256</v>
      </c>
      <c r="E22" s="106">
        <v>98.279599999999988</v>
      </c>
      <c r="F22" s="106">
        <v>64.279599999999988</v>
      </c>
      <c r="G22" s="103">
        <v>18435</v>
      </c>
      <c r="H22" s="115">
        <v>18435</v>
      </c>
      <c r="I22" s="115"/>
      <c r="J22" s="103">
        <v>22.122</v>
      </c>
      <c r="K22" s="106">
        <v>11.25</v>
      </c>
      <c r="L22" s="103">
        <v>11.25</v>
      </c>
      <c r="M22" s="103">
        <v>11.25</v>
      </c>
      <c r="N22" s="103">
        <v>0</v>
      </c>
      <c r="O22" s="103"/>
      <c r="P22" s="103"/>
      <c r="Q22" s="103"/>
      <c r="R22" s="103"/>
      <c r="S22" s="106">
        <v>15.026</v>
      </c>
      <c r="T22" s="103">
        <v>1.8434999999999999</v>
      </c>
      <c r="U22" s="103"/>
      <c r="V22" s="103"/>
      <c r="W22" s="103">
        <v>8.766</v>
      </c>
      <c r="X22" s="103">
        <v>8.766</v>
      </c>
      <c r="Y22" s="103">
        <v>0</v>
      </c>
      <c r="Z22" s="103">
        <v>4.4165000000000001</v>
      </c>
      <c r="AA22" s="103">
        <v>4.383</v>
      </c>
      <c r="AB22" s="103">
        <v>3.3500000000000085E-2</v>
      </c>
      <c r="AC22" s="103">
        <v>7305</v>
      </c>
      <c r="AD22" s="103"/>
      <c r="AE22" s="103"/>
      <c r="AF22" s="103">
        <v>0</v>
      </c>
      <c r="AG22" s="103">
        <v>0</v>
      </c>
      <c r="AH22" s="103">
        <v>0</v>
      </c>
      <c r="AI22" s="110">
        <v>7.0369999999999999</v>
      </c>
      <c r="AJ22" s="110">
        <v>7.0369999999999999</v>
      </c>
      <c r="AK22" s="110">
        <v>0</v>
      </c>
      <c r="AL22" s="110">
        <v>70370</v>
      </c>
      <c r="AM22" s="103"/>
      <c r="AN22" s="103">
        <v>2.8365999999999998</v>
      </c>
      <c r="AO22" s="103">
        <v>2.8365999999999998</v>
      </c>
      <c r="AP22" s="103">
        <v>0</v>
      </c>
      <c r="AQ22" s="103">
        <v>2.6698</v>
      </c>
      <c r="AR22" s="103">
        <v>26698</v>
      </c>
      <c r="AS22" s="103">
        <v>0.16689999999999999</v>
      </c>
      <c r="AT22" s="103">
        <v>1669</v>
      </c>
      <c r="AU22" s="103"/>
      <c r="AV22" s="103">
        <v>0.20019999999999999</v>
      </c>
      <c r="AW22" s="103">
        <v>0.20019999999999999</v>
      </c>
      <c r="AX22" s="103">
        <v>0</v>
      </c>
      <c r="AY22" s="103">
        <v>0.20019999999999999</v>
      </c>
      <c r="AZ22" s="103">
        <v>2002</v>
      </c>
      <c r="BA22" s="103">
        <v>0</v>
      </c>
      <c r="BB22" s="103">
        <v>0</v>
      </c>
      <c r="BC22" s="103">
        <v>0</v>
      </c>
      <c r="BD22" s="103">
        <v>5.8078000000000003</v>
      </c>
      <c r="BE22" s="103">
        <v>5.8078000000000003</v>
      </c>
      <c r="BF22" s="103">
        <v>0</v>
      </c>
      <c r="BG22" s="103"/>
      <c r="BH22" s="103"/>
      <c r="BI22" s="103"/>
      <c r="BJ22" s="103">
        <v>0</v>
      </c>
      <c r="BK22" s="111">
        <v>1E-4</v>
      </c>
      <c r="BL22" s="112" t="s">
        <v>256</v>
      </c>
      <c r="BM22" s="106">
        <v>31.66</v>
      </c>
      <c r="BN22" s="103">
        <v>6</v>
      </c>
      <c r="BO22" s="103">
        <v>6</v>
      </c>
      <c r="BP22" s="103">
        <v>0</v>
      </c>
      <c r="BQ22" s="103">
        <v>3.66</v>
      </c>
      <c r="BR22" s="103">
        <v>3.66</v>
      </c>
      <c r="BS22" s="103">
        <v>0</v>
      </c>
      <c r="BT22" s="103">
        <v>3050</v>
      </c>
      <c r="BU22" s="110">
        <v>22</v>
      </c>
      <c r="BV22" s="103"/>
      <c r="BW22" s="103"/>
      <c r="BX22" s="103">
        <v>0</v>
      </c>
      <c r="BY22" s="106">
        <v>2.34</v>
      </c>
      <c r="BZ22" s="106">
        <v>0</v>
      </c>
      <c r="CA22" s="103"/>
      <c r="CB22" s="103"/>
      <c r="CC22" s="103">
        <v>0</v>
      </c>
      <c r="CD22" s="103"/>
      <c r="CE22" s="103">
        <v>0</v>
      </c>
      <c r="CF22" s="103"/>
      <c r="CG22" s="103"/>
      <c r="CH22" s="103">
        <v>2.34</v>
      </c>
      <c r="CI22" s="103"/>
      <c r="CJ22" s="103"/>
      <c r="CK22" s="110"/>
      <c r="CL22" s="103"/>
      <c r="CM22" s="103"/>
      <c r="CN22" s="103"/>
      <c r="CO22" s="103"/>
      <c r="CP22" s="103"/>
      <c r="CQ22" s="103">
        <v>0</v>
      </c>
      <c r="CR22" s="103">
        <v>81</v>
      </c>
      <c r="CS22" s="103"/>
      <c r="CT22" s="103"/>
      <c r="CU22" s="103"/>
      <c r="CV22" s="111">
        <v>179.27959999999999</v>
      </c>
    </row>
    <row r="23" spans="1:100" s="99" customFormat="1" ht="14.25" customHeight="1">
      <c r="A23" s="103">
        <v>17</v>
      </c>
      <c r="B23" s="103" t="s">
        <v>240</v>
      </c>
      <c r="C23" s="104">
        <v>126001</v>
      </c>
      <c r="D23" s="105" t="s">
        <v>257</v>
      </c>
      <c r="E23" s="106">
        <v>348.78519999999997</v>
      </c>
      <c r="F23" s="106">
        <v>217.6652</v>
      </c>
      <c r="G23" s="103">
        <v>56418</v>
      </c>
      <c r="H23" s="115"/>
      <c r="I23" s="115">
        <v>56418</v>
      </c>
      <c r="J23" s="103">
        <v>67.701599999999999</v>
      </c>
      <c r="K23" s="106">
        <v>0</v>
      </c>
      <c r="L23" s="103">
        <v>0</v>
      </c>
      <c r="M23" s="103">
        <v>0</v>
      </c>
      <c r="N23" s="103">
        <v>0</v>
      </c>
      <c r="O23" s="103"/>
      <c r="P23" s="103"/>
      <c r="Q23" s="103"/>
      <c r="R23" s="103"/>
      <c r="S23" s="106">
        <v>43.2</v>
      </c>
      <c r="T23" s="103">
        <v>0</v>
      </c>
      <c r="U23" s="103"/>
      <c r="V23" s="103"/>
      <c r="W23" s="103">
        <v>28.8</v>
      </c>
      <c r="X23" s="103">
        <v>28.8</v>
      </c>
      <c r="Y23" s="103">
        <v>0</v>
      </c>
      <c r="Z23" s="103">
        <v>14.4</v>
      </c>
      <c r="AA23" s="103">
        <v>14.4</v>
      </c>
      <c r="AB23" s="103">
        <v>0</v>
      </c>
      <c r="AC23" s="103">
        <v>24000</v>
      </c>
      <c r="AD23" s="103"/>
      <c r="AE23" s="103"/>
      <c r="AF23" s="103">
        <v>51.8</v>
      </c>
      <c r="AG23" s="103">
        <v>51.8</v>
      </c>
      <c r="AH23" s="103">
        <v>0</v>
      </c>
      <c r="AI23" s="110">
        <v>23.728300000000001</v>
      </c>
      <c r="AJ23" s="110">
        <v>23.728300000000001</v>
      </c>
      <c r="AK23" s="110">
        <v>0</v>
      </c>
      <c r="AL23" s="110">
        <v>237283</v>
      </c>
      <c r="AM23" s="103"/>
      <c r="AN23" s="103">
        <v>10.1576</v>
      </c>
      <c r="AO23" s="103">
        <v>10.1576</v>
      </c>
      <c r="AP23" s="103">
        <v>0</v>
      </c>
      <c r="AQ23" s="103">
        <v>9.5601000000000003</v>
      </c>
      <c r="AR23" s="103">
        <v>95601</v>
      </c>
      <c r="AS23" s="103">
        <v>0.59750000000000003</v>
      </c>
      <c r="AT23" s="103">
        <v>5975</v>
      </c>
      <c r="AU23" s="103"/>
      <c r="AV23" s="103">
        <v>1.5535000000000001</v>
      </c>
      <c r="AW23" s="103">
        <v>1.5535000000000001</v>
      </c>
      <c r="AX23" s="103">
        <v>0</v>
      </c>
      <c r="AY23" s="103">
        <v>0.71699999999999997</v>
      </c>
      <c r="AZ23" s="103">
        <v>7170</v>
      </c>
      <c r="BA23" s="103">
        <v>0.83650000000000002</v>
      </c>
      <c r="BB23" s="103">
        <v>8365</v>
      </c>
      <c r="BC23" s="103">
        <v>0</v>
      </c>
      <c r="BD23" s="103">
        <v>19.5242</v>
      </c>
      <c r="BE23" s="103">
        <v>19.5242</v>
      </c>
      <c r="BF23" s="103">
        <v>0</v>
      </c>
      <c r="BG23" s="103"/>
      <c r="BH23" s="103"/>
      <c r="BI23" s="103"/>
      <c r="BJ23" s="103">
        <v>0</v>
      </c>
      <c r="BK23" s="111">
        <v>1E-4</v>
      </c>
      <c r="BL23" s="112" t="s">
        <v>257</v>
      </c>
      <c r="BM23" s="106">
        <v>129.19999999999999</v>
      </c>
      <c r="BN23" s="103">
        <v>19.2</v>
      </c>
      <c r="BO23" s="103">
        <v>19.2</v>
      </c>
      <c r="BP23" s="103">
        <v>0</v>
      </c>
      <c r="BQ23" s="103">
        <v>0</v>
      </c>
      <c r="BR23" s="103">
        <v>0</v>
      </c>
      <c r="BS23" s="103">
        <v>0</v>
      </c>
      <c r="BT23" s="103"/>
      <c r="BU23" s="110">
        <v>110</v>
      </c>
      <c r="BV23" s="103"/>
      <c r="BW23" s="103"/>
      <c r="BX23" s="103">
        <v>0</v>
      </c>
      <c r="BY23" s="106">
        <v>1.92</v>
      </c>
      <c r="BZ23" s="106">
        <v>1.92</v>
      </c>
      <c r="CA23" s="103"/>
      <c r="CB23" s="103"/>
      <c r="CC23" s="103">
        <v>1.92</v>
      </c>
      <c r="CD23" s="103">
        <v>1.92</v>
      </c>
      <c r="CE23" s="103">
        <v>0</v>
      </c>
      <c r="CF23" s="103"/>
      <c r="CG23" s="103"/>
      <c r="CH23" s="103"/>
      <c r="CI23" s="103"/>
      <c r="CJ23" s="103"/>
      <c r="CK23" s="110"/>
      <c r="CL23" s="103"/>
      <c r="CM23" s="103"/>
      <c r="CN23" s="103"/>
      <c r="CO23" s="103"/>
      <c r="CP23" s="103"/>
      <c r="CQ23" s="103">
        <v>0</v>
      </c>
      <c r="CR23" s="103">
        <v>1977</v>
      </c>
      <c r="CS23" s="103"/>
      <c r="CT23" s="103"/>
      <c r="CU23" s="103"/>
      <c r="CV23" s="111">
        <v>2325.7851999999998</v>
      </c>
    </row>
    <row r="24" spans="1:100" s="99" customFormat="1" ht="14.25" customHeight="1">
      <c r="A24" s="103">
        <v>18</v>
      </c>
      <c r="B24" s="103" t="s">
        <v>240</v>
      </c>
      <c r="C24" s="104">
        <v>122001</v>
      </c>
      <c r="D24" s="105" t="s">
        <v>258</v>
      </c>
      <c r="E24" s="106">
        <v>374.44219999999996</v>
      </c>
      <c r="F24" s="106">
        <v>226.94619999999998</v>
      </c>
      <c r="G24" s="103">
        <v>62452</v>
      </c>
      <c r="H24" s="116">
        <v>48001</v>
      </c>
      <c r="I24" s="115">
        <v>14451</v>
      </c>
      <c r="J24" s="103">
        <v>74.942400000000006</v>
      </c>
      <c r="K24" s="106">
        <v>34.326000000000001</v>
      </c>
      <c r="L24" s="103">
        <v>29.25</v>
      </c>
      <c r="M24" s="103">
        <v>29.25</v>
      </c>
      <c r="N24" s="103">
        <v>0</v>
      </c>
      <c r="O24" s="103"/>
      <c r="P24" s="103"/>
      <c r="Q24" s="103"/>
      <c r="R24" s="103">
        <v>5.0759999999999996</v>
      </c>
      <c r="S24" s="106">
        <v>49.564900000000002</v>
      </c>
      <c r="T24" s="103">
        <v>4.8000999999999996</v>
      </c>
      <c r="U24" s="103"/>
      <c r="V24" s="103"/>
      <c r="W24" s="103">
        <v>29.845199999999998</v>
      </c>
      <c r="X24" s="103">
        <v>29.845199999999998</v>
      </c>
      <c r="Y24" s="103">
        <v>0</v>
      </c>
      <c r="Z24" s="103">
        <v>14.919600000000001</v>
      </c>
      <c r="AA24" s="103">
        <v>14.922599999999999</v>
      </c>
      <c r="AB24" s="103">
        <v>-2.9999999999983373E-3</v>
      </c>
      <c r="AC24" s="103">
        <v>24871</v>
      </c>
      <c r="AD24" s="103"/>
      <c r="AE24" s="103"/>
      <c r="AF24" s="103">
        <v>12.95</v>
      </c>
      <c r="AG24" s="103">
        <v>12.95</v>
      </c>
      <c r="AH24" s="103">
        <v>0</v>
      </c>
      <c r="AI24" s="110">
        <v>24.286000000000001</v>
      </c>
      <c r="AJ24" s="110">
        <v>24.286000000000001</v>
      </c>
      <c r="AK24" s="110">
        <v>0</v>
      </c>
      <c r="AL24" s="110">
        <v>242860</v>
      </c>
      <c r="AM24" s="103"/>
      <c r="AN24" s="103">
        <v>9.9571000000000005</v>
      </c>
      <c r="AO24" s="103">
        <v>9.9571000000000005</v>
      </c>
      <c r="AP24" s="103">
        <v>0</v>
      </c>
      <c r="AQ24" s="103">
        <v>9.3713999999999995</v>
      </c>
      <c r="AR24" s="103">
        <v>93714</v>
      </c>
      <c r="AS24" s="103">
        <v>0.5857</v>
      </c>
      <c r="AT24" s="103">
        <v>5857</v>
      </c>
      <c r="AU24" s="103"/>
      <c r="AV24" s="103">
        <v>0.91490000000000005</v>
      </c>
      <c r="AW24" s="103">
        <v>0.91490000000000005</v>
      </c>
      <c r="AX24" s="103">
        <v>0</v>
      </c>
      <c r="AY24" s="103">
        <v>0.70289999999999997</v>
      </c>
      <c r="AZ24" s="103">
        <v>7029</v>
      </c>
      <c r="BA24" s="103">
        <v>0.21199999999999999</v>
      </c>
      <c r="BB24" s="103">
        <v>2120</v>
      </c>
      <c r="BC24" s="103">
        <v>0</v>
      </c>
      <c r="BD24" s="103">
        <v>20.004899999999999</v>
      </c>
      <c r="BE24" s="103">
        <v>20.004899999999999</v>
      </c>
      <c r="BF24" s="103">
        <v>0</v>
      </c>
      <c r="BG24" s="103"/>
      <c r="BH24" s="103"/>
      <c r="BI24" s="103"/>
      <c r="BJ24" s="103">
        <v>0</v>
      </c>
      <c r="BK24" s="111">
        <v>1E-4</v>
      </c>
      <c r="BL24" s="112" t="s">
        <v>258</v>
      </c>
      <c r="BM24" s="106">
        <v>145.22800000000001</v>
      </c>
      <c r="BN24" s="103">
        <v>20.399999999999999</v>
      </c>
      <c r="BO24" s="103">
        <v>20.399999999999999</v>
      </c>
      <c r="BP24" s="103">
        <v>0</v>
      </c>
      <c r="BQ24" s="103">
        <v>9.8279999999999994</v>
      </c>
      <c r="BR24" s="103">
        <v>9.8279999999999994</v>
      </c>
      <c r="BS24" s="103">
        <v>0</v>
      </c>
      <c r="BT24" s="103">
        <v>8190</v>
      </c>
      <c r="BU24" s="110">
        <v>115</v>
      </c>
      <c r="BV24" s="103"/>
      <c r="BW24" s="103"/>
      <c r="BX24" s="103">
        <v>0</v>
      </c>
      <c r="BY24" s="106">
        <v>2.2679999999999998</v>
      </c>
      <c r="BZ24" s="106">
        <v>1.44</v>
      </c>
      <c r="CA24" s="103"/>
      <c r="CB24" s="103"/>
      <c r="CC24" s="103">
        <v>1.44</v>
      </c>
      <c r="CD24" s="103">
        <v>1.44</v>
      </c>
      <c r="CE24" s="103">
        <v>0</v>
      </c>
      <c r="CF24" s="103"/>
      <c r="CG24" s="103"/>
      <c r="CH24" s="103">
        <v>0.82799999999999996</v>
      </c>
      <c r="CI24" s="103"/>
      <c r="CJ24" s="103"/>
      <c r="CK24" s="110"/>
      <c r="CL24" s="103"/>
      <c r="CM24" s="103"/>
      <c r="CN24" s="103"/>
      <c r="CO24" s="103"/>
      <c r="CP24" s="103"/>
      <c r="CQ24" s="103">
        <v>0</v>
      </c>
      <c r="CR24" s="103">
        <v>95</v>
      </c>
      <c r="CS24" s="103"/>
      <c r="CT24" s="103"/>
      <c r="CU24" s="103"/>
      <c r="CV24" s="111">
        <v>469.44219999999996</v>
      </c>
    </row>
    <row r="25" spans="1:100" s="99" customFormat="1" ht="14.25" customHeight="1">
      <c r="A25" s="103">
        <v>19</v>
      </c>
      <c r="B25" s="103" t="s">
        <v>240</v>
      </c>
      <c r="C25" s="104">
        <v>124001</v>
      </c>
      <c r="D25" s="105" t="s">
        <v>259</v>
      </c>
      <c r="E25" s="106">
        <v>404.13390000000004</v>
      </c>
      <c r="F25" s="106">
        <v>267.04590000000002</v>
      </c>
      <c r="G25" s="103">
        <v>61719</v>
      </c>
      <c r="H25" s="115">
        <v>58996</v>
      </c>
      <c r="I25" s="117">
        <v>2723</v>
      </c>
      <c r="J25" s="103">
        <v>74.062799999999996</v>
      </c>
      <c r="K25" s="106">
        <v>31.5</v>
      </c>
      <c r="L25" s="103">
        <v>31.5</v>
      </c>
      <c r="M25" s="103">
        <v>31.5</v>
      </c>
      <c r="N25" s="103">
        <v>0</v>
      </c>
      <c r="O25" s="103"/>
      <c r="P25" s="103"/>
      <c r="Q25" s="103"/>
      <c r="R25" s="103"/>
      <c r="S25" s="106">
        <v>54.350800000000007</v>
      </c>
      <c r="T25" s="103">
        <v>5.8996000000000004</v>
      </c>
      <c r="U25" s="103"/>
      <c r="V25" s="103"/>
      <c r="W25" s="103">
        <v>30.691199999999998</v>
      </c>
      <c r="X25" s="103">
        <v>30.691199999999998</v>
      </c>
      <c r="Y25" s="103">
        <v>0</v>
      </c>
      <c r="Z25" s="103">
        <v>17.760000000000002</v>
      </c>
      <c r="AA25" s="103">
        <v>15.345599999999999</v>
      </c>
      <c r="AB25" s="103">
        <v>2.4144000000000023</v>
      </c>
      <c r="AC25" s="103">
        <v>25576</v>
      </c>
      <c r="AD25" s="103"/>
      <c r="AE25" s="103"/>
      <c r="AF25" s="103">
        <v>2.59</v>
      </c>
      <c r="AG25" s="103">
        <v>2.59</v>
      </c>
      <c r="AH25" s="103">
        <v>0</v>
      </c>
      <c r="AI25" s="110">
        <v>23.158999999999999</v>
      </c>
      <c r="AJ25" s="110">
        <v>23.158999999999999</v>
      </c>
      <c r="AK25" s="110">
        <v>0</v>
      </c>
      <c r="AL25" s="110">
        <v>231590</v>
      </c>
      <c r="AM25" s="103"/>
      <c r="AN25" s="103">
        <v>9.1929999999999996</v>
      </c>
      <c r="AO25" s="103">
        <v>9.1929999999999996</v>
      </c>
      <c r="AP25" s="103">
        <v>0</v>
      </c>
      <c r="AQ25" s="103">
        <v>8.6522000000000006</v>
      </c>
      <c r="AR25" s="103">
        <v>86522</v>
      </c>
      <c r="AS25" s="103">
        <v>0.54079999999999995</v>
      </c>
      <c r="AT25" s="103">
        <v>5407.9999999999991</v>
      </c>
      <c r="AU25" s="103"/>
      <c r="AV25" s="103">
        <v>0.68989999999999996</v>
      </c>
      <c r="AW25" s="103">
        <v>0.68989999999999996</v>
      </c>
      <c r="AX25" s="103">
        <v>0</v>
      </c>
      <c r="AY25" s="103">
        <v>0.64890000000000003</v>
      </c>
      <c r="AZ25" s="103">
        <v>6489</v>
      </c>
      <c r="BA25" s="103">
        <v>4.1000000000000002E-2</v>
      </c>
      <c r="BB25" s="103">
        <v>410</v>
      </c>
      <c r="BC25" s="103">
        <v>-7.6327832942979512E-17</v>
      </c>
      <c r="BD25" s="103">
        <v>19.500399999999999</v>
      </c>
      <c r="BE25" s="103">
        <v>19.500399999999999</v>
      </c>
      <c r="BF25" s="103">
        <v>0</v>
      </c>
      <c r="BG25" s="103"/>
      <c r="BH25" s="103">
        <v>52</v>
      </c>
      <c r="BI25" s="103">
        <v>52</v>
      </c>
      <c r="BJ25" s="103">
        <v>0</v>
      </c>
      <c r="BK25" s="111">
        <v>1E-4</v>
      </c>
      <c r="BL25" s="112" t="s">
        <v>259</v>
      </c>
      <c r="BM25" s="106">
        <v>120.16800000000001</v>
      </c>
      <c r="BN25" s="103">
        <v>17.760000000000002</v>
      </c>
      <c r="BO25" s="103">
        <v>17.760000000000002</v>
      </c>
      <c r="BP25" s="103">
        <v>0</v>
      </c>
      <c r="BQ25" s="103">
        <v>12.407999999999999</v>
      </c>
      <c r="BR25" s="103">
        <v>12.407999999999999</v>
      </c>
      <c r="BS25" s="103">
        <v>0</v>
      </c>
      <c r="BT25" s="103">
        <v>10340</v>
      </c>
      <c r="BU25" s="110">
        <v>90</v>
      </c>
      <c r="BV25" s="103"/>
      <c r="BW25" s="103"/>
      <c r="BX25" s="103">
        <v>0</v>
      </c>
      <c r="BY25" s="106">
        <v>16.920000000000002</v>
      </c>
      <c r="BZ25" s="106">
        <v>1.92</v>
      </c>
      <c r="CA25" s="103"/>
      <c r="CB25" s="103"/>
      <c r="CC25" s="103">
        <v>1.92</v>
      </c>
      <c r="CD25" s="103"/>
      <c r="CE25" s="103">
        <v>1.92</v>
      </c>
      <c r="CF25" s="103"/>
      <c r="CG25" s="103"/>
      <c r="CH25" s="103"/>
      <c r="CI25" s="103"/>
      <c r="CJ25" s="103"/>
      <c r="CK25" s="110"/>
      <c r="CL25" s="103"/>
      <c r="CM25" s="103"/>
      <c r="CN25" s="103"/>
      <c r="CO25" s="103">
        <v>15</v>
      </c>
      <c r="CP25" s="103">
        <v>15</v>
      </c>
      <c r="CQ25" s="103">
        <v>0</v>
      </c>
      <c r="CR25" s="103">
        <v>204.6</v>
      </c>
      <c r="CS25" s="103"/>
      <c r="CT25" s="103"/>
      <c r="CU25" s="103"/>
      <c r="CV25" s="111">
        <v>608.73390000000006</v>
      </c>
    </row>
    <row r="26" spans="1:100" s="99" customFormat="1" ht="14.25" customHeight="1">
      <c r="A26" s="103">
        <v>20</v>
      </c>
      <c r="B26" s="103" t="s">
        <v>240</v>
      </c>
      <c r="C26" s="104">
        <v>118001</v>
      </c>
      <c r="D26" s="105" t="s">
        <v>260</v>
      </c>
      <c r="E26" s="106">
        <v>201.7653</v>
      </c>
      <c r="F26" s="106">
        <v>174.3253</v>
      </c>
      <c r="G26" s="103">
        <v>46500</v>
      </c>
      <c r="H26" s="118">
        <v>30888</v>
      </c>
      <c r="I26" s="118">
        <v>15612</v>
      </c>
      <c r="J26" s="103">
        <v>55.8</v>
      </c>
      <c r="K26" s="106">
        <v>20.25</v>
      </c>
      <c r="L26" s="103">
        <v>20.25</v>
      </c>
      <c r="M26" s="103">
        <v>20.25</v>
      </c>
      <c r="N26" s="103">
        <v>0</v>
      </c>
      <c r="O26" s="103"/>
      <c r="P26" s="103"/>
      <c r="Q26" s="103"/>
      <c r="R26" s="103"/>
      <c r="S26" s="106">
        <v>39.415999999999997</v>
      </c>
      <c r="T26" s="103">
        <v>3.0888</v>
      </c>
      <c r="U26" s="103"/>
      <c r="V26" s="103"/>
      <c r="W26" s="103">
        <v>24.220800000000001</v>
      </c>
      <c r="X26" s="103">
        <v>24.220800000000001</v>
      </c>
      <c r="Y26" s="103">
        <v>0</v>
      </c>
      <c r="Z26" s="103">
        <v>12.106400000000001</v>
      </c>
      <c r="AA26" s="103">
        <v>12.1104</v>
      </c>
      <c r="AB26" s="103">
        <v>-3.9999999999995595E-3</v>
      </c>
      <c r="AC26" s="103">
        <v>20184</v>
      </c>
      <c r="AD26" s="103"/>
      <c r="AE26" s="103"/>
      <c r="AF26" s="103">
        <v>15.54</v>
      </c>
      <c r="AG26" s="103">
        <v>15.54</v>
      </c>
      <c r="AH26" s="103">
        <v>0</v>
      </c>
      <c r="AI26" s="110">
        <v>19.023900000000001</v>
      </c>
      <c r="AJ26" s="110">
        <v>19.023900000000001</v>
      </c>
      <c r="AK26" s="110">
        <v>0</v>
      </c>
      <c r="AL26" s="110">
        <v>190239</v>
      </c>
      <c r="AM26" s="103"/>
      <c r="AN26" s="103">
        <v>7.7851999999999997</v>
      </c>
      <c r="AO26" s="103">
        <v>7.7851999999999997</v>
      </c>
      <c r="AP26" s="103">
        <v>0</v>
      </c>
      <c r="AQ26" s="103">
        <v>7.3272000000000004</v>
      </c>
      <c r="AR26" s="103">
        <v>73272</v>
      </c>
      <c r="AS26" s="103">
        <v>0.45800000000000002</v>
      </c>
      <c r="AT26" s="103">
        <v>4580</v>
      </c>
      <c r="AU26" s="103"/>
      <c r="AV26" s="103">
        <v>0.78949999999999998</v>
      </c>
      <c r="AW26" s="103">
        <v>0.78949999999999998</v>
      </c>
      <c r="AX26" s="103">
        <v>0</v>
      </c>
      <c r="AY26" s="103">
        <v>0.54949999999999999</v>
      </c>
      <c r="AZ26" s="103">
        <v>5495</v>
      </c>
      <c r="BA26" s="103">
        <v>0.2399</v>
      </c>
      <c r="BB26" s="103">
        <v>2399</v>
      </c>
      <c r="BC26" s="103">
        <v>9.9999999999988987E-5</v>
      </c>
      <c r="BD26" s="103">
        <v>15.720700000000001</v>
      </c>
      <c r="BE26" s="103">
        <v>15.720700000000001</v>
      </c>
      <c r="BF26" s="103">
        <v>0</v>
      </c>
      <c r="BG26" s="103"/>
      <c r="BH26" s="103"/>
      <c r="BI26" s="103"/>
      <c r="BJ26" s="103">
        <v>0</v>
      </c>
      <c r="BK26" s="111">
        <v>1E-4</v>
      </c>
      <c r="BL26" s="112" t="s">
        <v>260</v>
      </c>
      <c r="BM26" s="106">
        <v>25.04</v>
      </c>
      <c r="BN26" s="103">
        <v>16.559999999999999</v>
      </c>
      <c r="BO26" s="103">
        <v>16.559999999999999</v>
      </c>
      <c r="BP26" s="103">
        <v>0</v>
      </c>
      <c r="BQ26" s="103">
        <v>6.48</v>
      </c>
      <c r="BR26" s="103">
        <v>6.48</v>
      </c>
      <c r="BS26" s="103">
        <v>0</v>
      </c>
      <c r="BT26" s="103">
        <v>6800</v>
      </c>
      <c r="BU26" s="110">
        <v>2</v>
      </c>
      <c r="BV26" s="103"/>
      <c r="BW26" s="103"/>
      <c r="BX26" s="103">
        <v>0</v>
      </c>
      <c r="BY26" s="106">
        <v>2.4</v>
      </c>
      <c r="BZ26" s="106">
        <v>2.4</v>
      </c>
      <c r="CA26" s="103"/>
      <c r="CB26" s="103"/>
      <c r="CC26" s="103">
        <v>2.4</v>
      </c>
      <c r="CD26" s="103">
        <v>2.4</v>
      </c>
      <c r="CE26" s="103">
        <v>0</v>
      </c>
      <c r="CF26" s="103"/>
      <c r="CG26" s="103"/>
      <c r="CH26" s="103"/>
      <c r="CI26" s="103"/>
      <c r="CJ26" s="103"/>
      <c r="CK26" s="110"/>
      <c r="CL26" s="103"/>
      <c r="CM26" s="103"/>
      <c r="CN26" s="103"/>
      <c r="CO26" s="103"/>
      <c r="CP26" s="103"/>
      <c r="CQ26" s="103">
        <v>0</v>
      </c>
      <c r="CR26" s="103">
        <v>177</v>
      </c>
      <c r="CS26" s="103"/>
      <c r="CT26" s="103"/>
      <c r="CU26" s="103"/>
      <c r="CV26" s="111">
        <v>378.76530000000002</v>
      </c>
    </row>
    <row r="27" spans="1:100" s="99" customFormat="1" ht="14.25" customHeight="1">
      <c r="A27" s="103">
        <v>21</v>
      </c>
      <c r="B27" s="103" t="s">
        <v>240</v>
      </c>
      <c r="C27" s="104">
        <v>113001</v>
      </c>
      <c r="D27" s="105" t="s">
        <v>261</v>
      </c>
      <c r="E27" s="106">
        <v>2507.85734</v>
      </c>
      <c r="F27" s="106">
        <v>1653.2073400000002</v>
      </c>
      <c r="G27" s="103">
        <v>469670.2</v>
      </c>
      <c r="H27" s="119">
        <v>328849.2</v>
      </c>
      <c r="I27" s="119">
        <v>140821</v>
      </c>
      <c r="J27" s="103">
        <v>563.60424</v>
      </c>
      <c r="K27" s="106">
        <v>198</v>
      </c>
      <c r="L27" s="103">
        <v>198</v>
      </c>
      <c r="M27" s="103">
        <v>198</v>
      </c>
      <c r="N27" s="103">
        <v>0</v>
      </c>
      <c r="O27" s="103"/>
      <c r="P27" s="103"/>
      <c r="Q27" s="103"/>
      <c r="R27" s="103"/>
      <c r="S27" s="106">
        <v>357.68880000000001</v>
      </c>
      <c r="T27" s="103">
        <v>32.884900000000002</v>
      </c>
      <c r="U27" s="103"/>
      <c r="V27" s="103"/>
      <c r="W27" s="103">
        <v>214.05</v>
      </c>
      <c r="X27" s="103">
        <v>214.05</v>
      </c>
      <c r="Y27" s="103">
        <v>0</v>
      </c>
      <c r="Z27" s="103">
        <v>110.7539</v>
      </c>
      <c r="AA27" s="103">
        <v>107.02500000000001</v>
      </c>
      <c r="AB27" s="103">
        <v>3.7288999999999959</v>
      </c>
      <c r="AC27" s="103">
        <v>178375</v>
      </c>
      <c r="AD27" s="103"/>
      <c r="AE27" s="103"/>
      <c r="AF27" s="103">
        <v>121.73</v>
      </c>
      <c r="AG27" s="103">
        <v>121.73</v>
      </c>
      <c r="AH27" s="103">
        <v>0</v>
      </c>
      <c r="AI27" s="110">
        <v>180.84309999999999</v>
      </c>
      <c r="AJ27" s="110">
        <v>180.84309999999999</v>
      </c>
      <c r="AK27" s="110">
        <v>0</v>
      </c>
      <c r="AL27" s="110">
        <v>1808431</v>
      </c>
      <c r="AM27" s="103"/>
      <c r="AN27" s="103">
        <v>75.083399999999997</v>
      </c>
      <c r="AO27" s="103">
        <v>75.083399999999997</v>
      </c>
      <c r="AP27" s="103">
        <v>0</v>
      </c>
      <c r="AQ27" s="103">
        <v>70.666700000000006</v>
      </c>
      <c r="AR27" s="103">
        <v>706667.00000000012</v>
      </c>
      <c r="AS27" s="103">
        <v>4.4166999999999996</v>
      </c>
      <c r="AT27" s="103">
        <v>44166.999999999993</v>
      </c>
      <c r="AU27" s="103"/>
      <c r="AV27" s="103">
        <v>7.335</v>
      </c>
      <c r="AW27" s="103">
        <v>7.335</v>
      </c>
      <c r="AX27" s="103">
        <v>0</v>
      </c>
      <c r="AY27" s="103">
        <v>5.3</v>
      </c>
      <c r="AZ27" s="103">
        <v>53000</v>
      </c>
      <c r="BA27" s="103">
        <v>2.0350000000000001</v>
      </c>
      <c r="BB27" s="103">
        <v>20350</v>
      </c>
      <c r="BC27" s="103">
        <v>0</v>
      </c>
      <c r="BD27" s="103">
        <v>148.9228</v>
      </c>
      <c r="BE27" s="103">
        <v>148.9228</v>
      </c>
      <c r="BF27" s="103">
        <v>0</v>
      </c>
      <c r="BG27" s="103"/>
      <c r="BH27" s="103"/>
      <c r="BI27" s="103"/>
      <c r="BJ27" s="103">
        <v>0</v>
      </c>
      <c r="BK27" s="111">
        <v>1E-4</v>
      </c>
      <c r="BL27" s="112" t="s">
        <v>261</v>
      </c>
      <c r="BM27" s="106">
        <v>823.70799999999997</v>
      </c>
      <c r="BN27" s="103">
        <v>150.72</v>
      </c>
      <c r="BO27" s="103">
        <v>150.72</v>
      </c>
      <c r="BP27" s="103">
        <v>0</v>
      </c>
      <c r="BQ27" s="103">
        <v>62.988</v>
      </c>
      <c r="BR27" s="103">
        <v>62.988</v>
      </c>
      <c r="BS27" s="103">
        <v>0</v>
      </c>
      <c r="BT27" s="103">
        <v>59740</v>
      </c>
      <c r="BU27" s="110">
        <v>120</v>
      </c>
      <c r="BV27" s="103">
        <v>490</v>
      </c>
      <c r="BW27" s="103">
        <v>502</v>
      </c>
      <c r="BX27" s="103">
        <v>-12</v>
      </c>
      <c r="BY27" s="106">
        <v>30.942</v>
      </c>
      <c r="BZ27" s="106">
        <v>26.4</v>
      </c>
      <c r="CA27" s="103"/>
      <c r="CB27" s="103"/>
      <c r="CC27" s="103">
        <v>26.4</v>
      </c>
      <c r="CD27" s="103"/>
      <c r="CE27" s="103">
        <v>26.4</v>
      </c>
      <c r="CF27" s="103"/>
      <c r="CG27" s="103"/>
      <c r="CH27" s="103">
        <v>4.5419999999999998</v>
      </c>
      <c r="CI27" s="103"/>
      <c r="CJ27" s="103"/>
      <c r="CK27" s="110"/>
      <c r="CL27" s="103"/>
      <c r="CM27" s="103"/>
      <c r="CN27" s="103"/>
      <c r="CO27" s="103"/>
      <c r="CP27" s="103"/>
      <c r="CQ27" s="103">
        <v>0</v>
      </c>
      <c r="CR27" s="103">
        <v>285</v>
      </c>
      <c r="CS27" s="103"/>
      <c r="CT27" s="103"/>
      <c r="CU27" s="103"/>
      <c r="CV27" s="111">
        <v>2792.85734</v>
      </c>
    </row>
    <row r="28" spans="1:100" s="99" customFormat="1" ht="14.25" customHeight="1">
      <c r="A28" s="103">
        <v>22</v>
      </c>
      <c r="B28" s="103" t="s">
        <v>240</v>
      </c>
      <c r="C28" s="104">
        <v>114001</v>
      </c>
      <c r="D28" s="105" t="s">
        <v>262</v>
      </c>
      <c r="E28" s="106">
        <v>418.23107999999996</v>
      </c>
      <c r="F28" s="106">
        <v>329.60307999999998</v>
      </c>
      <c r="G28" s="103">
        <v>89589.4</v>
      </c>
      <c r="H28" s="120">
        <v>62951.4</v>
      </c>
      <c r="I28" s="120">
        <v>26638</v>
      </c>
      <c r="J28" s="103">
        <v>107.50727999999999</v>
      </c>
      <c r="K28" s="106">
        <v>45.38</v>
      </c>
      <c r="L28" s="103">
        <v>38.25</v>
      </c>
      <c r="M28" s="103">
        <v>38.25</v>
      </c>
      <c r="N28" s="103">
        <v>0</v>
      </c>
      <c r="O28" s="103"/>
      <c r="P28" s="103"/>
      <c r="Q28" s="103"/>
      <c r="R28" s="103">
        <v>7.13</v>
      </c>
      <c r="S28" s="106">
        <v>70.531599999999997</v>
      </c>
      <c r="T28" s="103">
        <v>6.2950999999999997</v>
      </c>
      <c r="U28" s="103"/>
      <c r="V28" s="103"/>
      <c r="W28" s="103">
        <v>42.020400000000002</v>
      </c>
      <c r="X28" s="103">
        <v>42.020400000000002</v>
      </c>
      <c r="Y28" s="103">
        <v>0</v>
      </c>
      <c r="Z28" s="103">
        <v>22.216100000000001</v>
      </c>
      <c r="AA28" s="103">
        <v>21.010200000000001</v>
      </c>
      <c r="AB28" s="103">
        <v>1.2058999999999997</v>
      </c>
      <c r="AC28" s="103">
        <v>35017</v>
      </c>
      <c r="AD28" s="103"/>
      <c r="AE28" s="103"/>
      <c r="AF28" s="103">
        <v>25.9</v>
      </c>
      <c r="AG28" s="103">
        <v>25.9</v>
      </c>
      <c r="AH28" s="103">
        <v>0</v>
      </c>
      <c r="AI28" s="110">
        <v>35.195599999999999</v>
      </c>
      <c r="AJ28" s="110">
        <v>35.195599999999999</v>
      </c>
      <c r="AK28" s="110">
        <v>0</v>
      </c>
      <c r="AL28" s="110">
        <v>351956</v>
      </c>
      <c r="AM28" s="103"/>
      <c r="AN28" s="103">
        <v>14.5909</v>
      </c>
      <c r="AO28" s="103">
        <v>150771</v>
      </c>
      <c r="AP28" s="103">
        <v>-150756.40909999999</v>
      </c>
      <c r="AQ28" s="103">
        <v>13.7326</v>
      </c>
      <c r="AR28" s="103">
        <v>137326</v>
      </c>
      <c r="AS28" s="103">
        <v>0.85829999999999995</v>
      </c>
      <c r="AT28" s="103">
        <v>8583</v>
      </c>
      <c r="AU28" s="103"/>
      <c r="AV28" s="103">
        <v>1.4350000000000001</v>
      </c>
      <c r="AW28" s="103">
        <v>1.4350000000000001</v>
      </c>
      <c r="AX28" s="103">
        <v>0</v>
      </c>
      <c r="AY28" s="103">
        <v>1.0299</v>
      </c>
      <c r="AZ28" s="103">
        <v>10299</v>
      </c>
      <c r="BA28" s="103">
        <v>0.40510000000000002</v>
      </c>
      <c r="BB28" s="103">
        <v>4051</v>
      </c>
      <c r="BC28" s="103">
        <v>0</v>
      </c>
      <c r="BD28" s="103">
        <v>29.0627</v>
      </c>
      <c r="BE28" s="103">
        <v>29.0627</v>
      </c>
      <c r="BF28" s="103">
        <v>0</v>
      </c>
      <c r="BG28" s="103"/>
      <c r="BH28" s="103"/>
      <c r="BI28" s="103"/>
      <c r="BJ28" s="103">
        <v>0</v>
      </c>
      <c r="BK28" s="111">
        <v>1E-4</v>
      </c>
      <c r="BL28" s="112" t="s">
        <v>262</v>
      </c>
      <c r="BM28" s="106">
        <v>81.427999999999997</v>
      </c>
      <c r="BN28" s="103">
        <v>30</v>
      </c>
      <c r="BO28" s="103">
        <v>30</v>
      </c>
      <c r="BP28" s="103">
        <v>0</v>
      </c>
      <c r="BQ28" s="103">
        <v>13.428000000000001</v>
      </c>
      <c r="BR28" s="103">
        <v>13.428000000000001</v>
      </c>
      <c r="BS28" s="103">
        <v>0</v>
      </c>
      <c r="BT28" s="103">
        <v>13740</v>
      </c>
      <c r="BU28" s="110">
        <v>20</v>
      </c>
      <c r="BV28" s="103">
        <v>18</v>
      </c>
      <c r="BW28" s="103">
        <v>18</v>
      </c>
      <c r="BX28" s="103">
        <v>0</v>
      </c>
      <c r="BY28" s="106">
        <v>7.2</v>
      </c>
      <c r="BZ28" s="106">
        <v>7.2</v>
      </c>
      <c r="CA28" s="103"/>
      <c r="CB28" s="103"/>
      <c r="CC28" s="103">
        <v>7.2</v>
      </c>
      <c r="CD28" s="103">
        <v>7.2</v>
      </c>
      <c r="CE28" s="103">
        <v>0</v>
      </c>
      <c r="CF28" s="103"/>
      <c r="CG28" s="103"/>
      <c r="CH28" s="103"/>
      <c r="CI28" s="103"/>
      <c r="CJ28" s="103"/>
      <c r="CK28" s="110"/>
      <c r="CL28" s="103"/>
      <c r="CM28" s="103"/>
      <c r="CN28" s="103"/>
      <c r="CO28" s="103"/>
      <c r="CP28" s="103"/>
      <c r="CQ28" s="103">
        <v>0</v>
      </c>
      <c r="CR28" s="103">
        <v>30</v>
      </c>
      <c r="CS28" s="103"/>
      <c r="CT28" s="103"/>
      <c r="CU28" s="103"/>
      <c r="CV28" s="111">
        <v>448.23107999999996</v>
      </c>
    </row>
    <row r="29" spans="1:100" s="99" customFormat="1" ht="14.25" customHeight="1">
      <c r="A29" s="103">
        <v>23</v>
      </c>
      <c r="B29" s="103" t="s">
        <v>240</v>
      </c>
      <c r="C29" s="104">
        <v>110001</v>
      </c>
      <c r="D29" s="105" t="s">
        <v>263</v>
      </c>
      <c r="E29" s="106">
        <v>10048.9133</v>
      </c>
      <c r="F29" s="106">
        <v>7749.6733000000004</v>
      </c>
      <c r="G29" s="103">
        <v>1322004</v>
      </c>
      <c r="H29" s="120">
        <v>1280525</v>
      </c>
      <c r="I29" s="120">
        <v>41479</v>
      </c>
      <c r="J29" s="103">
        <v>1586.4048</v>
      </c>
      <c r="K29" s="106">
        <v>1332.53</v>
      </c>
      <c r="L29" s="103">
        <v>641.25</v>
      </c>
      <c r="M29" s="103">
        <v>641.25</v>
      </c>
      <c r="N29" s="103">
        <v>0</v>
      </c>
      <c r="O29" s="103">
        <v>91.22</v>
      </c>
      <c r="P29" s="103"/>
      <c r="Q29" s="103"/>
      <c r="R29" s="103">
        <v>600.05999999999995</v>
      </c>
      <c r="S29" s="106">
        <v>924.46949999999993</v>
      </c>
      <c r="T29" s="103">
        <v>101.07</v>
      </c>
      <c r="U29" s="103">
        <v>37.81</v>
      </c>
      <c r="V29" s="103"/>
      <c r="W29" s="103">
        <v>528.08159999999998</v>
      </c>
      <c r="X29" s="103">
        <v>528.08159999999998</v>
      </c>
      <c r="Y29" s="103">
        <v>0</v>
      </c>
      <c r="Z29" s="103">
        <v>257.50790000000001</v>
      </c>
      <c r="AA29" s="103">
        <v>264.04079999999999</v>
      </c>
      <c r="AB29" s="103">
        <v>-6.5328999999999837</v>
      </c>
      <c r="AC29" s="103">
        <v>440068</v>
      </c>
      <c r="AD29" s="103"/>
      <c r="AE29" s="103"/>
      <c r="AF29" s="103">
        <v>33.67</v>
      </c>
      <c r="AG29" s="103">
        <v>33.67</v>
      </c>
      <c r="AH29" s="103">
        <v>0</v>
      </c>
      <c r="AI29" s="110">
        <v>462.47620000000001</v>
      </c>
      <c r="AJ29" s="110">
        <v>462.47620000000001</v>
      </c>
      <c r="AK29" s="110">
        <v>0</v>
      </c>
      <c r="AL29" s="110">
        <v>4624762</v>
      </c>
      <c r="AM29" s="103"/>
      <c r="AN29" s="103">
        <v>192.21260000000001</v>
      </c>
      <c r="AO29" s="103">
        <v>192.21260000000001</v>
      </c>
      <c r="AP29" s="103">
        <v>0</v>
      </c>
      <c r="AQ29" s="103">
        <v>180.90600000000001</v>
      </c>
      <c r="AR29" s="103">
        <v>1809060</v>
      </c>
      <c r="AS29" s="103">
        <v>11.3066</v>
      </c>
      <c r="AT29" s="103">
        <v>113066</v>
      </c>
      <c r="AU29" s="103"/>
      <c r="AV29" s="103">
        <v>14.152100000000001</v>
      </c>
      <c r="AW29" s="103">
        <v>14.152100000000001</v>
      </c>
      <c r="AX29" s="103">
        <v>0</v>
      </c>
      <c r="AY29" s="103">
        <v>13.5679</v>
      </c>
      <c r="AZ29" s="103">
        <v>135679</v>
      </c>
      <c r="BA29" s="103">
        <v>0.58409999999999995</v>
      </c>
      <c r="BB29" s="103">
        <v>5840.9999999999991</v>
      </c>
      <c r="BC29" s="103">
        <v>1.0000000000098819E-4</v>
      </c>
      <c r="BD29" s="103">
        <v>377.75810000000001</v>
      </c>
      <c r="BE29" s="103">
        <v>377.75810000000001</v>
      </c>
      <c r="BF29" s="103">
        <v>0</v>
      </c>
      <c r="BG29" s="103"/>
      <c r="BH29" s="103">
        <v>2826</v>
      </c>
      <c r="BI29" s="103">
        <v>2826</v>
      </c>
      <c r="BJ29" s="103">
        <v>0</v>
      </c>
      <c r="BK29" s="111">
        <v>1E-4</v>
      </c>
      <c r="BL29" s="112" t="s">
        <v>263</v>
      </c>
      <c r="BM29" s="106">
        <v>2032.1399999999999</v>
      </c>
      <c r="BN29" s="103">
        <v>867.48</v>
      </c>
      <c r="BO29" s="103">
        <v>867.48</v>
      </c>
      <c r="BP29" s="103">
        <v>0</v>
      </c>
      <c r="BQ29" s="103">
        <v>216.06</v>
      </c>
      <c r="BR29" s="103">
        <v>218.55600000000001</v>
      </c>
      <c r="BS29" s="103">
        <v>-2.4960000000000093</v>
      </c>
      <c r="BT29" s="103">
        <v>189320</v>
      </c>
      <c r="BU29" s="110">
        <v>46</v>
      </c>
      <c r="BV29" s="103">
        <v>902.6</v>
      </c>
      <c r="BW29" s="103"/>
      <c r="BX29" s="103">
        <v>902.6</v>
      </c>
      <c r="BY29" s="106">
        <v>267.10000000000002</v>
      </c>
      <c r="BZ29" s="106">
        <v>47.52</v>
      </c>
      <c r="CA29" s="103"/>
      <c r="CB29" s="103"/>
      <c r="CC29" s="103">
        <v>47.52</v>
      </c>
      <c r="CD29" s="103">
        <v>47.52</v>
      </c>
      <c r="CE29" s="103">
        <v>0</v>
      </c>
      <c r="CF29" s="103"/>
      <c r="CG29" s="103"/>
      <c r="CH29" s="103">
        <v>23.02</v>
      </c>
      <c r="CI29" s="103"/>
      <c r="CJ29" s="103"/>
      <c r="CK29" s="110"/>
      <c r="CL29" s="103"/>
      <c r="CM29" s="103"/>
      <c r="CN29" s="103"/>
      <c r="CO29" s="103">
        <v>196.56</v>
      </c>
      <c r="CP29" s="103">
        <v>176.06</v>
      </c>
      <c r="CQ29" s="103">
        <v>20.5</v>
      </c>
      <c r="CR29" s="103">
        <v>414.66</v>
      </c>
      <c r="CS29" s="103"/>
      <c r="CT29" s="103"/>
      <c r="CU29" s="103"/>
      <c r="CV29" s="111">
        <v>10463.5733</v>
      </c>
    </row>
    <row r="30" spans="1:100" s="99" customFormat="1" ht="14.25" customHeight="1">
      <c r="A30" s="103">
        <v>24</v>
      </c>
      <c r="B30" s="103" t="s">
        <v>240</v>
      </c>
      <c r="C30" s="104">
        <v>132001</v>
      </c>
      <c r="D30" s="105" t="s">
        <v>264</v>
      </c>
      <c r="E30" s="106">
        <v>529.55599999999993</v>
      </c>
      <c r="F30" s="106">
        <v>411.29599999999999</v>
      </c>
      <c r="G30" s="103">
        <v>101799</v>
      </c>
      <c r="H30" s="120">
        <v>101799</v>
      </c>
      <c r="I30" s="120"/>
      <c r="J30" s="103">
        <v>122.1588</v>
      </c>
      <c r="K30" s="106">
        <v>105.52200000000001</v>
      </c>
      <c r="L30" s="103">
        <v>51.75</v>
      </c>
      <c r="M30" s="103">
        <v>51.75</v>
      </c>
      <c r="N30" s="103">
        <v>0</v>
      </c>
      <c r="O30" s="103">
        <v>3.8159999999999998</v>
      </c>
      <c r="P30" s="103"/>
      <c r="Q30" s="103"/>
      <c r="R30" s="103">
        <v>49.956000000000003</v>
      </c>
      <c r="S30" s="106">
        <v>70.869799999999998</v>
      </c>
      <c r="T30" s="103">
        <v>8.0848999999999993</v>
      </c>
      <c r="U30" s="103">
        <v>1.5</v>
      </c>
      <c r="V30" s="103"/>
      <c r="W30" s="103">
        <v>41.2956</v>
      </c>
      <c r="X30" s="103">
        <v>41.2956</v>
      </c>
      <c r="Y30" s="103">
        <v>0</v>
      </c>
      <c r="Z30" s="103">
        <v>19.9893</v>
      </c>
      <c r="AA30" s="103">
        <v>20.6478</v>
      </c>
      <c r="AB30" s="103">
        <v>-0.65850000000000009</v>
      </c>
      <c r="AC30" s="103">
        <v>34413</v>
      </c>
      <c r="AD30" s="103"/>
      <c r="AE30" s="103"/>
      <c r="AF30" s="103">
        <v>0</v>
      </c>
      <c r="AG30" s="103">
        <v>0</v>
      </c>
      <c r="AH30" s="103">
        <v>0</v>
      </c>
      <c r="AI30" s="110">
        <v>35.726300000000002</v>
      </c>
      <c r="AJ30" s="110">
        <v>35.726300000000002</v>
      </c>
      <c r="AK30" s="110">
        <v>0</v>
      </c>
      <c r="AL30" s="110">
        <v>357263</v>
      </c>
      <c r="AM30" s="103"/>
      <c r="AN30" s="103">
        <v>14.7822</v>
      </c>
      <c r="AO30" s="103">
        <v>13.912704</v>
      </c>
      <c r="AP30" s="103">
        <v>0.86949599999999982</v>
      </c>
      <c r="AQ30" s="103">
        <v>13.912699999999999</v>
      </c>
      <c r="AR30" s="103">
        <v>139127</v>
      </c>
      <c r="AS30" s="103">
        <v>0.86950000000000005</v>
      </c>
      <c r="AT30" s="103">
        <v>8695</v>
      </c>
      <c r="AU30" s="103"/>
      <c r="AV30" s="103">
        <v>1.0435000000000001</v>
      </c>
      <c r="AW30" s="103">
        <v>1.0435000000000001</v>
      </c>
      <c r="AX30" s="103">
        <v>0</v>
      </c>
      <c r="AY30" s="103">
        <v>1.0435000000000001</v>
      </c>
      <c r="AZ30" s="103">
        <v>10435.000000000002</v>
      </c>
      <c r="BA30" s="103">
        <v>0</v>
      </c>
      <c r="BB30" s="103">
        <v>0</v>
      </c>
      <c r="BC30" s="103">
        <v>0</v>
      </c>
      <c r="BD30" s="103">
        <v>29.1934</v>
      </c>
      <c r="BE30" s="103">
        <v>29.1934</v>
      </c>
      <c r="BF30" s="103">
        <v>0</v>
      </c>
      <c r="BG30" s="103"/>
      <c r="BH30" s="103">
        <v>32</v>
      </c>
      <c r="BI30" s="103">
        <v>32</v>
      </c>
      <c r="BJ30" s="103">
        <v>0</v>
      </c>
      <c r="BK30" s="111">
        <v>1E-4</v>
      </c>
      <c r="BL30" s="112" t="s">
        <v>264</v>
      </c>
      <c r="BM30" s="106">
        <v>113.38800000000001</v>
      </c>
      <c r="BN30" s="103">
        <v>69</v>
      </c>
      <c r="BO30" s="103">
        <v>69</v>
      </c>
      <c r="BP30" s="103">
        <v>0</v>
      </c>
      <c r="BQ30" s="103">
        <v>17.388000000000002</v>
      </c>
      <c r="BR30" s="103">
        <v>17.388000000000002</v>
      </c>
      <c r="BS30" s="103">
        <v>0</v>
      </c>
      <c r="BT30" s="103">
        <v>15430</v>
      </c>
      <c r="BU30" s="110">
        <v>0</v>
      </c>
      <c r="BV30" s="103">
        <v>27</v>
      </c>
      <c r="BW30" s="103">
        <v>22.5</v>
      </c>
      <c r="BX30" s="103">
        <v>4.5</v>
      </c>
      <c r="BY30" s="106">
        <v>4.8719999999999999</v>
      </c>
      <c r="BZ30" s="106">
        <v>2.88</v>
      </c>
      <c r="CA30" s="103"/>
      <c r="CB30" s="103"/>
      <c r="CC30" s="103">
        <v>2.88</v>
      </c>
      <c r="CD30" s="103">
        <v>2.88</v>
      </c>
      <c r="CE30" s="103">
        <v>0</v>
      </c>
      <c r="CF30" s="103"/>
      <c r="CG30" s="103"/>
      <c r="CH30" s="103">
        <v>1.992</v>
      </c>
      <c r="CI30" s="103"/>
      <c r="CJ30" s="103"/>
      <c r="CK30" s="110"/>
      <c r="CL30" s="103"/>
      <c r="CM30" s="103"/>
      <c r="CN30" s="103"/>
      <c r="CO30" s="103"/>
      <c r="CP30" s="103"/>
      <c r="CQ30" s="103">
        <v>0</v>
      </c>
      <c r="CR30" s="103"/>
      <c r="CS30" s="103"/>
      <c r="CT30" s="103"/>
      <c r="CU30" s="103"/>
      <c r="CV30" s="111">
        <v>529.55599999999993</v>
      </c>
    </row>
    <row r="31" spans="1:100" s="99" customFormat="1" ht="14.25" customHeight="1">
      <c r="A31" s="103">
        <v>25</v>
      </c>
      <c r="B31" s="103" t="s">
        <v>240</v>
      </c>
      <c r="C31" s="104">
        <v>112001</v>
      </c>
      <c r="D31" s="105" t="s">
        <v>265</v>
      </c>
      <c r="E31" s="106">
        <v>2685.6485999999995</v>
      </c>
      <c r="F31" s="106">
        <v>1868.0985999999996</v>
      </c>
      <c r="G31" s="103">
        <v>396450</v>
      </c>
      <c r="H31" s="120">
        <v>393593</v>
      </c>
      <c r="I31" s="120">
        <v>2857</v>
      </c>
      <c r="J31" s="103">
        <v>475.74</v>
      </c>
      <c r="K31" s="106">
        <v>437.66399999999999</v>
      </c>
      <c r="L31" s="103">
        <v>202.5</v>
      </c>
      <c r="M31" s="103">
        <v>202.5</v>
      </c>
      <c r="N31" s="103">
        <v>0</v>
      </c>
      <c r="O31" s="103">
        <v>37.512</v>
      </c>
      <c r="P31" s="103"/>
      <c r="Q31" s="103"/>
      <c r="R31" s="103">
        <v>197.65199999999999</v>
      </c>
      <c r="S31" s="106">
        <v>277.30809999999997</v>
      </c>
      <c r="T31" s="103">
        <v>32.4803</v>
      </c>
      <c r="U31" s="103">
        <v>12.06</v>
      </c>
      <c r="V31" s="103"/>
      <c r="W31" s="103">
        <v>157.1232</v>
      </c>
      <c r="X31" s="103">
        <v>157.1232</v>
      </c>
      <c r="Y31" s="103">
        <v>0</v>
      </c>
      <c r="Z31" s="103">
        <v>75.644599999999997</v>
      </c>
      <c r="AA31" s="103">
        <v>78.561599999999999</v>
      </c>
      <c r="AB31" s="103">
        <v>-2.9170000000000016</v>
      </c>
      <c r="AC31" s="103">
        <v>130936</v>
      </c>
      <c r="AD31" s="103"/>
      <c r="AE31" s="103"/>
      <c r="AF31" s="103">
        <v>2.59</v>
      </c>
      <c r="AG31" s="103">
        <v>2.59</v>
      </c>
      <c r="AH31" s="103">
        <v>0</v>
      </c>
      <c r="AI31" s="110">
        <v>139.26939999999999</v>
      </c>
      <c r="AJ31" s="110">
        <v>139.26939999999999</v>
      </c>
      <c r="AK31" s="110">
        <v>0</v>
      </c>
      <c r="AL31" s="110">
        <v>1392694</v>
      </c>
      <c r="AM31" s="103"/>
      <c r="AN31" s="103">
        <v>57.870600000000003</v>
      </c>
      <c r="AO31" s="103">
        <v>57.870600000000003</v>
      </c>
      <c r="AP31" s="103">
        <v>0</v>
      </c>
      <c r="AQ31" s="103">
        <v>54.4664</v>
      </c>
      <c r="AR31" s="103">
        <v>544664</v>
      </c>
      <c r="AS31" s="103">
        <v>3.4041999999999999</v>
      </c>
      <c r="AT31" s="103">
        <v>34042</v>
      </c>
      <c r="AU31" s="103"/>
      <c r="AV31" s="103">
        <v>4.1271000000000004</v>
      </c>
      <c r="AW31" s="103">
        <v>4.1271000000000004</v>
      </c>
      <c r="AX31" s="103">
        <v>0</v>
      </c>
      <c r="AY31" s="103">
        <v>4.085</v>
      </c>
      <c r="AZ31" s="103">
        <v>40850</v>
      </c>
      <c r="BA31" s="103">
        <v>4.2099999999999999E-2</v>
      </c>
      <c r="BB31" s="103">
        <v>421</v>
      </c>
      <c r="BC31" s="103">
        <v>4.7184478546569153E-16</v>
      </c>
      <c r="BD31" s="103">
        <v>113.5294</v>
      </c>
      <c r="BE31" s="103">
        <v>113.5294</v>
      </c>
      <c r="BF31" s="103">
        <v>0</v>
      </c>
      <c r="BG31" s="103"/>
      <c r="BH31" s="103">
        <v>360</v>
      </c>
      <c r="BI31" s="103">
        <v>360</v>
      </c>
      <c r="BJ31" s="103">
        <v>0</v>
      </c>
      <c r="BK31" s="111">
        <v>1E-4</v>
      </c>
      <c r="BL31" s="112" t="s">
        <v>265</v>
      </c>
      <c r="BM31" s="106">
        <v>811.89200000000005</v>
      </c>
      <c r="BN31" s="103">
        <v>270.95999999999998</v>
      </c>
      <c r="BO31" s="103">
        <v>270.95999999999998</v>
      </c>
      <c r="BP31" s="103">
        <v>0</v>
      </c>
      <c r="BQ31" s="103">
        <v>67.932000000000002</v>
      </c>
      <c r="BR31" s="103">
        <v>67.932000000000002</v>
      </c>
      <c r="BS31" s="103">
        <v>0</v>
      </c>
      <c r="BT31" s="103">
        <v>55200</v>
      </c>
      <c r="BU31" s="110">
        <v>57</v>
      </c>
      <c r="BV31" s="103">
        <v>416</v>
      </c>
      <c r="BW31" s="103">
        <v>416</v>
      </c>
      <c r="BX31" s="103">
        <v>0</v>
      </c>
      <c r="BY31" s="106">
        <v>5.6580000000000004</v>
      </c>
      <c r="BZ31" s="106">
        <v>5.28</v>
      </c>
      <c r="CA31" s="103"/>
      <c r="CB31" s="103"/>
      <c r="CC31" s="103">
        <v>5.28</v>
      </c>
      <c r="CD31" s="103"/>
      <c r="CE31" s="103">
        <v>5.28</v>
      </c>
      <c r="CF31" s="103"/>
      <c r="CG31" s="103"/>
      <c r="CH31" s="103">
        <v>0.378</v>
      </c>
      <c r="CI31" s="103"/>
      <c r="CJ31" s="103"/>
      <c r="CK31" s="110"/>
      <c r="CL31" s="103"/>
      <c r="CM31" s="103"/>
      <c r="CN31" s="103"/>
      <c r="CO31" s="103"/>
      <c r="CP31" s="103"/>
      <c r="CQ31" s="103">
        <v>0</v>
      </c>
      <c r="CR31" s="103">
        <v>50</v>
      </c>
      <c r="CS31" s="103"/>
      <c r="CT31" s="103"/>
      <c r="CU31" s="103"/>
      <c r="CV31" s="111">
        <v>2735.6485999999995</v>
      </c>
    </row>
    <row r="32" spans="1:100" s="99" customFormat="1" ht="14.25" customHeight="1">
      <c r="A32" s="103">
        <v>26</v>
      </c>
      <c r="B32" s="103" t="s">
        <v>240</v>
      </c>
      <c r="C32" s="104">
        <v>111001</v>
      </c>
      <c r="D32" s="105" t="s">
        <v>266</v>
      </c>
      <c r="E32" s="106">
        <v>1149.1851999999999</v>
      </c>
      <c r="F32" s="106">
        <v>962.77319999999997</v>
      </c>
      <c r="G32" s="103">
        <v>233383</v>
      </c>
      <c r="H32" s="120">
        <v>200990</v>
      </c>
      <c r="I32" s="120">
        <v>32393</v>
      </c>
      <c r="J32" s="103">
        <v>282.05959999999999</v>
      </c>
      <c r="K32" s="106">
        <v>227.364</v>
      </c>
      <c r="L32" s="103">
        <v>139.5</v>
      </c>
      <c r="M32" s="103">
        <v>139.5</v>
      </c>
      <c r="N32" s="103">
        <v>0</v>
      </c>
      <c r="O32" s="103">
        <v>27.384</v>
      </c>
      <c r="P32" s="103"/>
      <c r="Q32" s="103"/>
      <c r="R32" s="103">
        <v>60.48</v>
      </c>
      <c r="S32" s="106">
        <v>206.6</v>
      </c>
      <c r="T32" s="103">
        <v>20.099</v>
      </c>
      <c r="U32" s="103">
        <v>8.8439999999999994</v>
      </c>
      <c r="V32" s="103"/>
      <c r="W32" s="103">
        <v>117.5184</v>
      </c>
      <c r="X32" s="103">
        <v>117.5184</v>
      </c>
      <c r="Y32" s="103">
        <v>0</v>
      </c>
      <c r="Z32" s="103">
        <v>60.138599999999997</v>
      </c>
      <c r="AA32" s="103">
        <v>58.7592</v>
      </c>
      <c r="AB32" s="103">
        <v>1.3793999999999969</v>
      </c>
      <c r="AC32" s="103">
        <v>97932</v>
      </c>
      <c r="AD32" s="103"/>
      <c r="AE32" s="103"/>
      <c r="AF32" s="103">
        <v>32.116</v>
      </c>
      <c r="AG32" s="103">
        <v>32.116</v>
      </c>
      <c r="AH32" s="103">
        <v>0</v>
      </c>
      <c r="AI32" s="110">
        <v>94.121099999999998</v>
      </c>
      <c r="AJ32" s="110">
        <v>94.121120000000005</v>
      </c>
      <c r="AK32" s="110">
        <v>-2.0000000006348273E-5</v>
      </c>
      <c r="AL32" s="110">
        <v>941211</v>
      </c>
      <c r="AM32" s="103"/>
      <c r="AN32" s="103">
        <v>38.562399999999997</v>
      </c>
      <c r="AO32" s="103">
        <v>383043.66</v>
      </c>
      <c r="AP32" s="103">
        <v>-383005.09759999998</v>
      </c>
      <c r="AQ32" s="103">
        <v>36.293999999999997</v>
      </c>
      <c r="AR32" s="103">
        <v>362939.99999999994</v>
      </c>
      <c r="AS32" s="103">
        <v>2.2227999999999999</v>
      </c>
      <c r="AT32" s="103">
        <v>22228</v>
      </c>
      <c r="AU32" s="103"/>
      <c r="AV32" s="103">
        <v>3.1425999999999998</v>
      </c>
      <c r="AW32" s="103">
        <v>3.1934990000000001</v>
      </c>
      <c r="AX32" s="103">
        <v>-5.089900000000025E-2</v>
      </c>
      <c r="AY32" s="103">
        <v>2.6674000000000002</v>
      </c>
      <c r="AZ32" s="103">
        <v>26674.000000000004</v>
      </c>
      <c r="BA32" s="103">
        <v>0.47520000000000001</v>
      </c>
      <c r="BB32" s="103">
        <v>4752</v>
      </c>
      <c r="BC32" s="103">
        <v>0</v>
      </c>
      <c r="BD32" s="103">
        <v>78.807500000000005</v>
      </c>
      <c r="BE32" s="103">
        <v>77.8</v>
      </c>
      <c r="BF32" s="103">
        <v>1.0075000000000074</v>
      </c>
      <c r="BG32" s="103"/>
      <c r="BH32" s="103"/>
      <c r="BI32" s="103"/>
      <c r="BJ32" s="103">
        <v>0</v>
      </c>
      <c r="BK32" s="111">
        <v>1E-4</v>
      </c>
      <c r="BL32" s="112" t="s">
        <v>266</v>
      </c>
      <c r="BM32" s="106">
        <v>174.148</v>
      </c>
      <c r="BN32" s="103">
        <v>85.919999999999987</v>
      </c>
      <c r="BO32" s="103">
        <v>85.919999999999987</v>
      </c>
      <c r="BP32" s="103">
        <v>0</v>
      </c>
      <c r="BQ32" s="103">
        <v>42.228000000000002</v>
      </c>
      <c r="BR32" s="103">
        <v>42.228000000000002</v>
      </c>
      <c r="BS32" s="103">
        <v>0</v>
      </c>
      <c r="BT32" s="103">
        <v>37430</v>
      </c>
      <c r="BU32" s="110">
        <v>46</v>
      </c>
      <c r="BV32" s="103"/>
      <c r="BW32" s="103"/>
      <c r="BX32" s="103">
        <v>0</v>
      </c>
      <c r="BY32" s="106">
        <v>12.263999999999999</v>
      </c>
      <c r="BZ32" s="106">
        <v>9.1199999999999992</v>
      </c>
      <c r="CA32" s="103"/>
      <c r="CB32" s="103"/>
      <c r="CC32" s="103">
        <v>9.1199999999999992</v>
      </c>
      <c r="CD32" s="103">
        <v>8.64</v>
      </c>
      <c r="CE32" s="103">
        <v>0.47999999999999865</v>
      </c>
      <c r="CF32" s="103"/>
      <c r="CG32" s="103"/>
      <c r="CH32" s="103">
        <v>3.1440000000000001</v>
      </c>
      <c r="CI32" s="103"/>
      <c r="CJ32" s="103"/>
      <c r="CK32" s="110"/>
      <c r="CL32" s="103"/>
      <c r="CM32" s="103"/>
      <c r="CN32" s="103"/>
      <c r="CO32" s="103"/>
      <c r="CP32" s="103"/>
      <c r="CQ32" s="103">
        <v>0</v>
      </c>
      <c r="CR32" s="103">
        <v>138</v>
      </c>
      <c r="CS32" s="103"/>
      <c r="CT32" s="103"/>
      <c r="CU32" s="103"/>
      <c r="CV32" s="111">
        <v>1287.1851999999999</v>
      </c>
    </row>
    <row r="33" spans="1:100" s="99" customFormat="1" ht="14.25" customHeight="1">
      <c r="A33" s="103">
        <v>27</v>
      </c>
      <c r="B33" s="103" t="s">
        <v>240</v>
      </c>
      <c r="C33" s="104">
        <v>125001</v>
      </c>
      <c r="D33" s="105" t="s">
        <v>267</v>
      </c>
      <c r="E33" s="106">
        <v>2192.7985000000003</v>
      </c>
      <c r="F33" s="106">
        <v>1773.8465000000001</v>
      </c>
      <c r="G33" s="103">
        <v>468437</v>
      </c>
      <c r="H33" s="120">
        <v>312643</v>
      </c>
      <c r="I33" s="120">
        <v>155794</v>
      </c>
      <c r="J33" s="103">
        <v>562.12440000000004</v>
      </c>
      <c r="K33" s="106">
        <v>236.196</v>
      </c>
      <c r="L33" s="103">
        <v>193.5</v>
      </c>
      <c r="M33" s="103">
        <v>193.5</v>
      </c>
      <c r="N33" s="103">
        <v>0</v>
      </c>
      <c r="O33" s="103">
        <v>42.695999999999998</v>
      </c>
      <c r="P33" s="103"/>
      <c r="Q33" s="103"/>
      <c r="R33" s="103"/>
      <c r="S33" s="106">
        <v>365.08809999999994</v>
      </c>
      <c r="T33" s="103">
        <v>31.264299999999999</v>
      </c>
      <c r="U33" s="103">
        <v>13.6296</v>
      </c>
      <c r="V33" s="103"/>
      <c r="W33" s="103">
        <v>211.6968</v>
      </c>
      <c r="X33" s="103">
        <v>211.6968</v>
      </c>
      <c r="Y33" s="103">
        <v>0</v>
      </c>
      <c r="Z33" s="103">
        <v>108.4974</v>
      </c>
      <c r="AA33" s="103">
        <v>105.8484</v>
      </c>
      <c r="AB33" s="103">
        <v>2.6490000000000009</v>
      </c>
      <c r="AC33" s="103">
        <v>176414</v>
      </c>
      <c r="AD33" s="103"/>
      <c r="AE33" s="103"/>
      <c r="AF33" s="103">
        <v>121.73</v>
      </c>
      <c r="AG33" s="103">
        <v>121.73</v>
      </c>
      <c r="AH33" s="103">
        <v>0</v>
      </c>
      <c r="AI33" s="110">
        <v>179.25049999999999</v>
      </c>
      <c r="AJ33" s="110">
        <v>179.25049999999999</v>
      </c>
      <c r="AK33" s="110">
        <v>0</v>
      </c>
      <c r="AL33" s="110">
        <v>1792504.9999999998</v>
      </c>
      <c r="AM33" s="103"/>
      <c r="AN33" s="103">
        <v>74.575100000000006</v>
      </c>
      <c r="AO33" s="103">
        <v>74.575100000000006</v>
      </c>
      <c r="AP33" s="103">
        <v>0</v>
      </c>
      <c r="AQ33" s="103">
        <v>70.188400000000001</v>
      </c>
      <c r="AR33" s="103">
        <v>701884</v>
      </c>
      <c r="AS33" s="103">
        <v>4.3868</v>
      </c>
      <c r="AT33" s="103">
        <v>43868</v>
      </c>
      <c r="AU33" s="103"/>
      <c r="AV33" s="103">
        <v>7.4249000000000001</v>
      </c>
      <c r="AW33" s="103">
        <v>7.4249000000000001</v>
      </c>
      <c r="AX33" s="103">
        <v>0</v>
      </c>
      <c r="AY33" s="103">
        <v>5.2641</v>
      </c>
      <c r="AZ33" s="103">
        <v>52641</v>
      </c>
      <c r="BA33" s="103">
        <v>2.1608000000000001</v>
      </c>
      <c r="BB33" s="103">
        <v>21608</v>
      </c>
      <c r="BC33" s="103">
        <v>0</v>
      </c>
      <c r="BD33" s="103">
        <v>147.45750000000001</v>
      </c>
      <c r="BE33" s="103">
        <v>147.45750000000001</v>
      </c>
      <c r="BF33" s="103">
        <v>0</v>
      </c>
      <c r="BG33" s="103"/>
      <c r="BH33" s="103">
        <v>80</v>
      </c>
      <c r="BI33" s="103">
        <v>80</v>
      </c>
      <c r="BJ33" s="103">
        <v>0</v>
      </c>
      <c r="BK33" s="111">
        <v>1E-4</v>
      </c>
      <c r="BL33" s="112" t="s">
        <v>267</v>
      </c>
      <c r="BM33" s="106">
        <v>360.66800000000001</v>
      </c>
      <c r="BN33" s="103">
        <v>148.32</v>
      </c>
      <c r="BO33" s="103">
        <v>148.32</v>
      </c>
      <c r="BP33" s="103">
        <v>0</v>
      </c>
      <c r="BQ33" s="103">
        <v>60.948</v>
      </c>
      <c r="BR33" s="103">
        <v>60.948</v>
      </c>
      <c r="BS33" s="103">
        <v>0</v>
      </c>
      <c r="BT33" s="103">
        <v>53890</v>
      </c>
      <c r="BU33" s="110">
        <v>53</v>
      </c>
      <c r="BV33" s="103">
        <v>98.4</v>
      </c>
      <c r="BW33" s="103">
        <v>98.4</v>
      </c>
      <c r="BX33" s="103">
        <v>0</v>
      </c>
      <c r="BY33" s="106">
        <v>58.283999999999999</v>
      </c>
      <c r="BZ33" s="106">
        <v>45.12</v>
      </c>
      <c r="CA33" s="103"/>
      <c r="CB33" s="103"/>
      <c r="CC33" s="103">
        <v>45.12</v>
      </c>
      <c r="CD33" s="103">
        <v>45.12</v>
      </c>
      <c r="CE33" s="103">
        <v>0</v>
      </c>
      <c r="CF33" s="103"/>
      <c r="CG33" s="103"/>
      <c r="CH33" s="103">
        <v>13.164</v>
      </c>
      <c r="CI33" s="103"/>
      <c r="CJ33" s="103"/>
      <c r="CK33" s="110"/>
      <c r="CL33" s="103"/>
      <c r="CM33" s="103"/>
      <c r="CN33" s="103"/>
      <c r="CO33" s="103"/>
      <c r="CP33" s="103"/>
      <c r="CQ33" s="103">
        <v>0</v>
      </c>
      <c r="CR33" s="103">
        <v>322</v>
      </c>
      <c r="CS33" s="103"/>
      <c r="CT33" s="103"/>
      <c r="CU33" s="103"/>
      <c r="CV33" s="111">
        <v>2514.7985000000003</v>
      </c>
    </row>
    <row r="34" spans="1:100" s="99" customFormat="1" ht="14.25" customHeight="1">
      <c r="A34" s="103">
        <v>28</v>
      </c>
      <c r="B34" s="103" t="s">
        <v>240</v>
      </c>
      <c r="C34" s="104">
        <v>101003</v>
      </c>
      <c r="D34" s="105" t="s">
        <v>268</v>
      </c>
      <c r="E34" s="106">
        <v>161.91480000000001</v>
      </c>
      <c r="F34" s="106">
        <v>118.4948</v>
      </c>
      <c r="G34" s="103">
        <v>22771</v>
      </c>
      <c r="H34" s="120">
        <v>15165</v>
      </c>
      <c r="I34" s="120">
        <v>7606</v>
      </c>
      <c r="J34" s="103">
        <v>27.325199999999999</v>
      </c>
      <c r="K34" s="106">
        <v>11.25</v>
      </c>
      <c r="L34" s="103">
        <v>11.25</v>
      </c>
      <c r="M34" s="103">
        <v>11.25</v>
      </c>
      <c r="N34" s="103">
        <v>0</v>
      </c>
      <c r="O34" s="103"/>
      <c r="P34" s="103"/>
      <c r="Q34" s="103"/>
      <c r="R34" s="103"/>
      <c r="S34" s="106">
        <v>21.007400000000001</v>
      </c>
      <c r="T34" s="103">
        <v>1.5165</v>
      </c>
      <c r="U34" s="103"/>
      <c r="V34" s="103"/>
      <c r="W34" s="103">
        <v>12.914400000000001</v>
      </c>
      <c r="X34" s="103">
        <v>12.914400000000001</v>
      </c>
      <c r="Y34" s="103">
        <v>0</v>
      </c>
      <c r="Z34" s="103">
        <v>6.5765000000000002</v>
      </c>
      <c r="AA34" s="103">
        <v>6.4572000000000003</v>
      </c>
      <c r="AB34" s="103">
        <v>0.11929999999999996</v>
      </c>
      <c r="AC34" s="103">
        <v>10762</v>
      </c>
      <c r="AD34" s="103"/>
      <c r="AE34" s="103"/>
      <c r="AF34" s="103">
        <v>7.77</v>
      </c>
      <c r="AG34" s="103">
        <v>7.77</v>
      </c>
      <c r="AH34" s="103">
        <v>0</v>
      </c>
      <c r="AI34" s="110">
        <v>9.7241999999999997</v>
      </c>
      <c r="AJ34" s="110">
        <v>9.7241999999999997</v>
      </c>
      <c r="AK34" s="110">
        <v>0</v>
      </c>
      <c r="AL34" s="110">
        <v>97242</v>
      </c>
      <c r="AM34" s="103"/>
      <c r="AN34" s="103">
        <v>3.9392999999999998</v>
      </c>
      <c r="AO34" s="103">
        <v>3.9392999999999998</v>
      </c>
      <c r="AP34" s="103">
        <v>0</v>
      </c>
      <c r="AQ34" s="103">
        <v>3.7075999999999998</v>
      </c>
      <c r="AR34" s="103">
        <v>37076</v>
      </c>
      <c r="AS34" s="103">
        <v>0.23169999999999999</v>
      </c>
      <c r="AT34" s="103">
        <v>2317</v>
      </c>
      <c r="AU34" s="103"/>
      <c r="AV34" s="103">
        <v>0.39639999999999997</v>
      </c>
      <c r="AW34" s="103">
        <v>0.39639999999999997</v>
      </c>
      <c r="AX34" s="103">
        <v>0</v>
      </c>
      <c r="AY34" s="103">
        <v>0.27810000000000001</v>
      </c>
      <c r="AZ34" s="103">
        <v>2781</v>
      </c>
      <c r="BA34" s="103">
        <v>0.1183</v>
      </c>
      <c r="BB34" s="103">
        <v>1183</v>
      </c>
      <c r="BC34" s="103">
        <v>0</v>
      </c>
      <c r="BD34" s="103">
        <v>8.0823</v>
      </c>
      <c r="BE34" s="103">
        <v>8.0823</v>
      </c>
      <c r="BF34" s="103">
        <v>0</v>
      </c>
      <c r="BG34" s="103"/>
      <c r="BH34" s="103">
        <v>29</v>
      </c>
      <c r="BI34" s="103">
        <v>29</v>
      </c>
      <c r="BJ34" s="103">
        <v>0</v>
      </c>
      <c r="BK34" s="111">
        <v>1E-4</v>
      </c>
      <c r="BL34" s="112" t="s">
        <v>268</v>
      </c>
      <c r="BM34" s="106">
        <v>43.42</v>
      </c>
      <c r="BN34" s="103">
        <v>8.879999999999999</v>
      </c>
      <c r="BO34" s="103">
        <v>8.879999999999999</v>
      </c>
      <c r="BP34" s="103">
        <v>0</v>
      </c>
      <c r="BQ34" s="103">
        <v>3.54</v>
      </c>
      <c r="BR34" s="103">
        <v>3.54</v>
      </c>
      <c r="BS34" s="103">
        <v>0</v>
      </c>
      <c r="BT34" s="103">
        <v>3550</v>
      </c>
      <c r="BU34" s="110">
        <v>31</v>
      </c>
      <c r="BV34" s="103"/>
      <c r="BW34" s="103"/>
      <c r="BX34" s="103">
        <v>0</v>
      </c>
      <c r="BY34" s="106">
        <v>0</v>
      </c>
      <c r="BZ34" s="106">
        <v>0</v>
      </c>
      <c r="CA34" s="103"/>
      <c r="CB34" s="103"/>
      <c r="CC34" s="103">
        <v>0</v>
      </c>
      <c r="CD34" s="103"/>
      <c r="CE34" s="103">
        <v>0</v>
      </c>
      <c r="CF34" s="103"/>
      <c r="CG34" s="103"/>
      <c r="CH34" s="103"/>
      <c r="CI34" s="103"/>
      <c r="CJ34" s="103"/>
      <c r="CK34" s="110"/>
      <c r="CL34" s="103"/>
      <c r="CM34" s="103"/>
      <c r="CN34" s="103"/>
      <c r="CO34" s="103"/>
      <c r="CP34" s="103"/>
      <c r="CQ34" s="103">
        <v>0</v>
      </c>
      <c r="CR34" s="103">
        <v>54.58</v>
      </c>
      <c r="CS34" s="103"/>
      <c r="CT34" s="103"/>
      <c r="CU34" s="103"/>
      <c r="CV34" s="111">
        <v>216.4948</v>
      </c>
    </row>
    <row r="35" spans="1:100" s="99" customFormat="1" ht="14.25" customHeight="1">
      <c r="A35" s="103">
        <v>29</v>
      </c>
      <c r="B35" s="103" t="s">
        <v>240</v>
      </c>
      <c r="C35" s="104">
        <v>101002</v>
      </c>
      <c r="D35" s="105" t="s">
        <v>269</v>
      </c>
      <c r="E35" s="106">
        <v>202.11879999999999</v>
      </c>
      <c r="F35" s="106">
        <v>152.6788</v>
      </c>
      <c r="G35" s="103">
        <v>39682</v>
      </c>
      <c r="H35" s="120"/>
      <c r="I35" s="120">
        <v>39682</v>
      </c>
      <c r="J35" s="103">
        <v>47.618400000000001</v>
      </c>
      <c r="K35" s="106">
        <v>0</v>
      </c>
      <c r="L35" s="103">
        <v>0</v>
      </c>
      <c r="M35" s="103">
        <v>0</v>
      </c>
      <c r="N35" s="103">
        <v>0</v>
      </c>
      <c r="O35" s="103"/>
      <c r="P35" s="103"/>
      <c r="Q35" s="103"/>
      <c r="R35" s="103"/>
      <c r="S35" s="106">
        <v>30.240000000000002</v>
      </c>
      <c r="T35" s="103">
        <v>0</v>
      </c>
      <c r="U35" s="103"/>
      <c r="V35" s="103"/>
      <c r="W35" s="103">
        <v>20.16</v>
      </c>
      <c r="X35" s="103">
        <v>20.16</v>
      </c>
      <c r="Y35" s="103">
        <v>0</v>
      </c>
      <c r="Z35" s="103">
        <v>10.08</v>
      </c>
      <c r="AA35" s="103">
        <v>10.08</v>
      </c>
      <c r="AB35" s="103">
        <v>0</v>
      </c>
      <c r="AC35" s="103">
        <v>16800</v>
      </c>
      <c r="AD35" s="103"/>
      <c r="AE35" s="103"/>
      <c r="AF35" s="103">
        <v>36.26</v>
      </c>
      <c r="AG35" s="103">
        <v>36.26</v>
      </c>
      <c r="AH35" s="103">
        <v>0</v>
      </c>
      <c r="AI35" s="110">
        <v>16.646100000000001</v>
      </c>
      <c r="AJ35" s="110">
        <v>16.646100000000001</v>
      </c>
      <c r="AK35" s="110">
        <v>0</v>
      </c>
      <c r="AL35" s="110">
        <v>166461</v>
      </c>
      <c r="AM35" s="103"/>
      <c r="AN35" s="103">
        <v>7.1296999999999997</v>
      </c>
      <c r="AO35" s="103">
        <v>7.1296999999999997</v>
      </c>
      <c r="AP35" s="103">
        <v>0</v>
      </c>
      <c r="AQ35" s="103">
        <v>6.7103000000000002</v>
      </c>
      <c r="AR35" s="103">
        <v>67103</v>
      </c>
      <c r="AS35" s="103">
        <v>0.4194</v>
      </c>
      <c r="AT35" s="103">
        <v>4194</v>
      </c>
      <c r="AU35" s="103"/>
      <c r="AV35" s="103">
        <v>1.0904</v>
      </c>
      <c r="AW35" s="103">
        <v>1.0904</v>
      </c>
      <c r="AX35" s="103">
        <v>0</v>
      </c>
      <c r="AY35" s="103">
        <v>0.50329999999999997</v>
      </c>
      <c r="AZ35" s="103">
        <v>5033</v>
      </c>
      <c r="BA35" s="103">
        <v>0.58709999999999996</v>
      </c>
      <c r="BB35" s="103">
        <v>5871</v>
      </c>
      <c r="BC35" s="103">
        <v>0</v>
      </c>
      <c r="BD35" s="103">
        <v>13.6942</v>
      </c>
      <c r="BE35" s="103">
        <v>13.6942</v>
      </c>
      <c r="BF35" s="103">
        <v>0</v>
      </c>
      <c r="BG35" s="103"/>
      <c r="BH35" s="103"/>
      <c r="BI35" s="103"/>
      <c r="BJ35" s="103">
        <v>0</v>
      </c>
      <c r="BK35" s="111">
        <v>1E-4</v>
      </c>
      <c r="BL35" s="112" t="s">
        <v>269</v>
      </c>
      <c r="BM35" s="106">
        <v>49.44</v>
      </c>
      <c r="BN35" s="103">
        <v>13.44</v>
      </c>
      <c r="BO35" s="103">
        <v>13.44</v>
      </c>
      <c r="BP35" s="103">
        <v>0</v>
      </c>
      <c r="BQ35" s="103">
        <v>0</v>
      </c>
      <c r="BR35" s="103">
        <v>0</v>
      </c>
      <c r="BS35" s="103">
        <v>0</v>
      </c>
      <c r="BT35" s="103"/>
      <c r="BU35" s="110">
        <v>36</v>
      </c>
      <c r="BV35" s="103"/>
      <c r="BW35" s="103"/>
      <c r="BX35" s="103">
        <v>0</v>
      </c>
      <c r="BY35" s="106">
        <v>0</v>
      </c>
      <c r="BZ35" s="106">
        <v>0</v>
      </c>
      <c r="CA35" s="103"/>
      <c r="CB35" s="103"/>
      <c r="CC35" s="103">
        <v>0</v>
      </c>
      <c r="CD35" s="103"/>
      <c r="CE35" s="103">
        <v>0</v>
      </c>
      <c r="CF35" s="103"/>
      <c r="CG35" s="103"/>
      <c r="CH35" s="103"/>
      <c r="CI35" s="103"/>
      <c r="CJ35" s="103"/>
      <c r="CK35" s="110"/>
      <c r="CL35" s="103"/>
      <c r="CM35" s="103"/>
      <c r="CN35" s="103"/>
      <c r="CO35" s="103"/>
      <c r="CP35" s="103"/>
      <c r="CQ35" s="103">
        <v>0</v>
      </c>
      <c r="CR35" s="103"/>
      <c r="CS35" s="103"/>
      <c r="CT35" s="103"/>
      <c r="CU35" s="103"/>
      <c r="CV35" s="111">
        <v>202.11879999999999</v>
      </c>
    </row>
    <row r="36" spans="1:100" s="99" customFormat="1" ht="14.25" customHeight="1">
      <c r="A36" s="103">
        <v>30</v>
      </c>
      <c r="B36" s="103" t="s">
        <v>240</v>
      </c>
      <c r="C36" s="104">
        <v>128001</v>
      </c>
      <c r="D36" s="105" t="s">
        <v>270</v>
      </c>
      <c r="E36" s="106">
        <v>104.2761</v>
      </c>
      <c r="F36" s="106">
        <v>76.556100000000001</v>
      </c>
      <c r="G36" s="103">
        <v>19972</v>
      </c>
      <c r="H36" s="120"/>
      <c r="I36" s="120">
        <v>19972</v>
      </c>
      <c r="J36" s="103">
        <v>23.9664</v>
      </c>
      <c r="K36" s="106">
        <v>0</v>
      </c>
      <c r="L36" s="103">
        <v>0</v>
      </c>
      <c r="M36" s="103">
        <v>0</v>
      </c>
      <c r="N36" s="103">
        <v>0</v>
      </c>
      <c r="O36" s="103"/>
      <c r="P36" s="103"/>
      <c r="Q36" s="103"/>
      <c r="R36" s="103"/>
      <c r="S36" s="106">
        <v>15.120000000000001</v>
      </c>
      <c r="T36" s="103">
        <v>0</v>
      </c>
      <c r="U36" s="103"/>
      <c r="V36" s="103"/>
      <c r="W36" s="103">
        <v>10.08</v>
      </c>
      <c r="X36" s="103">
        <v>10.08</v>
      </c>
      <c r="Y36" s="103">
        <v>0</v>
      </c>
      <c r="Z36" s="103">
        <v>5.04</v>
      </c>
      <c r="AA36" s="103">
        <v>5.04</v>
      </c>
      <c r="AB36" s="103">
        <v>0</v>
      </c>
      <c r="AC36" s="103">
        <v>8400</v>
      </c>
      <c r="AD36" s="103"/>
      <c r="AE36" s="103"/>
      <c r="AF36" s="103">
        <v>18.13</v>
      </c>
      <c r="AG36" s="103">
        <v>18.13</v>
      </c>
      <c r="AH36" s="103">
        <v>0</v>
      </c>
      <c r="AI36" s="110">
        <v>8.3482000000000003</v>
      </c>
      <c r="AJ36" s="110">
        <v>8.3482000000000003</v>
      </c>
      <c r="AK36" s="110">
        <v>0</v>
      </c>
      <c r="AL36" s="110">
        <v>83482</v>
      </c>
      <c r="AM36" s="103"/>
      <c r="AN36" s="103">
        <v>3.5781999999999998</v>
      </c>
      <c r="AO36" s="103">
        <v>3.5781999999999998</v>
      </c>
      <c r="AP36" s="103">
        <v>0</v>
      </c>
      <c r="AQ36" s="103">
        <v>3.3677000000000001</v>
      </c>
      <c r="AR36" s="103">
        <v>33677</v>
      </c>
      <c r="AS36" s="103">
        <v>0.21049999999999999</v>
      </c>
      <c r="AT36" s="103">
        <v>2105</v>
      </c>
      <c r="AU36" s="103"/>
      <c r="AV36" s="103">
        <v>0.54730000000000001</v>
      </c>
      <c r="AW36" s="103">
        <v>0.54730000000000001</v>
      </c>
      <c r="AX36" s="103">
        <v>0</v>
      </c>
      <c r="AY36" s="103">
        <v>0.25259999999999999</v>
      </c>
      <c r="AZ36" s="103">
        <v>2526</v>
      </c>
      <c r="BA36" s="103">
        <v>0.29470000000000002</v>
      </c>
      <c r="BB36" s="103">
        <v>2947</v>
      </c>
      <c r="BC36" s="103">
        <v>0</v>
      </c>
      <c r="BD36" s="103">
        <v>6.8659999999999997</v>
      </c>
      <c r="BE36" s="103">
        <v>6.8659999999999997</v>
      </c>
      <c r="BF36" s="103">
        <v>0</v>
      </c>
      <c r="BG36" s="103"/>
      <c r="BH36" s="103"/>
      <c r="BI36" s="103"/>
      <c r="BJ36" s="103">
        <v>0</v>
      </c>
      <c r="BK36" s="111">
        <v>1E-4</v>
      </c>
      <c r="BL36" s="112" t="s">
        <v>270</v>
      </c>
      <c r="BM36" s="106">
        <v>27.72</v>
      </c>
      <c r="BN36" s="103">
        <v>6.72</v>
      </c>
      <c r="BO36" s="103">
        <v>6.72</v>
      </c>
      <c r="BP36" s="103">
        <v>0</v>
      </c>
      <c r="BQ36" s="103">
        <v>0</v>
      </c>
      <c r="BR36" s="103">
        <v>0</v>
      </c>
      <c r="BS36" s="103">
        <v>0</v>
      </c>
      <c r="BT36" s="103"/>
      <c r="BU36" s="110">
        <v>21</v>
      </c>
      <c r="BV36" s="103"/>
      <c r="BW36" s="103"/>
      <c r="BX36" s="103">
        <v>0</v>
      </c>
      <c r="BY36" s="106">
        <v>0</v>
      </c>
      <c r="BZ36" s="106">
        <v>0</v>
      </c>
      <c r="CA36" s="103"/>
      <c r="CB36" s="103"/>
      <c r="CC36" s="103">
        <v>0</v>
      </c>
      <c r="CD36" s="103"/>
      <c r="CE36" s="103">
        <v>0</v>
      </c>
      <c r="CF36" s="103"/>
      <c r="CG36" s="103"/>
      <c r="CH36" s="103"/>
      <c r="CI36" s="103"/>
      <c r="CJ36" s="103"/>
      <c r="CK36" s="110"/>
      <c r="CL36" s="103"/>
      <c r="CM36" s="103"/>
      <c r="CN36" s="103"/>
      <c r="CO36" s="103"/>
      <c r="CP36" s="103"/>
      <c r="CQ36" s="103">
        <v>0</v>
      </c>
      <c r="CR36" s="103"/>
      <c r="CS36" s="103"/>
      <c r="CT36" s="103"/>
      <c r="CU36" s="103"/>
      <c r="CV36" s="111">
        <v>104.2761</v>
      </c>
    </row>
    <row r="37" spans="1:100" s="99" customFormat="1" ht="14.25" customHeight="1">
      <c r="A37" s="103">
        <v>31</v>
      </c>
      <c r="B37" s="103" t="s">
        <v>240</v>
      </c>
      <c r="C37" s="104">
        <v>808001</v>
      </c>
      <c r="D37" s="105" t="s">
        <v>271</v>
      </c>
      <c r="E37" s="106">
        <v>1864.1922</v>
      </c>
      <c r="F37" s="106">
        <v>1562.6242</v>
      </c>
      <c r="G37" s="103">
        <v>359884</v>
      </c>
      <c r="H37" s="106">
        <v>133669</v>
      </c>
      <c r="I37" s="106">
        <v>226215</v>
      </c>
      <c r="J37" s="103">
        <v>431.86079999999998</v>
      </c>
      <c r="K37" s="106">
        <v>85.5</v>
      </c>
      <c r="L37" s="103">
        <v>85.5</v>
      </c>
      <c r="M37" s="103">
        <v>85.5</v>
      </c>
      <c r="N37" s="103">
        <v>0</v>
      </c>
      <c r="O37" s="103"/>
      <c r="P37" s="103"/>
      <c r="Q37" s="103"/>
      <c r="R37" s="103"/>
      <c r="S37" s="106">
        <v>289.16070000000002</v>
      </c>
      <c r="T37" s="103">
        <v>13.366899999999999</v>
      </c>
      <c r="U37" s="103"/>
      <c r="V37" s="103"/>
      <c r="W37" s="103">
        <v>182.4684</v>
      </c>
      <c r="X37" s="103">
        <v>182.4684</v>
      </c>
      <c r="Y37" s="103">
        <v>0</v>
      </c>
      <c r="Z37" s="103">
        <v>93.325400000000002</v>
      </c>
      <c r="AA37" s="103">
        <v>91.234200000000001</v>
      </c>
      <c r="AB37" s="103">
        <v>2.0912000000000006</v>
      </c>
      <c r="AC37" s="103">
        <v>152057</v>
      </c>
      <c r="AD37" s="103"/>
      <c r="AE37" s="103"/>
      <c r="AF37" s="103">
        <v>214.97</v>
      </c>
      <c r="AG37" s="103">
        <v>214.97</v>
      </c>
      <c r="AH37" s="103">
        <v>0</v>
      </c>
      <c r="AI37" s="110">
        <v>148.50659999999999</v>
      </c>
      <c r="AJ37" s="110">
        <v>148.50659999999999</v>
      </c>
      <c r="AK37" s="110">
        <v>0</v>
      </c>
      <c r="AL37" s="110">
        <v>1485066</v>
      </c>
      <c r="AM37" s="103"/>
      <c r="AN37" s="103">
        <v>62.248100000000001</v>
      </c>
      <c r="AO37" s="103">
        <v>62.248100000000001</v>
      </c>
      <c r="AP37" s="103">
        <v>0</v>
      </c>
      <c r="AQ37" s="103">
        <v>58.586500000000001</v>
      </c>
      <c r="AR37" s="103">
        <v>585865</v>
      </c>
      <c r="AS37" s="103">
        <v>3.6617000000000002</v>
      </c>
      <c r="AT37" s="103">
        <v>36617</v>
      </c>
      <c r="AU37" s="103"/>
      <c r="AV37" s="103">
        <v>7.7990000000000004</v>
      </c>
      <c r="AW37" s="103">
        <v>7.7990000000000004</v>
      </c>
      <c r="AX37" s="103">
        <v>0</v>
      </c>
      <c r="AY37" s="103">
        <v>4.3940000000000001</v>
      </c>
      <c r="AZ37" s="103">
        <v>43940</v>
      </c>
      <c r="BA37" s="103">
        <v>3.4049999999999998</v>
      </c>
      <c r="BB37" s="103">
        <v>34050</v>
      </c>
      <c r="BC37" s="103">
        <v>0</v>
      </c>
      <c r="BD37" s="103">
        <v>122.57899999999999</v>
      </c>
      <c r="BE37" s="103">
        <v>122.57899999999999</v>
      </c>
      <c r="BF37" s="103">
        <v>0</v>
      </c>
      <c r="BG37" s="103"/>
      <c r="BH37" s="103">
        <v>200</v>
      </c>
      <c r="BI37" s="103">
        <v>200</v>
      </c>
      <c r="BJ37" s="103">
        <v>0</v>
      </c>
      <c r="BK37" s="111">
        <v>1E-4</v>
      </c>
      <c r="BL37" s="112" t="s">
        <v>271</v>
      </c>
      <c r="BM37" s="106">
        <v>301.08799999999997</v>
      </c>
      <c r="BN37" s="103">
        <v>125.28</v>
      </c>
      <c r="BO37" s="103">
        <v>125.28</v>
      </c>
      <c r="BP37" s="103">
        <v>0</v>
      </c>
      <c r="BQ37" s="103">
        <v>26.808</v>
      </c>
      <c r="BR37" s="103">
        <v>26.808</v>
      </c>
      <c r="BS37" s="103">
        <v>0</v>
      </c>
      <c r="BT37" s="103">
        <v>22340</v>
      </c>
      <c r="BU37" s="110">
        <v>84</v>
      </c>
      <c r="BV37" s="103">
        <v>65</v>
      </c>
      <c r="BW37" s="103">
        <v>65</v>
      </c>
      <c r="BX37" s="103">
        <v>0</v>
      </c>
      <c r="BY37" s="106">
        <v>0.48</v>
      </c>
      <c r="BZ37" s="106">
        <v>0.48</v>
      </c>
      <c r="CA37" s="103"/>
      <c r="CB37" s="103"/>
      <c r="CC37" s="103">
        <v>0.48</v>
      </c>
      <c r="CD37" s="103">
        <v>0.48</v>
      </c>
      <c r="CE37" s="103">
        <v>0</v>
      </c>
      <c r="CF37" s="103"/>
      <c r="CG37" s="103"/>
      <c r="CH37" s="103"/>
      <c r="CI37" s="103"/>
      <c r="CJ37" s="103"/>
      <c r="CK37" s="110"/>
      <c r="CL37" s="103"/>
      <c r="CM37" s="103"/>
      <c r="CN37" s="103"/>
      <c r="CO37" s="103"/>
      <c r="CP37" s="103"/>
      <c r="CQ37" s="103">
        <v>0</v>
      </c>
      <c r="CR37" s="103"/>
      <c r="CS37" s="103"/>
      <c r="CT37" s="103"/>
      <c r="CU37" s="103"/>
      <c r="CV37" s="111">
        <v>1864.1922</v>
      </c>
    </row>
    <row r="38" spans="1:100" s="99" customFormat="1" ht="14.25" customHeight="1">
      <c r="A38" s="103">
        <v>32</v>
      </c>
      <c r="B38" s="103" t="s">
        <v>240</v>
      </c>
      <c r="C38" s="104">
        <v>808002</v>
      </c>
      <c r="D38" s="105" t="s">
        <v>272</v>
      </c>
      <c r="E38" s="106">
        <v>1187.8791000000001</v>
      </c>
      <c r="F38" s="106">
        <v>936.06310000000008</v>
      </c>
      <c r="G38" s="103">
        <v>267980</v>
      </c>
      <c r="H38" s="106"/>
      <c r="I38" s="106">
        <v>267980</v>
      </c>
      <c r="J38" s="103">
        <v>321.57600000000002</v>
      </c>
      <c r="K38" s="106">
        <v>27</v>
      </c>
      <c r="L38" s="103">
        <v>0</v>
      </c>
      <c r="M38" s="103">
        <v>0</v>
      </c>
      <c r="N38" s="103">
        <v>0</v>
      </c>
      <c r="O38" s="103"/>
      <c r="P38" s="103"/>
      <c r="Q38" s="103"/>
      <c r="R38" s="103">
        <v>27</v>
      </c>
      <c r="S38" s="106">
        <v>156.24</v>
      </c>
      <c r="T38" s="103">
        <v>0</v>
      </c>
      <c r="U38" s="103"/>
      <c r="V38" s="103"/>
      <c r="W38" s="103">
        <v>100.8</v>
      </c>
      <c r="X38" s="103">
        <v>100.8</v>
      </c>
      <c r="Y38" s="103">
        <v>0</v>
      </c>
      <c r="Z38" s="103">
        <v>55.44</v>
      </c>
      <c r="AA38" s="103">
        <v>50.4</v>
      </c>
      <c r="AB38" s="103">
        <v>5.0399999999999991</v>
      </c>
      <c r="AC38" s="103">
        <v>84000</v>
      </c>
      <c r="AD38" s="103"/>
      <c r="AE38" s="103"/>
      <c r="AF38" s="103">
        <v>199.43</v>
      </c>
      <c r="AG38" s="103">
        <v>199.43</v>
      </c>
      <c r="AH38" s="103">
        <v>0</v>
      </c>
      <c r="AI38" s="110">
        <v>99.489000000000004</v>
      </c>
      <c r="AJ38" s="110">
        <v>99.489000000000004</v>
      </c>
      <c r="AK38" s="110">
        <v>0</v>
      </c>
      <c r="AL38" s="110">
        <v>994890</v>
      </c>
      <c r="AM38" s="103"/>
      <c r="AN38" s="103">
        <v>44.285499999999999</v>
      </c>
      <c r="AO38" s="103">
        <v>44.285499999999999</v>
      </c>
      <c r="AP38" s="103">
        <v>0</v>
      </c>
      <c r="AQ38" s="103">
        <v>41.680500000000002</v>
      </c>
      <c r="AR38" s="103">
        <v>416805</v>
      </c>
      <c r="AS38" s="103">
        <v>2.605</v>
      </c>
      <c r="AT38" s="103">
        <v>26050</v>
      </c>
      <c r="AU38" s="103"/>
      <c r="AV38" s="103">
        <v>6.7731000000000003</v>
      </c>
      <c r="AW38" s="103">
        <v>6.7731000000000003</v>
      </c>
      <c r="AX38" s="103">
        <v>0</v>
      </c>
      <c r="AY38" s="103">
        <v>3.1259999999999999</v>
      </c>
      <c r="AZ38" s="103">
        <v>31260</v>
      </c>
      <c r="BA38" s="103">
        <v>3.6469999999999998</v>
      </c>
      <c r="BB38" s="103">
        <v>36470</v>
      </c>
      <c r="BC38" s="103">
        <v>1.0000000000065512E-4</v>
      </c>
      <c r="BD38" s="103">
        <v>81.269499999999994</v>
      </c>
      <c r="BE38" s="103">
        <v>81.269499999999994</v>
      </c>
      <c r="BF38" s="103">
        <v>0</v>
      </c>
      <c r="BG38" s="103"/>
      <c r="BH38" s="103"/>
      <c r="BI38" s="103"/>
      <c r="BJ38" s="103">
        <v>0</v>
      </c>
      <c r="BK38" s="111">
        <v>1E-4</v>
      </c>
      <c r="BL38" s="112" t="s">
        <v>272</v>
      </c>
      <c r="BM38" s="106">
        <v>204.92000000000002</v>
      </c>
      <c r="BN38" s="103">
        <v>73.92</v>
      </c>
      <c r="BO38" s="103">
        <v>73.92</v>
      </c>
      <c r="BP38" s="103">
        <v>0</v>
      </c>
      <c r="BQ38" s="103">
        <v>0</v>
      </c>
      <c r="BR38" s="103">
        <v>0</v>
      </c>
      <c r="BS38" s="103">
        <v>0</v>
      </c>
      <c r="BT38" s="103"/>
      <c r="BU38" s="110">
        <v>131</v>
      </c>
      <c r="BV38" s="103"/>
      <c r="BW38" s="103"/>
      <c r="BX38" s="103">
        <v>0</v>
      </c>
      <c r="BY38" s="106">
        <v>46.896000000000001</v>
      </c>
      <c r="BZ38" s="106">
        <v>30.24</v>
      </c>
      <c r="CA38" s="103"/>
      <c r="CB38" s="103"/>
      <c r="CC38" s="103">
        <v>30.24</v>
      </c>
      <c r="CD38" s="103">
        <v>30.24</v>
      </c>
      <c r="CE38" s="103">
        <v>0</v>
      </c>
      <c r="CF38" s="103"/>
      <c r="CG38" s="103"/>
      <c r="CH38" s="103">
        <v>1.6559999999999999</v>
      </c>
      <c r="CI38" s="103"/>
      <c r="CJ38" s="103"/>
      <c r="CK38" s="110"/>
      <c r="CL38" s="103"/>
      <c r="CM38" s="103"/>
      <c r="CN38" s="103"/>
      <c r="CO38" s="103">
        <v>15</v>
      </c>
      <c r="CP38" s="103">
        <v>15</v>
      </c>
      <c r="CQ38" s="103">
        <v>0</v>
      </c>
      <c r="CR38" s="103">
        <v>801.7</v>
      </c>
      <c r="CS38" s="103"/>
      <c r="CT38" s="103"/>
      <c r="CU38" s="103"/>
      <c r="CV38" s="111">
        <v>1989.5791000000002</v>
      </c>
    </row>
    <row r="39" spans="1:100" s="99" customFormat="1" ht="14.25" customHeight="1">
      <c r="A39" s="103">
        <v>34</v>
      </c>
      <c r="B39" s="103" t="s">
        <v>240</v>
      </c>
      <c r="C39" s="104">
        <v>813001</v>
      </c>
      <c r="D39" s="105" t="s">
        <v>273</v>
      </c>
      <c r="E39" s="106">
        <v>981.54540000000009</v>
      </c>
      <c r="F39" s="106">
        <v>726.35339999999997</v>
      </c>
      <c r="G39" s="103">
        <v>203614</v>
      </c>
      <c r="H39" s="106">
        <v>186835</v>
      </c>
      <c r="I39" s="106">
        <v>16779</v>
      </c>
      <c r="J39" s="103">
        <v>244.33680000000001</v>
      </c>
      <c r="K39" s="106">
        <v>119.25</v>
      </c>
      <c r="L39" s="103">
        <v>119.25</v>
      </c>
      <c r="M39" s="103">
        <v>119.25</v>
      </c>
      <c r="N39" s="103">
        <v>0</v>
      </c>
      <c r="O39" s="103"/>
      <c r="P39" s="103"/>
      <c r="Q39" s="103"/>
      <c r="R39" s="103"/>
      <c r="S39" s="106">
        <v>167.57999999999998</v>
      </c>
      <c r="T39" s="103">
        <v>18.683499999999999</v>
      </c>
      <c r="U39" s="103"/>
      <c r="V39" s="103"/>
      <c r="W39" s="103">
        <v>97.761600000000001</v>
      </c>
      <c r="X39" s="103">
        <v>97.761600000000001</v>
      </c>
      <c r="Y39" s="103">
        <v>0</v>
      </c>
      <c r="Z39" s="103">
        <v>51.134900000000002</v>
      </c>
      <c r="AA39" s="103">
        <v>48.880800000000001</v>
      </c>
      <c r="AB39" s="103">
        <v>2.2541000000000011</v>
      </c>
      <c r="AC39" s="103">
        <v>81468</v>
      </c>
      <c r="AD39" s="103"/>
      <c r="AE39" s="103"/>
      <c r="AF39" s="103">
        <v>15.54</v>
      </c>
      <c r="AG39" s="103">
        <v>15.54</v>
      </c>
      <c r="AH39" s="103">
        <v>0</v>
      </c>
      <c r="AI39" s="110">
        <v>79.291499999999999</v>
      </c>
      <c r="AJ39" s="110">
        <v>79.291499999999999</v>
      </c>
      <c r="AK39" s="110">
        <v>0</v>
      </c>
      <c r="AL39" s="110">
        <v>792915</v>
      </c>
      <c r="AM39" s="103"/>
      <c r="AN39" s="103">
        <v>32.2258</v>
      </c>
      <c r="AO39" s="103">
        <v>32.2258</v>
      </c>
      <c r="AP39" s="103">
        <v>0</v>
      </c>
      <c r="AQ39" s="103">
        <v>30.330100000000002</v>
      </c>
      <c r="AR39" s="103">
        <v>303301</v>
      </c>
      <c r="AS39" s="103">
        <v>1.8956</v>
      </c>
      <c r="AT39" s="103">
        <v>18956</v>
      </c>
      <c r="AU39" s="103"/>
      <c r="AV39" s="103">
        <v>2.5245000000000002</v>
      </c>
      <c r="AW39" s="103">
        <v>2.5245000000000002</v>
      </c>
      <c r="AX39" s="103">
        <v>0</v>
      </c>
      <c r="AY39" s="103">
        <v>2.2747999999999999</v>
      </c>
      <c r="AZ39" s="103">
        <v>22748</v>
      </c>
      <c r="BA39" s="103">
        <v>0.24970000000000001</v>
      </c>
      <c r="BB39" s="103">
        <v>2497</v>
      </c>
      <c r="BC39" s="103">
        <v>2.4980018054066022E-16</v>
      </c>
      <c r="BD39" s="103">
        <v>65.604799999999997</v>
      </c>
      <c r="BE39" s="103">
        <v>65.604799999999997</v>
      </c>
      <c r="BF39" s="103">
        <v>0</v>
      </c>
      <c r="BG39" s="103"/>
      <c r="BH39" s="103"/>
      <c r="BI39" s="103"/>
      <c r="BJ39" s="103">
        <v>0</v>
      </c>
      <c r="BK39" s="111">
        <v>1E-4</v>
      </c>
      <c r="BL39" s="112" t="s">
        <v>273</v>
      </c>
      <c r="BM39" s="106">
        <v>216.32400000000001</v>
      </c>
      <c r="BN39" s="103">
        <v>69.36</v>
      </c>
      <c r="BO39" s="103">
        <v>69.36</v>
      </c>
      <c r="BP39" s="103">
        <v>0</v>
      </c>
      <c r="BQ39" s="103">
        <v>35.963999999999999</v>
      </c>
      <c r="BR39" s="103">
        <v>35.963999999999999</v>
      </c>
      <c r="BS39" s="103">
        <v>0</v>
      </c>
      <c r="BT39" s="103">
        <v>28270</v>
      </c>
      <c r="BU39" s="110">
        <v>111</v>
      </c>
      <c r="BV39" s="103"/>
      <c r="BW39" s="103"/>
      <c r="BX39" s="103">
        <v>0</v>
      </c>
      <c r="BY39" s="106">
        <v>38.868000000000002</v>
      </c>
      <c r="BZ39" s="106">
        <v>29.76</v>
      </c>
      <c r="CA39" s="103"/>
      <c r="CB39" s="103"/>
      <c r="CC39" s="103">
        <v>29.76</v>
      </c>
      <c r="CD39" s="103">
        <v>29.76</v>
      </c>
      <c r="CE39" s="103">
        <v>0</v>
      </c>
      <c r="CF39" s="103"/>
      <c r="CG39" s="103"/>
      <c r="CH39" s="103">
        <v>9.1080000000000005</v>
      </c>
      <c r="CI39" s="103"/>
      <c r="CJ39" s="103"/>
      <c r="CK39" s="110"/>
      <c r="CL39" s="103"/>
      <c r="CM39" s="103"/>
      <c r="CN39" s="103"/>
      <c r="CO39" s="103"/>
      <c r="CP39" s="103"/>
      <c r="CQ39" s="103">
        <v>0</v>
      </c>
      <c r="CR39" s="103">
        <v>312</v>
      </c>
      <c r="CS39" s="103">
        <v>300</v>
      </c>
      <c r="CT39" s="103"/>
      <c r="CU39" s="103"/>
      <c r="CV39" s="111">
        <v>1593.5454</v>
      </c>
    </row>
    <row r="40" spans="1:100" s="99" customFormat="1" ht="14.25" customHeight="1">
      <c r="A40" s="103">
        <v>35</v>
      </c>
      <c r="B40" s="103" t="s">
        <v>240</v>
      </c>
      <c r="C40" s="104">
        <v>803001</v>
      </c>
      <c r="D40" s="105" t="s">
        <v>274</v>
      </c>
      <c r="E40" s="106">
        <v>651.80659999999989</v>
      </c>
      <c r="F40" s="106">
        <v>455.04499999999996</v>
      </c>
      <c r="G40" s="103">
        <v>133280</v>
      </c>
      <c r="H40" s="106">
        <v>67714</v>
      </c>
      <c r="I40" s="106">
        <v>65566</v>
      </c>
      <c r="J40" s="103">
        <v>159.93600000000001</v>
      </c>
      <c r="K40" s="106">
        <v>36</v>
      </c>
      <c r="L40" s="103">
        <v>36</v>
      </c>
      <c r="M40" s="103">
        <v>36</v>
      </c>
      <c r="N40" s="103">
        <v>0</v>
      </c>
      <c r="O40" s="103"/>
      <c r="P40" s="103"/>
      <c r="Q40" s="103"/>
      <c r="R40" s="103"/>
      <c r="S40" s="106">
        <v>92.967600000000004</v>
      </c>
      <c r="T40" s="103">
        <v>6.7713999999999999</v>
      </c>
      <c r="U40" s="103"/>
      <c r="V40" s="103"/>
      <c r="W40" s="103">
        <v>57.99</v>
      </c>
      <c r="X40" s="103">
        <v>57.99</v>
      </c>
      <c r="Y40" s="103">
        <v>0</v>
      </c>
      <c r="Z40" s="103">
        <v>28.206199999999999</v>
      </c>
      <c r="AA40" s="103">
        <v>28.995000000000001</v>
      </c>
      <c r="AB40" s="103">
        <v>-0.78880000000000194</v>
      </c>
      <c r="AC40" s="103">
        <v>48325</v>
      </c>
      <c r="AD40" s="103"/>
      <c r="AE40" s="103"/>
      <c r="AF40" s="103">
        <v>51.8</v>
      </c>
      <c r="AG40" s="103">
        <v>51.8</v>
      </c>
      <c r="AH40" s="103">
        <v>0</v>
      </c>
      <c r="AI40" s="110">
        <v>49.999600000000001</v>
      </c>
      <c r="AJ40" s="110">
        <v>49.999600000000001</v>
      </c>
      <c r="AK40" s="110">
        <v>0</v>
      </c>
      <c r="AL40" s="110">
        <v>499996</v>
      </c>
      <c r="AM40" s="103"/>
      <c r="AN40" s="103">
        <v>21.057600000000001</v>
      </c>
      <c r="AO40" s="103">
        <v>21.057600000000001</v>
      </c>
      <c r="AP40" s="103">
        <v>0</v>
      </c>
      <c r="AQ40" s="103">
        <v>19.818899999999999</v>
      </c>
      <c r="AR40" s="103">
        <v>198189</v>
      </c>
      <c r="AS40" s="103">
        <v>1.2386999999999999</v>
      </c>
      <c r="AT40" s="103">
        <v>12387</v>
      </c>
      <c r="AU40" s="103"/>
      <c r="AV40" s="103">
        <v>2.3997999999999999</v>
      </c>
      <c r="AW40" s="103">
        <v>2.3997999999999999</v>
      </c>
      <c r="AX40" s="103">
        <v>0</v>
      </c>
      <c r="AY40" s="103">
        <v>1.4863999999999999</v>
      </c>
      <c r="AZ40" s="103">
        <v>14864</v>
      </c>
      <c r="BA40" s="103">
        <v>0.91339999999999999</v>
      </c>
      <c r="BB40" s="103">
        <v>9134</v>
      </c>
      <c r="BC40" s="103">
        <v>0</v>
      </c>
      <c r="BD40" s="103">
        <v>40.884399999999999</v>
      </c>
      <c r="BE40" s="103">
        <v>40.884399999999999</v>
      </c>
      <c r="BF40" s="103">
        <v>0</v>
      </c>
      <c r="BG40" s="103"/>
      <c r="BH40" s="103"/>
      <c r="BI40" s="103"/>
      <c r="BJ40" s="103">
        <v>0</v>
      </c>
      <c r="BK40" s="111">
        <v>1E-4</v>
      </c>
      <c r="BL40" s="112" t="s">
        <v>274</v>
      </c>
      <c r="BM40" s="106">
        <v>181.44</v>
      </c>
      <c r="BN40" s="103">
        <v>38.4</v>
      </c>
      <c r="BO40" s="103">
        <v>38.4</v>
      </c>
      <c r="BP40" s="103">
        <v>0</v>
      </c>
      <c r="BQ40" s="103">
        <v>14.04</v>
      </c>
      <c r="BR40" s="103">
        <v>14.04</v>
      </c>
      <c r="BS40" s="103">
        <v>0</v>
      </c>
      <c r="BT40" s="103">
        <v>17640</v>
      </c>
      <c r="BU40" s="110">
        <v>69</v>
      </c>
      <c r="BV40" s="103">
        <v>60</v>
      </c>
      <c r="BW40" s="103">
        <v>39.6</v>
      </c>
      <c r="BX40" s="103">
        <v>20.399999999999999</v>
      </c>
      <c r="BY40" s="106">
        <v>15.3216</v>
      </c>
      <c r="BZ40" s="106">
        <v>12.48</v>
      </c>
      <c r="CA40" s="103"/>
      <c r="CB40" s="103"/>
      <c r="CC40" s="103">
        <v>12.48</v>
      </c>
      <c r="CD40" s="103">
        <v>12.48</v>
      </c>
      <c r="CE40" s="103">
        <v>0</v>
      </c>
      <c r="CF40" s="103"/>
      <c r="CG40" s="103"/>
      <c r="CH40" s="103">
        <v>2.8416000000000001</v>
      </c>
      <c r="CI40" s="103"/>
      <c r="CJ40" s="103"/>
      <c r="CK40" s="110"/>
      <c r="CL40" s="103"/>
      <c r="CM40" s="103"/>
      <c r="CN40" s="103"/>
      <c r="CO40" s="103"/>
      <c r="CP40" s="103"/>
      <c r="CQ40" s="103">
        <v>0</v>
      </c>
      <c r="CR40" s="103">
        <v>1750</v>
      </c>
      <c r="CS40" s="103"/>
      <c r="CT40" s="103"/>
      <c r="CU40" s="103"/>
      <c r="CV40" s="111">
        <v>2401.8065999999999</v>
      </c>
    </row>
    <row r="41" spans="1:100" s="99" customFormat="1" ht="14.25" customHeight="1">
      <c r="A41" s="103">
        <v>36</v>
      </c>
      <c r="B41" s="103" t="s">
        <v>240</v>
      </c>
      <c r="C41" s="104">
        <v>803002</v>
      </c>
      <c r="D41" s="105" t="s">
        <v>275</v>
      </c>
      <c r="E41" s="106">
        <v>488.47590000000002</v>
      </c>
      <c r="F41" s="106">
        <v>379.84789999999998</v>
      </c>
      <c r="G41" s="103">
        <v>105608</v>
      </c>
      <c r="H41" s="106"/>
      <c r="I41" s="106">
        <v>105608</v>
      </c>
      <c r="J41" s="103">
        <v>126.7296</v>
      </c>
      <c r="K41" s="106">
        <v>0</v>
      </c>
      <c r="L41" s="103">
        <v>0</v>
      </c>
      <c r="M41" s="103">
        <v>0</v>
      </c>
      <c r="N41" s="103">
        <v>0</v>
      </c>
      <c r="O41" s="103"/>
      <c r="P41" s="103"/>
      <c r="Q41" s="103"/>
      <c r="R41" s="103"/>
      <c r="S41" s="106">
        <v>71.28</v>
      </c>
      <c r="T41" s="103">
        <v>0</v>
      </c>
      <c r="U41" s="103"/>
      <c r="V41" s="103"/>
      <c r="W41" s="103">
        <v>47.52</v>
      </c>
      <c r="X41" s="103">
        <v>47.52</v>
      </c>
      <c r="Y41" s="103">
        <v>0</v>
      </c>
      <c r="Z41" s="103">
        <v>23.76</v>
      </c>
      <c r="AA41" s="103">
        <v>23.76</v>
      </c>
      <c r="AB41" s="103">
        <v>0</v>
      </c>
      <c r="AC41" s="103">
        <v>39600</v>
      </c>
      <c r="AD41" s="103"/>
      <c r="AE41" s="103"/>
      <c r="AF41" s="103">
        <v>85.47</v>
      </c>
      <c r="AG41" s="103">
        <v>85.47</v>
      </c>
      <c r="AH41" s="103">
        <v>0</v>
      </c>
      <c r="AI41" s="110">
        <v>41.555100000000003</v>
      </c>
      <c r="AJ41" s="110">
        <v>41.555100000000003</v>
      </c>
      <c r="AK41" s="110">
        <v>0</v>
      </c>
      <c r="AL41" s="110">
        <v>415551.00000000006</v>
      </c>
      <c r="AM41" s="103"/>
      <c r="AN41" s="103">
        <v>18.036999999999999</v>
      </c>
      <c r="AO41" s="103">
        <v>18.036999999999999</v>
      </c>
      <c r="AP41" s="103">
        <v>0</v>
      </c>
      <c r="AQ41" s="103">
        <v>16.975999999999999</v>
      </c>
      <c r="AR41" s="103">
        <v>169760</v>
      </c>
      <c r="AS41" s="103">
        <v>1.0609999999999999</v>
      </c>
      <c r="AT41" s="103">
        <v>10610</v>
      </c>
      <c r="AU41" s="103"/>
      <c r="AV41" s="103">
        <v>2.7585999999999999</v>
      </c>
      <c r="AW41" s="103">
        <v>2.5245000000000002</v>
      </c>
      <c r="AX41" s="103">
        <v>0.23409999999999975</v>
      </c>
      <c r="AY41" s="103">
        <v>1.2732000000000001</v>
      </c>
      <c r="AZ41" s="103">
        <v>12732.000000000002</v>
      </c>
      <c r="BA41" s="103">
        <v>1.4854000000000001</v>
      </c>
      <c r="BB41" s="103">
        <v>14854</v>
      </c>
      <c r="BC41" s="103">
        <v>0</v>
      </c>
      <c r="BD41" s="103">
        <v>34.017600000000002</v>
      </c>
      <c r="BE41" s="103">
        <v>65.604799999999997</v>
      </c>
      <c r="BF41" s="103">
        <v>-31.587199999999996</v>
      </c>
      <c r="BG41" s="103"/>
      <c r="BH41" s="103"/>
      <c r="BI41" s="103"/>
      <c r="BJ41" s="103">
        <v>0</v>
      </c>
      <c r="BK41" s="111">
        <v>1E-4</v>
      </c>
      <c r="BL41" s="112" t="s">
        <v>275</v>
      </c>
      <c r="BM41" s="106">
        <v>103.48</v>
      </c>
      <c r="BN41" s="103">
        <v>31.68</v>
      </c>
      <c r="BO41" s="103">
        <v>31.68</v>
      </c>
      <c r="BP41" s="103">
        <v>0</v>
      </c>
      <c r="BQ41" s="103">
        <v>0</v>
      </c>
      <c r="BR41" s="103">
        <v>0</v>
      </c>
      <c r="BS41" s="103">
        <v>0</v>
      </c>
      <c r="BT41" s="103"/>
      <c r="BU41" s="110">
        <v>68</v>
      </c>
      <c r="BV41" s="103">
        <v>3.8</v>
      </c>
      <c r="BW41" s="103">
        <v>3.8</v>
      </c>
      <c r="BX41" s="103">
        <v>0</v>
      </c>
      <c r="BY41" s="106">
        <v>5.1480000000000006</v>
      </c>
      <c r="BZ41" s="106">
        <v>4.32</v>
      </c>
      <c r="CA41" s="103"/>
      <c r="CB41" s="103"/>
      <c r="CC41" s="103">
        <v>4.32</v>
      </c>
      <c r="CD41" s="103">
        <v>4.32</v>
      </c>
      <c r="CE41" s="103">
        <v>0</v>
      </c>
      <c r="CF41" s="103"/>
      <c r="CG41" s="103"/>
      <c r="CH41" s="103">
        <v>0.82799999999999996</v>
      </c>
      <c r="CI41" s="103"/>
      <c r="CJ41" s="103"/>
      <c r="CK41" s="110"/>
      <c r="CL41" s="103"/>
      <c r="CM41" s="103"/>
      <c r="CN41" s="103"/>
      <c r="CO41" s="103"/>
      <c r="CP41" s="103"/>
      <c r="CQ41" s="103">
        <v>0</v>
      </c>
      <c r="CR41" s="103"/>
      <c r="CS41" s="103"/>
      <c r="CT41" s="103"/>
      <c r="CU41" s="103"/>
      <c r="CV41" s="111">
        <v>488.47590000000002</v>
      </c>
    </row>
    <row r="42" spans="1:100" s="99" customFormat="1" ht="14.25" customHeight="1">
      <c r="A42" s="103">
        <v>37</v>
      </c>
      <c r="B42" s="103" t="s">
        <v>240</v>
      </c>
      <c r="C42" s="104">
        <v>803003</v>
      </c>
      <c r="D42" s="105" t="s">
        <v>276</v>
      </c>
      <c r="E42" s="106">
        <v>113.2508</v>
      </c>
      <c r="F42" s="106">
        <v>89.880799999999994</v>
      </c>
      <c r="G42" s="103">
        <v>28030</v>
      </c>
      <c r="H42" s="106"/>
      <c r="I42" s="106">
        <v>28030</v>
      </c>
      <c r="J42" s="103">
        <v>33.636000000000003</v>
      </c>
      <c r="K42" s="106">
        <v>0</v>
      </c>
      <c r="L42" s="103">
        <v>0</v>
      </c>
      <c r="M42" s="103">
        <v>0</v>
      </c>
      <c r="N42" s="103">
        <v>0</v>
      </c>
      <c r="O42" s="103"/>
      <c r="P42" s="103"/>
      <c r="Q42" s="103"/>
      <c r="R42" s="103"/>
      <c r="S42" s="106">
        <v>15.120000000000001</v>
      </c>
      <c r="T42" s="103">
        <v>0</v>
      </c>
      <c r="U42" s="103"/>
      <c r="V42" s="103"/>
      <c r="W42" s="103">
        <v>10.08</v>
      </c>
      <c r="X42" s="103">
        <v>10.08</v>
      </c>
      <c r="Y42" s="103">
        <v>0</v>
      </c>
      <c r="Z42" s="103">
        <v>5.04</v>
      </c>
      <c r="AA42" s="103">
        <v>5.04</v>
      </c>
      <c r="AB42" s="103">
        <v>0</v>
      </c>
      <c r="AC42" s="103">
        <v>8400</v>
      </c>
      <c r="AD42" s="103"/>
      <c r="AE42" s="103"/>
      <c r="AF42" s="103">
        <v>18.13</v>
      </c>
      <c r="AG42" s="103">
        <v>18.13</v>
      </c>
      <c r="AH42" s="103">
        <v>0</v>
      </c>
      <c r="AI42" s="110">
        <v>9.8954000000000004</v>
      </c>
      <c r="AJ42" s="110">
        <v>9.8954000000000004</v>
      </c>
      <c r="AK42" s="110">
        <v>0</v>
      </c>
      <c r="AL42" s="110">
        <v>98954</v>
      </c>
      <c r="AM42" s="103"/>
      <c r="AN42" s="103">
        <v>4.4001000000000001</v>
      </c>
      <c r="AO42" s="103">
        <v>4.4001000000000001</v>
      </c>
      <c r="AP42" s="103">
        <v>0</v>
      </c>
      <c r="AQ42" s="103">
        <v>4.1413000000000002</v>
      </c>
      <c r="AR42" s="103">
        <v>41413</v>
      </c>
      <c r="AS42" s="103">
        <v>0.25879999999999997</v>
      </c>
      <c r="AT42" s="103">
        <v>2587.9999999999995</v>
      </c>
      <c r="AU42" s="103"/>
      <c r="AV42" s="103">
        <v>0.67300000000000004</v>
      </c>
      <c r="AW42" s="103">
        <v>0.67300000000000004</v>
      </c>
      <c r="AX42" s="103">
        <v>0</v>
      </c>
      <c r="AY42" s="103">
        <v>0.31059999999999999</v>
      </c>
      <c r="AZ42" s="103">
        <v>3106</v>
      </c>
      <c r="BA42" s="103">
        <v>0.3624</v>
      </c>
      <c r="BB42" s="103">
        <v>3624</v>
      </c>
      <c r="BC42" s="103">
        <v>0</v>
      </c>
      <c r="BD42" s="103">
        <v>8.0263000000000009</v>
      </c>
      <c r="BE42" s="103">
        <v>8.0263000000000009</v>
      </c>
      <c r="BF42" s="103">
        <v>0</v>
      </c>
      <c r="BG42" s="103"/>
      <c r="BH42" s="103"/>
      <c r="BI42" s="103"/>
      <c r="BJ42" s="103">
        <v>0</v>
      </c>
      <c r="BK42" s="111">
        <v>1E-4</v>
      </c>
      <c r="BL42" s="105" t="s">
        <v>276</v>
      </c>
      <c r="BM42" s="106">
        <v>21.72</v>
      </c>
      <c r="BN42" s="103">
        <v>6.72</v>
      </c>
      <c r="BO42" s="103">
        <v>6.72</v>
      </c>
      <c r="BP42" s="103">
        <v>0</v>
      </c>
      <c r="BQ42" s="103">
        <v>0</v>
      </c>
      <c r="BR42" s="103">
        <v>0</v>
      </c>
      <c r="BS42" s="103">
        <v>0</v>
      </c>
      <c r="BT42" s="103"/>
      <c r="BU42" s="110">
        <v>15</v>
      </c>
      <c r="BV42" s="103"/>
      <c r="BW42" s="103"/>
      <c r="BX42" s="103">
        <v>0</v>
      </c>
      <c r="BY42" s="106">
        <v>1.65</v>
      </c>
      <c r="BZ42" s="106">
        <v>0.48</v>
      </c>
      <c r="CA42" s="103"/>
      <c r="CB42" s="103"/>
      <c r="CC42" s="103">
        <v>0.48</v>
      </c>
      <c r="CD42" s="103">
        <v>0.48</v>
      </c>
      <c r="CE42" s="103">
        <v>0</v>
      </c>
      <c r="CF42" s="103"/>
      <c r="CG42" s="103"/>
      <c r="CH42" s="103">
        <v>1.17</v>
      </c>
      <c r="CI42" s="103"/>
      <c r="CJ42" s="103"/>
      <c r="CK42" s="110"/>
      <c r="CL42" s="103"/>
      <c r="CM42" s="103"/>
      <c r="CN42" s="103"/>
      <c r="CO42" s="103"/>
      <c r="CP42" s="103"/>
      <c r="CQ42" s="103">
        <v>0</v>
      </c>
      <c r="CR42" s="103"/>
      <c r="CS42" s="103"/>
      <c r="CT42" s="103"/>
      <c r="CU42" s="103"/>
      <c r="CV42" s="111">
        <v>113.2508</v>
      </c>
    </row>
    <row r="43" spans="1:100" s="99" customFormat="1" ht="14.25" customHeight="1">
      <c r="A43" s="103">
        <v>38</v>
      </c>
      <c r="B43" s="103" t="s">
        <v>240</v>
      </c>
      <c r="C43" s="104">
        <v>803006</v>
      </c>
      <c r="D43" s="105" t="s">
        <v>277</v>
      </c>
      <c r="E43" s="106">
        <v>97.645599999999973</v>
      </c>
      <c r="F43" s="106">
        <v>72.885599999999982</v>
      </c>
      <c r="G43" s="103">
        <v>21513</v>
      </c>
      <c r="H43" s="106"/>
      <c r="I43" s="106">
        <v>21513</v>
      </c>
      <c r="J43" s="103">
        <v>25.8156</v>
      </c>
      <c r="K43" s="106">
        <v>0</v>
      </c>
      <c r="L43" s="103">
        <v>0</v>
      </c>
      <c r="M43" s="103">
        <v>0</v>
      </c>
      <c r="N43" s="103">
        <v>0</v>
      </c>
      <c r="O43" s="103"/>
      <c r="P43" s="103"/>
      <c r="Q43" s="103"/>
      <c r="R43" s="103"/>
      <c r="S43" s="106">
        <v>12.96</v>
      </c>
      <c r="T43" s="103">
        <v>0</v>
      </c>
      <c r="U43" s="103"/>
      <c r="V43" s="103"/>
      <c r="W43" s="103">
        <v>8.64</v>
      </c>
      <c r="X43" s="103">
        <v>8.64</v>
      </c>
      <c r="Y43" s="103">
        <v>0</v>
      </c>
      <c r="Z43" s="103">
        <v>4.32</v>
      </c>
      <c r="AA43" s="103">
        <v>4.32</v>
      </c>
      <c r="AB43" s="103">
        <v>0</v>
      </c>
      <c r="AC43" s="103">
        <v>7200</v>
      </c>
      <c r="AD43" s="103"/>
      <c r="AE43" s="103"/>
      <c r="AF43" s="103">
        <v>15.54</v>
      </c>
      <c r="AG43" s="103">
        <v>15.54</v>
      </c>
      <c r="AH43" s="103">
        <v>0</v>
      </c>
      <c r="AI43" s="110">
        <v>7.9992999999999999</v>
      </c>
      <c r="AJ43" s="110">
        <v>7.9992999999999999</v>
      </c>
      <c r="AK43" s="110">
        <v>0</v>
      </c>
      <c r="AL43" s="110">
        <v>79993</v>
      </c>
      <c r="AM43" s="103"/>
      <c r="AN43" s="103">
        <v>3.5152000000000001</v>
      </c>
      <c r="AO43" s="103">
        <v>3.5152000000000001</v>
      </c>
      <c r="AP43" s="103">
        <v>0</v>
      </c>
      <c r="AQ43" s="103">
        <v>3.3083999999999998</v>
      </c>
      <c r="AR43" s="103">
        <v>33084</v>
      </c>
      <c r="AS43" s="103">
        <v>0.20680000000000001</v>
      </c>
      <c r="AT43" s="103">
        <v>2068</v>
      </c>
      <c r="AU43" s="103"/>
      <c r="AV43" s="103">
        <v>0.53759999999999997</v>
      </c>
      <c r="AW43" s="103">
        <v>0.53759999999999997</v>
      </c>
      <c r="AX43" s="103">
        <v>0</v>
      </c>
      <c r="AY43" s="103">
        <v>0.24809999999999999</v>
      </c>
      <c r="AZ43" s="103">
        <v>2481</v>
      </c>
      <c r="BA43" s="103">
        <v>0.28949999999999998</v>
      </c>
      <c r="BB43" s="103">
        <v>2895</v>
      </c>
      <c r="BC43" s="103">
        <v>0</v>
      </c>
      <c r="BD43" s="103">
        <v>6.5179</v>
      </c>
      <c r="BE43" s="103">
        <v>6.5179</v>
      </c>
      <c r="BF43" s="103">
        <v>0</v>
      </c>
      <c r="BG43" s="103"/>
      <c r="BH43" s="103"/>
      <c r="BI43" s="103"/>
      <c r="BJ43" s="103">
        <v>0</v>
      </c>
      <c r="BK43" s="111">
        <v>1E-4</v>
      </c>
      <c r="BL43" s="112" t="s">
        <v>277</v>
      </c>
      <c r="BM43" s="106">
        <v>24.759999999999998</v>
      </c>
      <c r="BN43" s="103">
        <v>5.76</v>
      </c>
      <c r="BO43" s="103">
        <v>5.76</v>
      </c>
      <c r="BP43" s="103">
        <v>0</v>
      </c>
      <c r="BQ43" s="103">
        <v>0</v>
      </c>
      <c r="BR43" s="103">
        <v>0</v>
      </c>
      <c r="BS43" s="103">
        <v>0</v>
      </c>
      <c r="BT43" s="103"/>
      <c r="BU43" s="110">
        <v>19</v>
      </c>
      <c r="BV43" s="103"/>
      <c r="BW43" s="103"/>
      <c r="BX43" s="103">
        <v>0</v>
      </c>
      <c r="BY43" s="106">
        <v>0</v>
      </c>
      <c r="BZ43" s="106">
        <v>0</v>
      </c>
      <c r="CA43" s="103"/>
      <c r="CB43" s="103"/>
      <c r="CC43" s="103">
        <v>0</v>
      </c>
      <c r="CD43" s="103">
        <v>0</v>
      </c>
      <c r="CE43" s="103">
        <v>0</v>
      </c>
      <c r="CF43" s="103"/>
      <c r="CG43" s="103"/>
      <c r="CH43" s="103"/>
      <c r="CI43" s="103"/>
      <c r="CJ43" s="103"/>
      <c r="CK43" s="110"/>
      <c r="CL43" s="103"/>
      <c r="CM43" s="103"/>
      <c r="CN43" s="103"/>
      <c r="CO43" s="103"/>
      <c r="CP43" s="103"/>
      <c r="CQ43" s="103">
        <v>0</v>
      </c>
      <c r="CR43" s="103"/>
      <c r="CS43" s="103"/>
      <c r="CT43" s="103"/>
      <c r="CU43" s="103"/>
      <c r="CV43" s="111">
        <v>97.645599999999973</v>
      </c>
    </row>
    <row r="44" spans="1:100" s="99" customFormat="1" ht="14.25" customHeight="1">
      <c r="A44" s="103">
        <v>39</v>
      </c>
      <c r="B44" s="103" t="s">
        <v>240</v>
      </c>
      <c r="C44" s="104">
        <v>803005</v>
      </c>
      <c r="D44" s="121" t="s">
        <v>278</v>
      </c>
      <c r="E44" s="106">
        <v>99.329599999999999</v>
      </c>
      <c r="F44" s="106">
        <v>58.529600000000002</v>
      </c>
      <c r="G44" s="103">
        <v>16592</v>
      </c>
      <c r="H44" s="106"/>
      <c r="I44" s="106">
        <v>16592</v>
      </c>
      <c r="J44" s="103">
        <v>19.910399999999999</v>
      </c>
      <c r="K44" s="106">
        <v>0</v>
      </c>
      <c r="L44" s="103">
        <v>0</v>
      </c>
      <c r="M44" s="103">
        <v>0</v>
      </c>
      <c r="N44" s="103">
        <v>0</v>
      </c>
      <c r="O44" s="103"/>
      <c r="P44" s="103"/>
      <c r="Q44" s="103"/>
      <c r="R44" s="103"/>
      <c r="S44" s="106">
        <v>10.8</v>
      </c>
      <c r="T44" s="103">
        <v>0</v>
      </c>
      <c r="U44" s="103"/>
      <c r="V44" s="103"/>
      <c r="W44" s="103">
        <v>7.2</v>
      </c>
      <c r="X44" s="103">
        <v>7.2</v>
      </c>
      <c r="Y44" s="103">
        <v>0</v>
      </c>
      <c r="Z44" s="103">
        <v>3.6</v>
      </c>
      <c r="AA44" s="103">
        <v>3.6</v>
      </c>
      <c r="AB44" s="103">
        <v>0</v>
      </c>
      <c r="AC44" s="103">
        <v>6000</v>
      </c>
      <c r="AD44" s="103"/>
      <c r="AE44" s="103"/>
      <c r="AF44" s="103">
        <v>12.95</v>
      </c>
      <c r="AG44" s="103">
        <v>12.95</v>
      </c>
      <c r="AH44" s="103">
        <v>0</v>
      </c>
      <c r="AI44" s="110">
        <v>6.4097</v>
      </c>
      <c r="AJ44" s="110">
        <v>6.4097</v>
      </c>
      <c r="AK44" s="110">
        <v>0</v>
      </c>
      <c r="AL44" s="110">
        <v>64097</v>
      </c>
      <c r="AM44" s="103"/>
      <c r="AN44" s="103">
        <v>2.7930999999999999</v>
      </c>
      <c r="AO44" s="103">
        <v>2.7930999999999999</v>
      </c>
      <c r="AP44" s="103">
        <v>0</v>
      </c>
      <c r="AQ44" s="103">
        <v>2.6288</v>
      </c>
      <c r="AR44" s="103">
        <v>26288</v>
      </c>
      <c r="AS44" s="103">
        <v>0.1643</v>
      </c>
      <c r="AT44" s="103">
        <v>1643</v>
      </c>
      <c r="AU44" s="103"/>
      <c r="AV44" s="103">
        <v>0.42720000000000002</v>
      </c>
      <c r="AW44" s="103">
        <v>0.42720000000000002</v>
      </c>
      <c r="AX44" s="103">
        <v>0</v>
      </c>
      <c r="AY44" s="103">
        <v>0.19719999999999999</v>
      </c>
      <c r="AZ44" s="103">
        <v>1971.9999999999998</v>
      </c>
      <c r="BA44" s="103">
        <v>0.23</v>
      </c>
      <c r="BB44" s="103">
        <v>2300</v>
      </c>
      <c r="BC44" s="103">
        <v>0</v>
      </c>
      <c r="BD44" s="103">
        <v>5.2392000000000003</v>
      </c>
      <c r="BE44" s="103">
        <v>5.2392000000000003</v>
      </c>
      <c r="BF44" s="103">
        <v>0</v>
      </c>
      <c r="BG44" s="103"/>
      <c r="BH44" s="103"/>
      <c r="BI44" s="103"/>
      <c r="BJ44" s="103">
        <v>0</v>
      </c>
      <c r="BK44" s="111">
        <v>1E-4</v>
      </c>
      <c r="BL44" s="111" t="s">
        <v>278</v>
      </c>
      <c r="BM44" s="106">
        <v>40.799999999999997</v>
      </c>
      <c r="BN44" s="103">
        <v>4.8</v>
      </c>
      <c r="BO44" s="103">
        <v>4.8</v>
      </c>
      <c r="BP44" s="103">
        <v>0</v>
      </c>
      <c r="BQ44" s="103">
        <v>0</v>
      </c>
      <c r="BR44" s="103">
        <v>0</v>
      </c>
      <c r="BS44" s="103">
        <v>0</v>
      </c>
      <c r="BT44" s="103"/>
      <c r="BU44" s="110">
        <v>36</v>
      </c>
      <c r="BV44" s="103"/>
      <c r="BW44" s="103"/>
      <c r="BX44" s="103">
        <v>0</v>
      </c>
      <c r="BY44" s="106">
        <v>0</v>
      </c>
      <c r="BZ44" s="106">
        <v>0</v>
      </c>
      <c r="CA44" s="103"/>
      <c r="CB44" s="103"/>
      <c r="CC44" s="103">
        <v>0</v>
      </c>
      <c r="CD44" s="103">
        <v>0</v>
      </c>
      <c r="CE44" s="103">
        <v>0</v>
      </c>
      <c r="CF44" s="103"/>
      <c r="CG44" s="103"/>
      <c r="CH44" s="103"/>
      <c r="CI44" s="103"/>
      <c r="CJ44" s="103"/>
      <c r="CK44" s="110"/>
      <c r="CL44" s="103"/>
      <c r="CM44" s="103"/>
      <c r="CN44" s="103"/>
      <c r="CO44" s="103"/>
      <c r="CP44" s="103"/>
      <c r="CQ44" s="103">
        <v>0</v>
      </c>
      <c r="CR44" s="103">
        <v>80</v>
      </c>
      <c r="CS44" s="103"/>
      <c r="CT44" s="103"/>
      <c r="CU44" s="103"/>
      <c r="CV44" s="111">
        <v>179.3296</v>
      </c>
    </row>
    <row r="45" spans="1:100" s="99" customFormat="1" ht="14.25" customHeight="1">
      <c r="A45" s="103">
        <v>40</v>
      </c>
      <c r="B45" s="103" t="s">
        <v>240</v>
      </c>
      <c r="C45" s="104">
        <v>807001</v>
      </c>
      <c r="D45" s="105" t="s">
        <v>279</v>
      </c>
      <c r="E45" s="106">
        <v>626.10709999999995</v>
      </c>
      <c r="F45" s="106">
        <v>551.0711</v>
      </c>
      <c r="G45" s="103">
        <v>151964</v>
      </c>
      <c r="H45" s="106">
        <v>96527</v>
      </c>
      <c r="I45" s="106">
        <v>55437</v>
      </c>
      <c r="J45" s="103">
        <v>182.35679999999999</v>
      </c>
      <c r="K45" s="106">
        <v>63</v>
      </c>
      <c r="L45" s="103">
        <v>63</v>
      </c>
      <c r="M45" s="103">
        <v>63</v>
      </c>
      <c r="N45" s="103">
        <v>0</v>
      </c>
      <c r="O45" s="103"/>
      <c r="P45" s="103"/>
      <c r="Q45" s="103"/>
      <c r="R45" s="103"/>
      <c r="S45" s="106">
        <v>119.18430000000001</v>
      </c>
      <c r="T45" s="103">
        <v>9.6526999999999994</v>
      </c>
      <c r="U45" s="103"/>
      <c r="V45" s="103"/>
      <c r="W45" s="103">
        <v>71.119200000000006</v>
      </c>
      <c r="X45" s="103">
        <v>71.119200000000006</v>
      </c>
      <c r="Y45" s="103">
        <v>0</v>
      </c>
      <c r="Z45" s="103">
        <v>38.412399999999998</v>
      </c>
      <c r="AA45" s="103">
        <v>35.559600000000003</v>
      </c>
      <c r="AB45" s="103">
        <v>2.8527999999999949</v>
      </c>
      <c r="AC45" s="103">
        <v>59266</v>
      </c>
      <c r="AD45" s="103"/>
      <c r="AE45" s="103"/>
      <c r="AF45" s="103">
        <v>49.21</v>
      </c>
      <c r="AG45" s="103">
        <v>49.21</v>
      </c>
      <c r="AH45" s="103">
        <v>0</v>
      </c>
      <c r="AI45" s="110">
        <v>60.054200000000002</v>
      </c>
      <c r="AJ45" s="110">
        <v>60.054200000000002</v>
      </c>
      <c r="AK45" s="110">
        <v>0</v>
      </c>
      <c r="AL45" s="110">
        <v>600542</v>
      </c>
      <c r="AM45" s="103"/>
      <c r="AN45" s="103">
        <v>25.0382</v>
      </c>
      <c r="AO45" s="103">
        <v>25.0382</v>
      </c>
      <c r="AP45" s="103">
        <v>0</v>
      </c>
      <c r="AQ45" s="103">
        <v>23.565300000000001</v>
      </c>
      <c r="AR45" s="103">
        <v>235653</v>
      </c>
      <c r="AS45" s="103">
        <v>1.4728000000000001</v>
      </c>
      <c r="AT45" s="103">
        <v>14728.000000000002</v>
      </c>
      <c r="AU45" s="103"/>
      <c r="AV45" s="103">
        <v>2.5775000000000001</v>
      </c>
      <c r="AW45" s="103">
        <v>2.5775000000000001</v>
      </c>
      <c r="AX45" s="103">
        <v>0</v>
      </c>
      <c r="AY45" s="103">
        <v>1.7674000000000001</v>
      </c>
      <c r="AZ45" s="103">
        <v>17674</v>
      </c>
      <c r="BA45" s="103">
        <v>0.81010000000000004</v>
      </c>
      <c r="BB45" s="103">
        <v>8101</v>
      </c>
      <c r="BC45" s="103">
        <v>0</v>
      </c>
      <c r="BD45" s="103">
        <v>49.650100000000002</v>
      </c>
      <c r="BE45" s="103">
        <v>49.83</v>
      </c>
      <c r="BF45" s="103">
        <v>-0.1798999999999964</v>
      </c>
      <c r="BG45" s="103"/>
      <c r="BH45" s="103"/>
      <c r="BI45" s="103"/>
      <c r="BJ45" s="103">
        <v>0</v>
      </c>
      <c r="BK45" s="111">
        <v>1E-4</v>
      </c>
      <c r="BL45" s="112" t="s">
        <v>279</v>
      </c>
      <c r="BM45" s="106">
        <v>72.635999999999996</v>
      </c>
      <c r="BN45" s="103">
        <v>51.84</v>
      </c>
      <c r="BO45" s="103">
        <v>51.84</v>
      </c>
      <c r="BP45" s="103">
        <v>0</v>
      </c>
      <c r="BQ45" s="103">
        <v>20.795999999999999</v>
      </c>
      <c r="BR45" s="103">
        <v>20.795999999999999</v>
      </c>
      <c r="BS45" s="103">
        <v>0</v>
      </c>
      <c r="BT45" s="103">
        <v>19670</v>
      </c>
      <c r="BU45" s="110">
        <v>0</v>
      </c>
      <c r="BV45" s="103"/>
      <c r="BW45" s="103"/>
      <c r="BX45" s="103">
        <v>0</v>
      </c>
      <c r="BY45" s="106">
        <v>2.4</v>
      </c>
      <c r="BZ45" s="106">
        <v>2.4</v>
      </c>
      <c r="CA45" s="103"/>
      <c r="CB45" s="103"/>
      <c r="CC45" s="103">
        <v>2.4</v>
      </c>
      <c r="CD45" s="103">
        <v>2.4</v>
      </c>
      <c r="CE45" s="103">
        <v>0</v>
      </c>
      <c r="CF45" s="103"/>
      <c r="CG45" s="103"/>
      <c r="CH45" s="103"/>
      <c r="CI45" s="103"/>
      <c r="CJ45" s="103"/>
      <c r="CK45" s="110"/>
      <c r="CL45" s="103"/>
      <c r="CM45" s="103"/>
      <c r="CN45" s="103"/>
      <c r="CO45" s="103"/>
      <c r="CP45" s="103"/>
      <c r="CQ45" s="103">
        <v>0</v>
      </c>
      <c r="CR45" s="103"/>
      <c r="CS45" s="103"/>
      <c r="CT45" s="103"/>
      <c r="CU45" s="103"/>
      <c r="CV45" s="111">
        <v>626.10709999999995</v>
      </c>
    </row>
    <row r="46" spans="1:100" s="99" customFormat="1" ht="14.25" customHeight="1">
      <c r="A46" s="103">
        <v>41</v>
      </c>
      <c r="B46" s="103" t="s">
        <v>240</v>
      </c>
      <c r="C46" s="104">
        <v>809001</v>
      </c>
      <c r="D46" s="105" t="s">
        <v>280</v>
      </c>
      <c r="E46" s="106">
        <v>278.25789999999995</v>
      </c>
      <c r="F46" s="106">
        <v>252.05789999999996</v>
      </c>
      <c r="G46" s="103">
        <v>63298</v>
      </c>
      <c r="H46" s="106"/>
      <c r="I46" s="106">
        <v>63298</v>
      </c>
      <c r="J46" s="103">
        <v>75.957599999999999</v>
      </c>
      <c r="K46" s="106">
        <v>18.936</v>
      </c>
      <c r="L46" s="103">
        <v>0</v>
      </c>
      <c r="M46" s="103">
        <v>0</v>
      </c>
      <c r="N46" s="103">
        <v>0</v>
      </c>
      <c r="O46" s="103">
        <v>18.936</v>
      </c>
      <c r="P46" s="103"/>
      <c r="Q46" s="103"/>
      <c r="R46" s="103"/>
      <c r="S46" s="106">
        <v>47.28</v>
      </c>
      <c r="T46" s="103">
        <v>0</v>
      </c>
      <c r="U46" s="103">
        <v>4.08</v>
      </c>
      <c r="V46" s="103"/>
      <c r="W46" s="103">
        <v>28.8</v>
      </c>
      <c r="X46" s="103">
        <v>28.8</v>
      </c>
      <c r="Y46" s="103">
        <v>0</v>
      </c>
      <c r="Z46" s="103">
        <v>14.4</v>
      </c>
      <c r="AA46" s="103">
        <v>14.4</v>
      </c>
      <c r="AB46" s="103">
        <v>0</v>
      </c>
      <c r="AC46" s="103">
        <v>24000</v>
      </c>
      <c r="AD46" s="103"/>
      <c r="AE46" s="103"/>
      <c r="AF46" s="103">
        <v>51.8</v>
      </c>
      <c r="AG46" s="103">
        <v>51.8</v>
      </c>
      <c r="AH46" s="103">
        <v>0</v>
      </c>
      <c r="AI46" s="110">
        <v>25.049199999999999</v>
      </c>
      <c r="AJ46" s="110">
        <v>25.049199999999999</v>
      </c>
      <c r="AK46" s="110">
        <v>0</v>
      </c>
      <c r="AL46" s="110">
        <v>250492</v>
      </c>
      <c r="AM46" s="103"/>
      <c r="AN46" s="103">
        <v>10.859400000000001</v>
      </c>
      <c r="AO46" s="103">
        <v>10.859400000000001</v>
      </c>
      <c r="AP46" s="103">
        <v>0</v>
      </c>
      <c r="AQ46" s="103">
        <v>10.220599999999999</v>
      </c>
      <c r="AR46" s="103">
        <v>102205.99999999999</v>
      </c>
      <c r="AS46" s="103">
        <v>0.63880000000000003</v>
      </c>
      <c r="AT46" s="103">
        <v>6388</v>
      </c>
      <c r="AU46" s="103"/>
      <c r="AV46" s="103">
        <v>1.6608000000000001</v>
      </c>
      <c r="AW46" s="103">
        <v>1.6608000000000001</v>
      </c>
      <c r="AX46" s="103">
        <v>0</v>
      </c>
      <c r="AY46" s="103">
        <v>0.76649999999999996</v>
      </c>
      <c r="AZ46" s="103">
        <v>7665</v>
      </c>
      <c r="BA46" s="103">
        <v>0.89429999999999998</v>
      </c>
      <c r="BB46" s="103">
        <v>8943</v>
      </c>
      <c r="BC46" s="103">
        <v>0</v>
      </c>
      <c r="BD46" s="103">
        <v>20.514900000000001</v>
      </c>
      <c r="BE46" s="103">
        <v>20.514900000000001</v>
      </c>
      <c r="BF46" s="103">
        <v>0</v>
      </c>
      <c r="BG46" s="103"/>
      <c r="BH46" s="103"/>
      <c r="BI46" s="103"/>
      <c r="BJ46" s="103">
        <v>0</v>
      </c>
      <c r="BK46" s="111">
        <v>1E-4</v>
      </c>
      <c r="BL46" s="112" t="s">
        <v>280</v>
      </c>
      <c r="BM46" s="106">
        <v>26.2</v>
      </c>
      <c r="BN46" s="103">
        <v>19.2</v>
      </c>
      <c r="BO46" s="103">
        <v>19.2</v>
      </c>
      <c r="BP46" s="103">
        <v>0</v>
      </c>
      <c r="BQ46" s="103">
        <v>0</v>
      </c>
      <c r="BR46" s="103">
        <v>0</v>
      </c>
      <c r="BS46" s="103">
        <v>0</v>
      </c>
      <c r="BT46" s="103"/>
      <c r="BU46" s="110">
        <v>7</v>
      </c>
      <c r="BV46" s="103"/>
      <c r="BW46" s="103"/>
      <c r="BX46" s="103">
        <v>0</v>
      </c>
      <c r="BY46" s="106">
        <v>0</v>
      </c>
      <c r="BZ46" s="106">
        <v>0</v>
      </c>
      <c r="CA46" s="103"/>
      <c r="CB46" s="103"/>
      <c r="CC46" s="103">
        <v>0</v>
      </c>
      <c r="CD46" s="103">
        <v>0</v>
      </c>
      <c r="CE46" s="103">
        <v>0</v>
      </c>
      <c r="CF46" s="103"/>
      <c r="CG46" s="103"/>
      <c r="CH46" s="103"/>
      <c r="CI46" s="103"/>
      <c r="CJ46" s="103"/>
      <c r="CK46" s="110"/>
      <c r="CL46" s="103"/>
      <c r="CM46" s="103"/>
      <c r="CN46" s="103"/>
      <c r="CO46" s="103"/>
      <c r="CP46" s="103"/>
      <c r="CQ46" s="103">
        <v>0</v>
      </c>
      <c r="CR46" s="103"/>
      <c r="CS46" s="103"/>
      <c r="CT46" s="103"/>
      <c r="CU46" s="103"/>
      <c r="CV46" s="111">
        <v>278.25789999999995</v>
      </c>
    </row>
    <row r="47" spans="1:100" s="99" customFormat="1" ht="14.25" customHeight="1">
      <c r="A47" s="103">
        <v>42</v>
      </c>
      <c r="B47" s="103" t="s">
        <v>240</v>
      </c>
      <c r="C47" s="104">
        <v>811001</v>
      </c>
      <c r="D47" s="105" t="s">
        <v>281</v>
      </c>
      <c r="E47" s="106">
        <v>179.83690000000001</v>
      </c>
      <c r="F47" s="106">
        <v>167.35690000000002</v>
      </c>
      <c r="G47" s="103">
        <v>44576</v>
      </c>
      <c r="H47" s="106"/>
      <c r="I47" s="106">
        <v>44576</v>
      </c>
      <c r="J47" s="103">
        <v>53.491199999999999</v>
      </c>
      <c r="K47" s="106">
        <v>10.56</v>
      </c>
      <c r="L47" s="103">
        <v>0</v>
      </c>
      <c r="M47" s="103">
        <v>0</v>
      </c>
      <c r="N47" s="103">
        <v>0</v>
      </c>
      <c r="O47" s="103">
        <v>10.56</v>
      </c>
      <c r="P47" s="103"/>
      <c r="Q47" s="103"/>
      <c r="R47" s="103"/>
      <c r="S47" s="106">
        <v>30.323999999999998</v>
      </c>
      <c r="T47" s="103">
        <v>0</v>
      </c>
      <c r="U47" s="103">
        <v>2.2440000000000002</v>
      </c>
      <c r="V47" s="103"/>
      <c r="W47" s="103">
        <v>18.72</v>
      </c>
      <c r="X47" s="103">
        <v>18.72</v>
      </c>
      <c r="Y47" s="103">
        <v>0</v>
      </c>
      <c r="Z47" s="103">
        <v>9.36</v>
      </c>
      <c r="AA47" s="103">
        <v>9.36</v>
      </c>
      <c r="AB47" s="103">
        <v>0</v>
      </c>
      <c r="AC47" s="103">
        <v>15600</v>
      </c>
      <c r="AD47" s="103"/>
      <c r="AE47" s="103"/>
      <c r="AF47" s="103">
        <v>33.67</v>
      </c>
      <c r="AG47" s="103">
        <v>33.67</v>
      </c>
      <c r="AH47" s="103">
        <v>0</v>
      </c>
      <c r="AI47" s="110">
        <v>16.940999999999999</v>
      </c>
      <c r="AJ47" s="110">
        <v>16.940999999999999</v>
      </c>
      <c r="AK47" s="110">
        <v>0</v>
      </c>
      <c r="AL47" s="110">
        <v>169410</v>
      </c>
      <c r="AM47" s="103"/>
      <c r="AN47" s="103">
        <v>7.4086999999999996</v>
      </c>
      <c r="AO47" s="103">
        <v>7.4086999999999996</v>
      </c>
      <c r="AP47" s="103">
        <v>0</v>
      </c>
      <c r="AQ47" s="103">
        <v>6.9729000000000001</v>
      </c>
      <c r="AR47" s="103">
        <v>69729</v>
      </c>
      <c r="AS47" s="103">
        <v>0.43580000000000002</v>
      </c>
      <c r="AT47" s="103">
        <v>4358</v>
      </c>
      <c r="AU47" s="103"/>
      <c r="AV47" s="103">
        <v>1.1331</v>
      </c>
      <c r="AW47" s="103">
        <v>1.1331</v>
      </c>
      <c r="AX47" s="103">
        <v>0</v>
      </c>
      <c r="AY47" s="103">
        <v>0.52300000000000002</v>
      </c>
      <c r="AZ47" s="103">
        <v>5230</v>
      </c>
      <c r="BA47" s="103">
        <v>0.61009999999999998</v>
      </c>
      <c r="BB47" s="103">
        <v>6101</v>
      </c>
      <c r="BC47" s="103">
        <v>0</v>
      </c>
      <c r="BD47" s="103">
        <v>13.828900000000001</v>
      </c>
      <c r="BE47" s="103">
        <v>13.828900000000001</v>
      </c>
      <c r="BF47" s="103">
        <v>0</v>
      </c>
      <c r="BG47" s="103"/>
      <c r="BH47" s="103"/>
      <c r="BI47" s="103"/>
      <c r="BJ47" s="103">
        <v>0</v>
      </c>
      <c r="BK47" s="111">
        <v>1E-4</v>
      </c>
      <c r="BL47" s="112" t="s">
        <v>281</v>
      </c>
      <c r="BM47" s="106">
        <v>12.48</v>
      </c>
      <c r="BN47" s="103">
        <v>12.48</v>
      </c>
      <c r="BO47" s="103">
        <v>12.48</v>
      </c>
      <c r="BP47" s="103">
        <v>0</v>
      </c>
      <c r="BQ47" s="103">
        <v>0</v>
      </c>
      <c r="BR47" s="103">
        <v>0</v>
      </c>
      <c r="BS47" s="103">
        <v>0</v>
      </c>
      <c r="BT47" s="103"/>
      <c r="BU47" s="110">
        <v>0</v>
      </c>
      <c r="BV47" s="103"/>
      <c r="BW47" s="103"/>
      <c r="BX47" s="103">
        <v>0</v>
      </c>
      <c r="BY47" s="106">
        <v>0</v>
      </c>
      <c r="BZ47" s="106">
        <v>0</v>
      </c>
      <c r="CA47" s="103"/>
      <c r="CB47" s="103"/>
      <c r="CC47" s="103">
        <v>0</v>
      </c>
      <c r="CD47" s="103">
        <v>0</v>
      </c>
      <c r="CE47" s="103">
        <v>0</v>
      </c>
      <c r="CF47" s="103"/>
      <c r="CG47" s="103"/>
      <c r="CH47" s="103"/>
      <c r="CI47" s="103"/>
      <c r="CJ47" s="103"/>
      <c r="CK47" s="110"/>
      <c r="CL47" s="103"/>
      <c r="CM47" s="103"/>
      <c r="CN47" s="103"/>
      <c r="CO47" s="103"/>
      <c r="CP47" s="103"/>
      <c r="CQ47" s="103">
        <v>0</v>
      </c>
      <c r="CR47" s="103"/>
      <c r="CS47" s="103"/>
      <c r="CT47" s="103"/>
      <c r="CU47" s="103"/>
      <c r="CV47" s="111">
        <v>179.83690000000001</v>
      </c>
    </row>
    <row r="48" spans="1:100" s="99" customFormat="1" ht="14.25" customHeight="1">
      <c r="A48" s="103">
        <v>43</v>
      </c>
      <c r="B48" s="103" t="s">
        <v>240</v>
      </c>
      <c r="C48" s="104">
        <v>812001</v>
      </c>
      <c r="D48" s="121" t="s">
        <v>282</v>
      </c>
      <c r="E48" s="106">
        <v>571.14300000000003</v>
      </c>
      <c r="F48" s="106">
        <v>391.38300000000004</v>
      </c>
      <c r="G48" s="103">
        <v>104098</v>
      </c>
      <c r="H48" s="106"/>
      <c r="I48" s="106">
        <v>104098</v>
      </c>
      <c r="J48" s="103">
        <v>124.91759999999999</v>
      </c>
      <c r="K48" s="106">
        <v>26.568000000000001</v>
      </c>
      <c r="L48" s="103">
        <v>0</v>
      </c>
      <c r="M48" s="103">
        <v>0</v>
      </c>
      <c r="N48" s="103">
        <v>0</v>
      </c>
      <c r="O48" s="103">
        <v>26.568000000000001</v>
      </c>
      <c r="P48" s="103"/>
      <c r="Q48" s="103"/>
      <c r="R48" s="103"/>
      <c r="S48" s="106">
        <v>70.92</v>
      </c>
      <c r="T48" s="103">
        <v>0</v>
      </c>
      <c r="U48" s="103">
        <v>6.12</v>
      </c>
      <c r="V48" s="103"/>
      <c r="W48" s="103">
        <v>43.2</v>
      </c>
      <c r="X48" s="103">
        <v>43.2</v>
      </c>
      <c r="Y48" s="103">
        <v>0</v>
      </c>
      <c r="Z48" s="103">
        <v>21.6</v>
      </c>
      <c r="AA48" s="103">
        <v>21.6</v>
      </c>
      <c r="AB48" s="103">
        <v>0</v>
      </c>
      <c r="AC48" s="103">
        <v>36000</v>
      </c>
      <c r="AD48" s="103"/>
      <c r="AE48" s="103"/>
      <c r="AF48" s="103">
        <v>77.7</v>
      </c>
      <c r="AG48" s="103">
        <v>77.7</v>
      </c>
      <c r="AH48" s="103">
        <v>0</v>
      </c>
      <c r="AI48" s="110">
        <v>39.330800000000004</v>
      </c>
      <c r="AJ48" s="110">
        <v>39.330800000000004</v>
      </c>
      <c r="AK48" s="110">
        <v>0</v>
      </c>
      <c r="AL48" s="110">
        <v>393308.00000000006</v>
      </c>
      <c r="AM48" s="103"/>
      <c r="AN48" s="103">
        <v>17.2225</v>
      </c>
      <c r="AO48" s="103">
        <v>17.2225</v>
      </c>
      <c r="AP48" s="103">
        <v>0</v>
      </c>
      <c r="AQ48" s="103">
        <v>16.209399999999999</v>
      </c>
      <c r="AR48" s="103">
        <v>162094</v>
      </c>
      <c r="AS48" s="103">
        <v>1.0130999999999999</v>
      </c>
      <c r="AT48" s="103">
        <v>10130.999999999998</v>
      </c>
      <c r="AU48" s="103"/>
      <c r="AV48" s="103">
        <v>2.6339999999999999</v>
      </c>
      <c r="AW48" s="103">
        <v>2.6339999999999999</v>
      </c>
      <c r="AX48" s="103">
        <v>0</v>
      </c>
      <c r="AY48" s="103">
        <v>1.2157</v>
      </c>
      <c r="AZ48" s="103">
        <v>12157</v>
      </c>
      <c r="BA48" s="103">
        <v>1.4182999999999999</v>
      </c>
      <c r="BB48" s="103">
        <v>14182.999999999998</v>
      </c>
      <c r="BC48" s="103">
        <v>0</v>
      </c>
      <c r="BD48" s="103">
        <v>32.0901</v>
      </c>
      <c r="BE48" s="103">
        <v>32.0901</v>
      </c>
      <c r="BF48" s="103">
        <v>0</v>
      </c>
      <c r="BG48" s="103"/>
      <c r="BH48" s="103"/>
      <c r="BI48" s="103"/>
      <c r="BJ48" s="103">
        <v>0</v>
      </c>
      <c r="BK48" s="111">
        <v>1E-4</v>
      </c>
      <c r="BL48" s="111" t="s">
        <v>282</v>
      </c>
      <c r="BM48" s="106">
        <v>178.8</v>
      </c>
      <c r="BN48" s="103">
        <v>28.799999999999997</v>
      </c>
      <c r="BO48" s="103">
        <v>28.799999999999997</v>
      </c>
      <c r="BP48" s="103">
        <v>0</v>
      </c>
      <c r="BQ48" s="103">
        <v>0</v>
      </c>
      <c r="BR48" s="103">
        <v>0</v>
      </c>
      <c r="BS48" s="103">
        <v>0</v>
      </c>
      <c r="BT48" s="103">
        <v>1040</v>
      </c>
      <c r="BU48" s="110">
        <v>150</v>
      </c>
      <c r="BV48" s="103"/>
      <c r="BW48" s="103"/>
      <c r="BX48" s="103">
        <v>0</v>
      </c>
      <c r="BY48" s="106">
        <v>0.96</v>
      </c>
      <c r="BZ48" s="106">
        <v>0.96</v>
      </c>
      <c r="CA48" s="103"/>
      <c r="CB48" s="103"/>
      <c r="CC48" s="103">
        <v>0.96</v>
      </c>
      <c r="CD48" s="103">
        <v>0.96</v>
      </c>
      <c r="CE48" s="103">
        <v>0</v>
      </c>
      <c r="CF48" s="103"/>
      <c r="CG48" s="103"/>
      <c r="CH48" s="103"/>
      <c r="CI48" s="103"/>
      <c r="CJ48" s="103"/>
      <c r="CK48" s="110"/>
      <c r="CL48" s="103"/>
      <c r="CM48" s="103"/>
      <c r="CN48" s="103"/>
      <c r="CO48" s="103"/>
      <c r="CP48" s="103"/>
      <c r="CQ48" s="103">
        <v>0</v>
      </c>
      <c r="CR48" s="103"/>
      <c r="CS48" s="103"/>
      <c r="CT48" s="103"/>
      <c r="CU48" s="103"/>
      <c r="CV48" s="111">
        <v>571.14300000000003</v>
      </c>
    </row>
    <row r="49" spans="1:100" s="99" customFormat="1" ht="14.25" customHeight="1">
      <c r="A49" s="103">
        <v>44</v>
      </c>
      <c r="B49" s="103" t="s">
        <v>240</v>
      </c>
      <c r="C49" s="104">
        <v>810001</v>
      </c>
      <c r="D49" s="105" t="s">
        <v>283</v>
      </c>
      <c r="E49" s="106">
        <v>369.35629999999998</v>
      </c>
      <c r="F49" s="106">
        <v>189.4203</v>
      </c>
      <c r="G49" s="103">
        <v>56566</v>
      </c>
      <c r="H49" s="106">
        <v>56566</v>
      </c>
      <c r="I49" s="106"/>
      <c r="J49" s="103">
        <v>67.879199999999997</v>
      </c>
      <c r="K49" s="106">
        <v>31.5</v>
      </c>
      <c r="L49" s="103">
        <v>31.5</v>
      </c>
      <c r="M49" s="103">
        <v>31.5</v>
      </c>
      <c r="N49" s="103">
        <v>0</v>
      </c>
      <c r="O49" s="103"/>
      <c r="P49" s="103"/>
      <c r="Q49" s="103"/>
      <c r="R49" s="103"/>
      <c r="S49" s="106">
        <v>43.085999999999999</v>
      </c>
      <c r="T49" s="103">
        <v>5.6566000000000001</v>
      </c>
      <c r="U49" s="103"/>
      <c r="V49" s="103"/>
      <c r="W49" s="103">
        <v>25.063199999999998</v>
      </c>
      <c r="X49" s="103">
        <v>25.063199999999998</v>
      </c>
      <c r="Y49" s="103">
        <v>0</v>
      </c>
      <c r="Z49" s="103">
        <v>12.366199999999999</v>
      </c>
      <c r="AA49" s="103">
        <v>12.531599999999999</v>
      </c>
      <c r="AB49" s="103">
        <v>-0.16539999999999999</v>
      </c>
      <c r="AC49" s="103">
        <v>20886</v>
      </c>
      <c r="AD49" s="103"/>
      <c r="AE49" s="103"/>
      <c r="AF49" s="103">
        <v>0</v>
      </c>
      <c r="AG49" s="103">
        <v>0</v>
      </c>
      <c r="AH49" s="103">
        <v>0</v>
      </c>
      <c r="AI49" s="110">
        <v>20.815799999999999</v>
      </c>
      <c r="AJ49" s="110">
        <v>20.815799999999999</v>
      </c>
      <c r="AK49" s="110">
        <v>0</v>
      </c>
      <c r="AL49" s="110">
        <v>208158</v>
      </c>
      <c r="AM49" s="103"/>
      <c r="AN49" s="103">
        <v>8.4472000000000005</v>
      </c>
      <c r="AO49" s="103">
        <v>8.4472000000000005</v>
      </c>
      <c r="AP49" s="103">
        <v>0</v>
      </c>
      <c r="AQ49" s="103">
        <v>7.9503000000000004</v>
      </c>
      <c r="AR49" s="103">
        <v>79503</v>
      </c>
      <c r="AS49" s="103">
        <v>0.49690000000000001</v>
      </c>
      <c r="AT49" s="103">
        <v>4969</v>
      </c>
      <c r="AU49" s="103"/>
      <c r="AV49" s="103">
        <v>0.59630000000000005</v>
      </c>
      <c r="AW49" s="103">
        <v>0.59630000000000005</v>
      </c>
      <c r="AX49" s="103">
        <v>0</v>
      </c>
      <c r="AY49" s="103">
        <v>0.59630000000000005</v>
      </c>
      <c r="AZ49" s="103">
        <v>5963.0000000000009</v>
      </c>
      <c r="BA49" s="103">
        <v>0</v>
      </c>
      <c r="BB49" s="103">
        <v>0</v>
      </c>
      <c r="BC49" s="103">
        <v>0</v>
      </c>
      <c r="BD49" s="103">
        <v>17.095800000000001</v>
      </c>
      <c r="BE49" s="103">
        <v>17.095800000000001</v>
      </c>
      <c r="BF49" s="103">
        <v>0</v>
      </c>
      <c r="BG49" s="103"/>
      <c r="BH49" s="103"/>
      <c r="BI49" s="103"/>
      <c r="BJ49" s="103">
        <v>0</v>
      </c>
      <c r="BK49" s="111">
        <v>1E-4</v>
      </c>
      <c r="BL49" s="112" t="s">
        <v>283</v>
      </c>
      <c r="BM49" s="106">
        <v>170.99600000000001</v>
      </c>
      <c r="BN49" s="103">
        <v>16.8</v>
      </c>
      <c r="BO49" s="103">
        <v>16.8</v>
      </c>
      <c r="BP49" s="103">
        <v>0</v>
      </c>
      <c r="BQ49" s="103">
        <v>11.196</v>
      </c>
      <c r="BR49" s="103">
        <v>11.196</v>
      </c>
      <c r="BS49" s="103">
        <v>0</v>
      </c>
      <c r="BT49" s="103">
        <v>10530</v>
      </c>
      <c r="BU49" s="110">
        <v>143</v>
      </c>
      <c r="BV49" s="103"/>
      <c r="BW49" s="103"/>
      <c r="BX49" s="103">
        <v>0</v>
      </c>
      <c r="BY49" s="106">
        <v>8.94</v>
      </c>
      <c r="BZ49" s="106">
        <v>4.8</v>
      </c>
      <c r="CA49" s="103"/>
      <c r="CB49" s="103"/>
      <c r="CC49" s="103">
        <v>4.8</v>
      </c>
      <c r="CD49" s="103">
        <v>4.8</v>
      </c>
      <c r="CE49" s="103">
        <v>0</v>
      </c>
      <c r="CF49" s="103"/>
      <c r="CG49" s="103"/>
      <c r="CH49" s="103">
        <v>4.1399999999999997</v>
      </c>
      <c r="CI49" s="103"/>
      <c r="CJ49" s="103"/>
      <c r="CK49" s="110"/>
      <c r="CL49" s="103"/>
      <c r="CM49" s="103"/>
      <c r="CN49" s="103"/>
      <c r="CO49" s="103"/>
      <c r="CP49" s="103"/>
      <c r="CQ49" s="103">
        <v>0</v>
      </c>
      <c r="CR49" s="103">
        <v>180</v>
      </c>
      <c r="CS49" s="103"/>
      <c r="CT49" s="103"/>
      <c r="CU49" s="103"/>
      <c r="CV49" s="111">
        <v>549.35629999999992</v>
      </c>
    </row>
    <row r="50" spans="1:100" s="99" customFormat="1" ht="14.25" customHeight="1">
      <c r="A50" s="103">
        <v>45</v>
      </c>
      <c r="B50" s="103" t="s">
        <v>240</v>
      </c>
      <c r="C50" s="104">
        <v>810005</v>
      </c>
      <c r="D50" s="105" t="s">
        <v>284</v>
      </c>
      <c r="E50" s="106">
        <v>2610.1203400000004</v>
      </c>
      <c r="F50" s="106">
        <v>2246.51674</v>
      </c>
      <c r="G50" s="103">
        <v>648807.19999999995</v>
      </c>
      <c r="H50" s="106"/>
      <c r="I50" s="106">
        <v>648807.19999999995</v>
      </c>
      <c r="J50" s="103">
        <v>778.56863999999996</v>
      </c>
      <c r="K50" s="106">
        <v>78.912000000000006</v>
      </c>
      <c r="L50" s="103">
        <v>0</v>
      </c>
      <c r="M50" s="103">
        <v>0</v>
      </c>
      <c r="N50" s="103">
        <v>0</v>
      </c>
      <c r="O50" s="103">
        <v>78.912000000000006</v>
      </c>
      <c r="P50" s="103"/>
      <c r="Q50" s="103"/>
      <c r="R50" s="103"/>
      <c r="S50" s="106">
        <v>371.52</v>
      </c>
      <c r="T50" s="103">
        <v>0</v>
      </c>
      <c r="U50" s="103">
        <v>16.32</v>
      </c>
      <c r="V50" s="103"/>
      <c r="W50" s="103">
        <v>238.56</v>
      </c>
      <c r="X50" s="103">
        <v>238.56</v>
      </c>
      <c r="Y50" s="103">
        <v>0</v>
      </c>
      <c r="Z50" s="103">
        <v>116.64</v>
      </c>
      <c r="AA50" s="103">
        <v>119.28</v>
      </c>
      <c r="AB50" s="103">
        <v>-2.6400000000000006</v>
      </c>
      <c r="AC50" s="103">
        <v>198800</v>
      </c>
      <c r="AD50" s="103"/>
      <c r="AE50" s="103"/>
      <c r="AF50" s="103">
        <v>466.2</v>
      </c>
      <c r="AG50" s="103">
        <v>466.2</v>
      </c>
      <c r="AH50" s="103">
        <v>0</v>
      </c>
      <c r="AI50" s="110">
        <v>237.33260000000001</v>
      </c>
      <c r="AJ50" s="110">
        <v>237.33260000000001</v>
      </c>
      <c r="AK50" s="110">
        <v>0</v>
      </c>
      <c r="AL50" s="110">
        <v>2373326</v>
      </c>
      <c r="AM50" s="103"/>
      <c r="AN50" s="103">
        <v>105.8053</v>
      </c>
      <c r="AO50" s="103">
        <v>105.8053</v>
      </c>
      <c r="AP50" s="103">
        <v>0</v>
      </c>
      <c r="AQ50" s="103">
        <v>99.581500000000005</v>
      </c>
      <c r="AR50" s="103">
        <v>995815</v>
      </c>
      <c r="AS50" s="103">
        <v>6.2237999999999998</v>
      </c>
      <c r="AT50" s="103">
        <v>62238</v>
      </c>
      <c r="AU50" s="103"/>
      <c r="AV50" s="103">
        <v>16.181999999999999</v>
      </c>
      <c r="AW50" s="103">
        <v>16.181999999999999</v>
      </c>
      <c r="AX50" s="103">
        <v>0</v>
      </c>
      <c r="AY50" s="103">
        <v>7.4686000000000003</v>
      </c>
      <c r="AZ50" s="103">
        <v>74686</v>
      </c>
      <c r="BA50" s="103">
        <v>8.7134</v>
      </c>
      <c r="BB50" s="103">
        <v>87134</v>
      </c>
      <c r="BC50" s="103">
        <v>0</v>
      </c>
      <c r="BD50" s="103">
        <v>191.99619999999999</v>
      </c>
      <c r="BE50" s="103">
        <v>191.99619999999999</v>
      </c>
      <c r="BF50" s="103">
        <v>0</v>
      </c>
      <c r="BG50" s="103"/>
      <c r="BH50" s="103"/>
      <c r="BI50" s="103"/>
      <c r="BJ50" s="103">
        <v>0</v>
      </c>
      <c r="BK50" s="111">
        <v>1E-4</v>
      </c>
      <c r="BL50" s="112" t="s">
        <v>284</v>
      </c>
      <c r="BM50" s="106">
        <v>262.79999999999995</v>
      </c>
      <c r="BN50" s="103">
        <v>172.79999999999998</v>
      </c>
      <c r="BO50" s="103">
        <v>172.79999999999998</v>
      </c>
      <c r="BP50" s="103">
        <v>0</v>
      </c>
      <c r="BQ50" s="103">
        <v>0</v>
      </c>
      <c r="BR50" s="103">
        <v>0</v>
      </c>
      <c r="BS50" s="103">
        <v>0</v>
      </c>
      <c r="BT50" s="103"/>
      <c r="BU50" s="110">
        <v>75</v>
      </c>
      <c r="BV50" s="103">
        <v>15</v>
      </c>
      <c r="BW50" s="103"/>
      <c r="BX50" s="103">
        <v>15</v>
      </c>
      <c r="BY50" s="106">
        <v>100.8036</v>
      </c>
      <c r="BZ50" s="106">
        <v>60</v>
      </c>
      <c r="CA50" s="103"/>
      <c r="CB50" s="103"/>
      <c r="CC50" s="103">
        <v>60</v>
      </c>
      <c r="CD50" s="103">
        <v>60</v>
      </c>
      <c r="CE50" s="103">
        <v>0</v>
      </c>
      <c r="CF50" s="103"/>
      <c r="CG50" s="103"/>
      <c r="CH50" s="103">
        <v>40.803600000000003</v>
      </c>
      <c r="CI50" s="103"/>
      <c r="CJ50" s="103"/>
      <c r="CK50" s="110"/>
      <c r="CL50" s="103"/>
      <c r="CM50" s="103"/>
      <c r="CN50" s="103"/>
      <c r="CO50" s="103"/>
      <c r="CP50" s="103"/>
      <c r="CQ50" s="103">
        <v>0</v>
      </c>
      <c r="CR50" s="103"/>
      <c r="CS50" s="103"/>
      <c r="CT50" s="103"/>
      <c r="CU50" s="103"/>
      <c r="CV50" s="111">
        <v>2610.1203400000004</v>
      </c>
    </row>
    <row r="51" spans="1:100" s="99" customFormat="1" ht="14.25" customHeight="1">
      <c r="A51" s="103">
        <v>46</v>
      </c>
      <c r="B51" s="103" t="s">
        <v>240</v>
      </c>
      <c r="C51" s="104">
        <v>810007</v>
      </c>
      <c r="D51" s="105" t="s">
        <v>285</v>
      </c>
      <c r="E51" s="106">
        <v>231.99449999999996</v>
      </c>
      <c r="F51" s="106">
        <v>210.63449999999997</v>
      </c>
      <c r="G51" s="103">
        <v>56875</v>
      </c>
      <c r="H51" s="106"/>
      <c r="I51" s="106">
        <v>56875</v>
      </c>
      <c r="J51" s="103">
        <v>68.25</v>
      </c>
      <c r="K51" s="106">
        <v>13.824</v>
      </c>
      <c r="L51" s="103">
        <v>0</v>
      </c>
      <c r="M51" s="103">
        <v>0</v>
      </c>
      <c r="N51" s="103">
        <v>0</v>
      </c>
      <c r="O51" s="103">
        <v>13.824</v>
      </c>
      <c r="P51" s="103"/>
      <c r="Q51" s="103"/>
      <c r="R51" s="103"/>
      <c r="S51" s="106">
        <v>37.823999999999998</v>
      </c>
      <c r="T51" s="103">
        <v>0</v>
      </c>
      <c r="U51" s="103">
        <v>3.2639999999999998</v>
      </c>
      <c r="V51" s="103"/>
      <c r="W51" s="103">
        <v>23.04</v>
      </c>
      <c r="X51" s="103">
        <v>23.04</v>
      </c>
      <c r="Y51" s="103">
        <v>0</v>
      </c>
      <c r="Z51" s="103">
        <v>11.52</v>
      </c>
      <c r="AA51" s="103">
        <v>11.52</v>
      </c>
      <c r="AB51" s="103">
        <v>0</v>
      </c>
      <c r="AC51" s="103">
        <v>19200</v>
      </c>
      <c r="AD51" s="103"/>
      <c r="AE51" s="103"/>
      <c r="AF51" s="103">
        <v>41.44</v>
      </c>
      <c r="AG51" s="103">
        <v>41.44</v>
      </c>
      <c r="AH51" s="103">
        <v>0</v>
      </c>
      <c r="AI51" s="110">
        <v>21.236799999999999</v>
      </c>
      <c r="AJ51" s="110">
        <v>21.236799999999999</v>
      </c>
      <c r="AK51" s="110">
        <v>0</v>
      </c>
      <c r="AL51" s="110">
        <v>212368</v>
      </c>
      <c r="AM51" s="103"/>
      <c r="AN51" s="103">
        <v>9.3237000000000005</v>
      </c>
      <c r="AO51" s="103">
        <v>9.3237000000000005</v>
      </c>
      <c r="AP51" s="103">
        <v>0</v>
      </c>
      <c r="AQ51" s="103">
        <v>8.7751999999999999</v>
      </c>
      <c r="AR51" s="103">
        <v>87752</v>
      </c>
      <c r="AS51" s="103">
        <v>0.54849999999999999</v>
      </c>
      <c r="AT51" s="103">
        <v>5485</v>
      </c>
      <c r="AU51" s="103"/>
      <c r="AV51" s="103">
        <v>1.4259999999999999</v>
      </c>
      <c r="AW51" s="103">
        <v>1.4259999999999999</v>
      </c>
      <c r="AX51" s="103">
        <v>0</v>
      </c>
      <c r="AY51" s="103">
        <v>0.65810000000000002</v>
      </c>
      <c r="AZ51" s="103">
        <v>6581</v>
      </c>
      <c r="BA51" s="103">
        <v>0.76780000000000004</v>
      </c>
      <c r="BB51" s="103">
        <v>7678</v>
      </c>
      <c r="BC51" s="103">
        <v>9.9999999999877964E-5</v>
      </c>
      <c r="BD51" s="103">
        <v>17.309999999999999</v>
      </c>
      <c r="BE51" s="103">
        <v>17.309999999999999</v>
      </c>
      <c r="BF51" s="103">
        <v>0</v>
      </c>
      <c r="BG51" s="103"/>
      <c r="BH51" s="103"/>
      <c r="BI51" s="103"/>
      <c r="BJ51" s="103">
        <v>0</v>
      </c>
      <c r="BK51" s="111">
        <v>1E-4</v>
      </c>
      <c r="BL51" s="112" t="s">
        <v>285</v>
      </c>
      <c r="BM51" s="106">
        <v>21.36</v>
      </c>
      <c r="BN51" s="103">
        <v>15.36</v>
      </c>
      <c r="BO51" s="103">
        <v>15.36</v>
      </c>
      <c r="BP51" s="103">
        <v>0</v>
      </c>
      <c r="BQ51" s="103">
        <v>0</v>
      </c>
      <c r="BR51" s="103">
        <v>0</v>
      </c>
      <c r="BS51" s="103">
        <v>0</v>
      </c>
      <c r="BT51" s="103"/>
      <c r="BU51" s="110">
        <v>6</v>
      </c>
      <c r="BV51" s="103"/>
      <c r="BW51" s="103"/>
      <c r="BX51" s="103">
        <v>0</v>
      </c>
      <c r="BY51" s="106">
        <v>0</v>
      </c>
      <c r="BZ51" s="106">
        <v>0</v>
      </c>
      <c r="CA51" s="103"/>
      <c r="CB51" s="103"/>
      <c r="CC51" s="103">
        <v>0</v>
      </c>
      <c r="CD51" s="103">
        <v>0</v>
      </c>
      <c r="CE51" s="103">
        <v>0</v>
      </c>
      <c r="CF51" s="103"/>
      <c r="CG51" s="103"/>
      <c r="CH51" s="103"/>
      <c r="CI51" s="103"/>
      <c r="CJ51" s="103"/>
      <c r="CK51" s="110"/>
      <c r="CL51" s="103"/>
      <c r="CM51" s="103"/>
      <c r="CN51" s="103"/>
      <c r="CO51" s="103"/>
      <c r="CP51" s="103"/>
      <c r="CQ51" s="103">
        <v>0</v>
      </c>
      <c r="CR51" s="103"/>
      <c r="CS51" s="103"/>
      <c r="CT51" s="103"/>
      <c r="CU51" s="103"/>
      <c r="CV51" s="111">
        <v>231.99449999999996</v>
      </c>
    </row>
    <row r="52" spans="1:100" s="99" customFormat="1" ht="14.25" customHeight="1">
      <c r="A52" s="103">
        <v>47</v>
      </c>
      <c r="B52" s="103" t="s">
        <v>240</v>
      </c>
      <c r="C52" s="104">
        <v>810003</v>
      </c>
      <c r="D52" s="105" t="s">
        <v>286</v>
      </c>
      <c r="E52" s="106">
        <v>113.8867</v>
      </c>
      <c r="F52" s="106">
        <v>97.458699999999993</v>
      </c>
      <c r="G52" s="103">
        <v>28852</v>
      </c>
      <c r="H52" s="106"/>
      <c r="I52" s="106">
        <v>28852</v>
      </c>
      <c r="J52" s="103">
        <v>34.622399999999999</v>
      </c>
      <c r="K52" s="106">
        <v>0</v>
      </c>
      <c r="L52" s="103">
        <v>0</v>
      </c>
      <c r="M52" s="103">
        <v>0</v>
      </c>
      <c r="N52" s="103">
        <v>0</v>
      </c>
      <c r="O52" s="103"/>
      <c r="P52" s="103"/>
      <c r="Q52" s="103"/>
      <c r="R52" s="103"/>
      <c r="S52" s="106">
        <v>17.28</v>
      </c>
      <c r="T52" s="103">
        <v>0</v>
      </c>
      <c r="U52" s="103"/>
      <c r="V52" s="103"/>
      <c r="W52" s="103">
        <v>11.52</v>
      </c>
      <c r="X52" s="103">
        <v>11.52</v>
      </c>
      <c r="Y52" s="103">
        <v>0</v>
      </c>
      <c r="Z52" s="103">
        <v>5.76</v>
      </c>
      <c r="AA52" s="103">
        <v>5.76</v>
      </c>
      <c r="AB52" s="103">
        <v>0</v>
      </c>
      <c r="AC52" s="103">
        <v>9600</v>
      </c>
      <c r="AD52" s="103"/>
      <c r="AE52" s="103"/>
      <c r="AF52" s="103">
        <v>20.72</v>
      </c>
      <c r="AG52" s="103">
        <v>20.72</v>
      </c>
      <c r="AH52" s="103">
        <v>0</v>
      </c>
      <c r="AI52" s="110">
        <v>10.698</v>
      </c>
      <c r="AJ52" s="110">
        <v>10.698</v>
      </c>
      <c r="AK52" s="110">
        <v>0</v>
      </c>
      <c r="AL52" s="110">
        <v>106980</v>
      </c>
      <c r="AM52" s="103"/>
      <c r="AN52" s="103">
        <v>4.7041000000000004</v>
      </c>
      <c r="AO52" s="103">
        <v>4.7041000000000004</v>
      </c>
      <c r="AP52" s="103">
        <v>0</v>
      </c>
      <c r="AQ52" s="103">
        <v>4.4273999999999996</v>
      </c>
      <c r="AR52" s="103">
        <v>44273.999999999993</v>
      </c>
      <c r="AS52" s="103">
        <v>0.2767</v>
      </c>
      <c r="AT52" s="103">
        <v>2767</v>
      </c>
      <c r="AU52" s="103"/>
      <c r="AV52" s="103">
        <v>0.71950000000000003</v>
      </c>
      <c r="AW52" s="103">
        <v>0.71950000000000003</v>
      </c>
      <c r="AX52" s="103">
        <v>0</v>
      </c>
      <c r="AY52" s="103">
        <v>0.33210000000000001</v>
      </c>
      <c r="AZ52" s="103">
        <v>3321</v>
      </c>
      <c r="BA52" s="103">
        <v>0.38740000000000002</v>
      </c>
      <c r="BB52" s="103">
        <v>3874</v>
      </c>
      <c r="BC52" s="103">
        <v>0</v>
      </c>
      <c r="BD52" s="103">
        <v>8.7147000000000006</v>
      </c>
      <c r="BE52" s="103">
        <v>8.7147000000000006</v>
      </c>
      <c r="BF52" s="103">
        <v>0</v>
      </c>
      <c r="BG52" s="103"/>
      <c r="BH52" s="103"/>
      <c r="BI52" s="103"/>
      <c r="BJ52" s="103">
        <v>0</v>
      </c>
      <c r="BK52" s="111">
        <v>1E-4</v>
      </c>
      <c r="BL52" s="112" t="s">
        <v>286</v>
      </c>
      <c r="BM52" s="106">
        <v>13.68</v>
      </c>
      <c r="BN52" s="103">
        <v>7.68</v>
      </c>
      <c r="BO52" s="103">
        <v>7.68</v>
      </c>
      <c r="BP52" s="103">
        <v>0</v>
      </c>
      <c r="BQ52" s="103">
        <v>0</v>
      </c>
      <c r="BR52" s="103">
        <v>0</v>
      </c>
      <c r="BS52" s="103">
        <v>0</v>
      </c>
      <c r="BT52" s="103"/>
      <c r="BU52" s="110">
        <v>6</v>
      </c>
      <c r="BV52" s="103"/>
      <c r="BW52" s="103"/>
      <c r="BX52" s="103">
        <v>0</v>
      </c>
      <c r="BY52" s="106">
        <v>2.7479999999999998</v>
      </c>
      <c r="BZ52" s="106">
        <v>1.92</v>
      </c>
      <c r="CA52" s="103"/>
      <c r="CB52" s="103"/>
      <c r="CC52" s="103">
        <v>1.92</v>
      </c>
      <c r="CD52" s="103">
        <v>1.92</v>
      </c>
      <c r="CE52" s="103">
        <v>0</v>
      </c>
      <c r="CF52" s="103"/>
      <c r="CG52" s="103"/>
      <c r="CH52" s="103">
        <v>0.82799999999999996</v>
      </c>
      <c r="CI52" s="103"/>
      <c r="CJ52" s="103"/>
      <c r="CK52" s="110"/>
      <c r="CL52" s="103"/>
      <c r="CM52" s="103"/>
      <c r="CN52" s="103"/>
      <c r="CO52" s="103"/>
      <c r="CP52" s="103"/>
      <c r="CQ52" s="103">
        <v>0</v>
      </c>
      <c r="CR52" s="103"/>
      <c r="CS52" s="103"/>
      <c r="CT52" s="103"/>
      <c r="CU52" s="103"/>
      <c r="CV52" s="111">
        <v>113.8867</v>
      </c>
    </row>
    <row r="53" spans="1:100" s="99" customFormat="1" ht="14.25" customHeight="1">
      <c r="A53" s="103">
        <v>48</v>
      </c>
      <c r="B53" s="103" t="s">
        <v>240</v>
      </c>
      <c r="C53" s="104">
        <v>810002</v>
      </c>
      <c r="D53" s="105" t="s">
        <v>287</v>
      </c>
      <c r="E53" s="106">
        <v>529.17499999999995</v>
      </c>
      <c r="F53" s="106">
        <v>403.69499999999999</v>
      </c>
      <c r="G53" s="103">
        <v>112508</v>
      </c>
      <c r="H53" s="106"/>
      <c r="I53" s="106">
        <v>112508</v>
      </c>
      <c r="J53" s="103">
        <v>135.00960000000001</v>
      </c>
      <c r="K53" s="106">
        <v>0</v>
      </c>
      <c r="L53" s="103">
        <v>0</v>
      </c>
      <c r="M53" s="103">
        <v>0</v>
      </c>
      <c r="N53" s="103">
        <v>0</v>
      </c>
      <c r="O53" s="103"/>
      <c r="P53" s="103"/>
      <c r="Q53" s="103"/>
      <c r="R53" s="103"/>
      <c r="S53" s="106">
        <v>75.599999999999994</v>
      </c>
      <c r="T53" s="103">
        <v>0</v>
      </c>
      <c r="U53" s="103"/>
      <c r="V53" s="103"/>
      <c r="W53" s="103">
        <v>50.4</v>
      </c>
      <c r="X53" s="103">
        <v>50.4</v>
      </c>
      <c r="Y53" s="103">
        <v>0</v>
      </c>
      <c r="Z53" s="103">
        <v>25.2</v>
      </c>
      <c r="AA53" s="103">
        <v>25.2</v>
      </c>
      <c r="AB53" s="103">
        <v>0</v>
      </c>
      <c r="AC53" s="103">
        <v>42000</v>
      </c>
      <c r="AD53" s="103"/>
      <c r="AE53" s="103"/>
      <c r="AF53" s="103">
        <v>90.65</v>
      </c>
      <c r="AG53" s="103">
        <v>90.65</v>
      </c>
      <c r="AH53" s="103">
        <v>0</v>
      </c>
      <c r="AI53" s="110">
        <v>44.169499999999999</v>
      </c>
      <c r="AJ53" s="110">
        <v>44.169499999999999</v>
      </c>
      <c r="AK53" s="110">
        <v>0</v>
      </c>
      <c r="AL53" s="110">
        <v>441695</v>
      </c>
      <c r="AM53" s="103"/>
      <c r="AN53" s="103">
        <v>19.181100000000001</v>
      </c>
      <c r="AO53" s="103">
        <v>19.181100000000001</v>
      </c>
      <c r="AP53" s="103">
        <v>0</v>
      </c>
      <c r="AQ53" s="103">
        <v>18.052800000000001</v>
      </c>
      <c r="AR53" s="103">
        <v>180528</v>
      </c>
      <c r="AS53" s="103">
        <v>1.1283000000000001</v>
      </c>
      <c r="AT53" s="103">
        <v>11283</v>
      </c>
      <c r="AU53" s="103"/>
      <c r="AV53" s="103">
        <v>2.9336000000000002</v>
      </c>
      <c r="AW53" s="103">
        <v>2.9336000000000002</v>
      </c>
      <c r="AX53" s="103">
        <v>0</v>
      </c>
      <c r="AY53" s="103">
        <v>1.3540000000000001</v>
      </c>
      <c r="AZ53" s="103">
        <v>13540.000000000002</v>
      </c>
      <c r="BA53" s="103">
        <v>1.5795999999999999</v>
      </c>
      <c r="BB53" s="103">
        <v>15795.999999999998</v>
      </c>
      <c r="BC53" s="103">
        <v>0</v>
      </c>
      <c r="BD53" s="103">
        <v>36.151200000000003</v>
      </c>
      <c r="BE53" s="103">
        <v>36.151200000000003</v>
      </c>
      <c r="BF53" s="103">
        <v>0</v>
      </c>
      <c r="BG53" s="103"/>
      <c r="BH53" s="103"/>
      <c r="BI53" s="103"/>
      <c r="BJ53" s="103">
        <v>0</v>
      </c>
      <c r="BK53" s="111">
        <v>1E-4</v>
      </c>
      <c r="BL53" s="112" t="s">
        <v>287</v>
      </c>
      <c r="BM53" s="106">
        <v>113.6</v>
      </c>
      <c r="BN53" s="103">
        <v>33.6</v>
      </c>
      <c r="BO53" s="103">
        <v>33.6</v>
      </c>
      <c r="BP53" s="103">
        <v>0</v>
      </c>
      <c r="BQ53" s="103">
        <v>0</v>
      </c>
      <c r="BR53" s="103">
        <v>0</v>
      </c>
      <c r="BS53" s="103">
        <v>0</v>
      </c>
      <c r="BT53" s="103"/>
      <c r="BU53" s="110">
        <v>80</v>
      </c>
      <c r="BV53" s="103"/>
      <c r="BW53" s="103"/>
      <c r="BX53" s="103">
        <v>0</v>
      </c>
      <c r="BY53" s="106">
        <v>11.879999999999999</v>
      </c>
      <c r="BZ53" s="106">
        <v>9.1199999999999992</v>
      </c>
      <c r="CA53" s="103"/>
      <c r="CB53" s="103"/>
      <c r="CC53" s="103">
        <v>9.1199999999999992</v>
      </c>
      <c r="CD53" s="103">
        <v>9.1199999999999992</v>
      </c>
      <c r="CE53" s="103">
        <v>0</v>
      </c>
      <c r="CF53" s="103"/>
      <c r="CG53" s="103"/>
      <c r="CH53" s="103">
        <v>2.76</v>
      </c>
      <c r="CI53" s="103"/>
      <c r="CJ53" s="103"/>
      <c r="CK53" s="110"/>
      <c r="CL53" s="103"/>
      <c r="CM53" s="103"/>
      <c r="CN53" s="103"/>
      <c r="CO53" s="103"/>
      <c r="CP53" s="103"/>
      <c r="CQ53" s="103">
        <v>0</v>
      </c>
      <c r="CR53" s="103"/>
      <c r="CS53" s="103"/>
      <c r="CT53" s="103"/>
      <c r="CU53" s="103"/>
      <c r="CV53" s="111">
        <v>529.17499999999995</v>
      </c>
    </row>
    <row r="54" spans="1:100" s="99" customFormat="1" ht="14.25" customHeight="1">
      <c r="A54" s="103">
        <v>49</v>
      </c>
      <c r="B54" s="103" t="s">
        <v>240</v>
      </c>
      <c r="C54" s="104">
        <v>810006</v>
      </c>
      <c r="D54" s="105" t="s">
        <v>288</v>
      </c>
      <c r="E54" s="106">
        <v>188.88400000000001</v>
      </c>
      <c r="F54" s="106">
        <v>117.72400000000002</v>
      </c>
      <c r="G54" s="103">
        <v>33586</v>
      </c>
      <c r="H54" s="106"/>
      <c r="I54" s="106">
        <v>33586</v>
      </c>
      <c r="J54" s="103">
        <v>40.303199999999997</v>
      </c>
      <c r="K54" s="106">
        <v>0</v>
      </c>
      <c r="L54" s="103">
        <v>0</v>
      </c>
      <c r="M54" s="103">
        <v>0</v>
      </c>
      <c r="N54" s="103">
        <v>0</v>
      </c>
      <c r="O54" s="103"/>
      <c r="P54" s="103"/>
      <c r="Q54" s="103"/>
      <c r="R54" s="103"/>
      <c r="S54" s="106">
        <v>21.6</v>
      </c>
      <c r="T54" s="103">
        <v>0</v>
      </c>
      <c r="U54" s="103"/>
      <c r="V54" s="103"/>
      <c r="W54" s="103">
        <v>14.4</v>
      </c>
      <c r="X54" s="103">
        <v>14.4</v>
      </c>
      <c r="Y54" s="103">
        <v>0</v>
      </c>
      <c r="Z54" s="103">
        <v>7.2</v>
      </c>
      <c r="AA54" s="103">
        <v>7.2</v>
      </c>
      <c r="AB54" s="103">
        <v>0</v>
      </c>
      <c r="AC54" s="103">
        <v>12000</v>
      </c>
      <c r="AD54" s="103"/>
      <c r="AE54" s="103"/>
      <c r="AF54" s="103">
        <v>25.9</v>
      </c>
      <c r="AG54" s="103">
        <v>25.9</v>
      </c>
      <c r="AH54" s="103">
        <v>0</v>
      </c>
      <c r="AI54" s="110">
        <v>12.8965</v>
      </c>
      <c r="AJ54" s="110">
        <v>12.8965</v>
      </c>
      <c r="AK54" s="110">
        <v>0</v>
      </c>
      <c r="AL54" s="110">
        <v>128965</v>
      </c>
      <c r="AM54" s="103"/>
      <c r="AN54" s="103">
        <v>5.6273</v>
      </c>
      <c r="AO54" s="103">
        <v>5.6273</v>
      </c>
      <c r="AP54" s="103">
        <v>0</v>
      </c>
      <c r="AQ54" s="103">
        <v>5.2962999999999996</v>
      </c>
      <c r="AR54" s="103">
        <v>52962.999999999993</v>
      </c>
      <c r="AS54" s="103">
        <v>0.33100000000000002</v>
      </c>
      <c r="AT54" s="103">
        <v>3310</v>
      </c>
      <c r="AU54" s="103"/>
      <c r="AV54" s="103">
        <v>0.86060000000000003</v>
      </c>
      <c r="AW54" s="103">
        <v>0.86060000000000003</v>
      </c>
      <c r="AX54" s="103">
        <v>0</v>
      </c>
      <c r="AY54" s="103">
        <v>0.3972</v>
      </c>
      <c r="AZ54" s="103">
        <v>3972</v>
      </c>
      <c r="BA54" s="103">
        <v>0.46339999999999998</v>
      </c>
      <c r="BB54" s="103">
        <v>4634</v>
      </c>
      <c r="BC54" s="103">
        <v>0</v>
      </c>
      <c r="BD54" s="103">
        <v>10.5364</v>
      </c>
      <c r="BE54" s="103">
        <v>10.5364</v>
      </c>
      <c r="BF54" s="103">
        <v>0</v>
      </c>
      <c r="BG54" s="103"/>
      <c r="BH54" s="103"/>
      <c r="BI54" s="103"/>
      <c r="BJ54" s="103">
        <v>0</v>
      </c>
      <c r="BK54" s="111">
        <v>1E-4</v>
      </c>
      <c r="BL54" s="112" t="s">
        <v>288</v>
      </c>
      <c r="BM54" s="106">
        <v>63.6</v>
      </c>
      <c r="BN54" s="103">
        <v>9.6</v>
      </c>
      <c r="BO54" s="103">
        <v>9.6</v>
      </c>
      <c r="BP54" s="103">
        <v>0</v>
      </c>
      <c r="BQ54" s="103">
        <v>0</v>
      </c>
      <c r="BR54" s="103">
        <v>0</v>
      </c>
      <c r="BS54" s="103">
        <v>0</v>
      </c>
      <c r="BT54" s="103"/>
      <c r="BU54" s="110">
        <v>54</v>
      </c>
      <c r="BV54" s="103"/>
      <c r="BW54" s="103"/>
      <c r="BX54" s="103">
        <v>0</v>
      </c>
      <c r="BY54" s="106">
        <v>7.56</v>
      </c>
      <c r="BZ54" s="106">
        <v>0</v>
      </c>
      <c r="CA54" s="103"/>
      <c r="CB54" s="103"/>
      <c r="CC54" s="103">
        <v>0</v>
      </c>
      <c r="CD54" s="103">
        <v>0</v>
      </c>
      <c r="CE54" s="103">
        <v>0</v>
      </c>
      <c r="CF54" s="103"/>
      <c r="CG54" s="103"/>
      <c r="CH54" s="103"/>
      <c r="CI54" s="103"/>
      <c r="CJ54" s="103"/>
      <c r="CK54" s="110"/>
      <c r="CL54" s="103"/>
      <c r="CM54" s="103"/>
      <c r="CN54" s="103"/>
      <c r="CO54" s="103">
        <v>7.56</v>
      </c>
      <c r="CP54" s="103">
        <v>7.56</v>
      </c>
      <c r="CQ54" s="103">
        <v>0</v>
      </c>
      <c r="CR54" s="103">
        <v>22</v>
      </c>
      <c r="CS54" s="103"/>
      <c r="CT54" s="103"/>
      <c r="CU54" s="103"/>
      <c r="CV54" s="111">
        <v>210.88400000000001</v>
      </c>
    </row>
    <row r="55" spans="1:100" s="99" customFormat="1" ht="14.25" customHeight="1">
      <c r="A55" s="103">
        <v>50</v>
      </c>
      <c r="B55" s="103" t="s">
        <v>240</v>
      </c>
      <c r="C55" s="104">
        <v>810008</v>
      </c>
      <c r="D55" s="105" t="s">
        <v>289</v>
      </c>
      <c r="E55" s="106">
        <v>1079.2775000000001</v>
      </c>
      <c r="F55" s="106">
        <v>811.51750000000004</v>
      </c>
      <c r="G55" s="103">
        <v>222321</v>
      </c>
      <c r="H55" s="106"/>
      <c r="I55" s="106">
        <v>222321</v>
      </c>
      <c r="J55" s="103">
        <v>266.78519999999997</v>
      </c>
      <c r="K55" s="106">
        <v>21.527999999999999</v>
      </c>
      <c r="L55" s="103">
        <v>0</v>
      </c>
      <c r="M55" s="103">
        <v>0</v>
      </c>
      <c r="N55" s="103">
        <v>0</v>
      </c>
      <c r="O55" s="103">
        <v>21.527999999999999</v>
      </c>
      <c r="P55" s="103"/>
      <c r="Q55" s="103"/>
      <c r="R55" s="103"/>
      <c r="S55" s="106">
        <v>150.43200000000002</v>
      </c>
      <c r="T55" s="103">
        <v>0</v>
      </c>
      <c r="U55" s="103">
        <v>5.7119999999999997</v>
      </c>
      <c r="V55" s="103"/>
      <c r="W55" s="103">
        <v>96.48</v>
      </c>
      <c r="X55" s="103">
        <v>96.48</v>
      </c>
      <c r="Y55" s="103">
        <v>0</v>
      </c>
      <c r="Z55" s="103">
        <v>48.24</v>
      </c>
      <c r="AA55" s="103">
        <v>48.24</v>
      </c>
      <c r="AB55" s="103">
        <v>0</v>
      </c>
      <c r="AC55" s="103">
        <v>80400</v>
      </c>
      <c r="AD55" s="103"/>
      <c r="AE55" s="103"/>
      <c r="AF55" s="103">
        <v>173.53</v>
      </c>
      <c r="AG55" s="103">
        <v>173.53</v>
      </c>
      <c r="AH55" s="103">
        <v>0</v>
      </c>
      <c r="AI55" s="110">
        <v>85.887200000000007</v>
      </c>
      <c r="AJ55" s="110">
        <v>85.887200000000007</v>
      </c>
      <c r="AK55" s="110">
        <v>0</v>
      </c>
      <c r="AL55" s="110">
        <v>858872.00000000012</v>
      </c>
      <c r="AM55" s="103"/>
      <c r="AN55" s="103">
        <v>37.4268</v>
      </c>
      <c r="AO55" s="103">
        <v>37.4268</v>
      </c>
      <c r="AP55" s="103">
        <v>0</v>
      </c>
      <c r="AQ55" s="103">
        <v>35.225200000000001</v>
      </c>
      <c r="AR55" s="103">
        <v>352252</v>
      </c>
      <c r="AS55" s="103">
        <v>2.2016</v>
      </c>
      <c r="AT55" s="103">
        <v>22016</v>
      </c>
      <c r="AU55" s="103"/>
      <c r="AV55" s="103">
        <v>5.7241</v>
      </c>
      <c r="AW55" s="103">
        <v>5.7241</v>
      </c>
      <c r="AX55" s="103">
        <v>0</v>
      </c>
      <c r="AY55" s="103">
        <v>2.6419000000000001</v>
      </c>
      <c r="AZ55" s="103">
        <v>26419</v>
      </c>
      <c r="BA55" s="103">
        <v>3.0821999999999998</v>
      </c>
      <c r="BB55" s="103">
        <v>30822</v>
      </c>
      <c r="BC55" s="103">
        <v>0</v>
      </c>
      <c r="BD55" s="103">
        <v>70.2042</v>
      </c>
      <c r="BE55" s="103">
        <v>70.2042</v>
      </c>
      <c r="BF55" s="103">
        <v>0</v>
      </c>
      <c r="BG55" s="103"/>
      <c r="BH55" s="103"/>
      <c r="BI55" s="103"/>
      <c r="BJ55" s="103">
        <v>0</v>
      </c>
      <c r="BK55" s="111">
        <v>1E-4</v>
      </c>
      <c r="BL55" s="112" t="s">
        <v>289</v>
      </c>
      <c r="BM55" s="106">
        <v>266.32</v>
      </c>
      <c r="BN55" s="103">
        <v>64.319999999999993</v>
      </c>
      <c r="BO55" s="103">
        <v>64.319999999999993</v>
      </c>
      <c r="BP55" s="103">
        <v>0</v>
      </c>
      <c r="BQ55" s="103">
        <v>0</v>
      </c>
      <c r="BR55" s="103">
        <v>0</v>
      </c>
      <c r="BS55" s="103">
        <v>0</v>
      </c>
      <c r="BT55" s="103"/>
      <c r="BU55" s="110">
        <v>142</v>
      </c>
      <c r="BV55" s="103">
        <v>60</v>
      </c>
      <c r="BW55" s="103">
        <v>60</v>
      </c>
      <c r="BX55" s="103">
        <v>0</v>
      </c>
      <c r="BY55" s="106">
        <v>1.44</v>
      </c>
      <c r="BZ55" s="106">
        <v>1.44</v>
      </c>
      <c r="CA55" s="103"/>
      <c r="CB55" s="103"/>
      <c r="CC55" s="103">
        <v>1.44</v>
      </c>
      <c r="CD55" s="103">
        <v>1.44</v>
      </c>
      <c r="CE55" s="103">
        <v>0</v>
      </c>
      <c r="CF55" s="103"/>
      <c r="CG55" s="103"/>
      <c r="CH55" s="103"/>
      <c r="CI55" s="103"/>
      <c r="CJ55" s="103"/>
      <c r="CK55" s="110"/>
      <c r="CL55" s="103"/>
      <c r="CM55" s="103"/>
      <c r="CN55" s="103"/>
      <c r="CO55" s="103"/>
      <c r="CP55" s="103"/>
      <c r="CQ55" s="103">
        <v>0</v>
      </c>
      <c r="CR55" s="103">
        <v>40</v>
      </c>
      <c r="CS55" s="103"/>
      <c r="CT55" s="103"/>
      <c r="CU55" s="103"/>
      <c r="CV55" s="111">
        <v>1119.2775000000001</v>
      </c>
    </row>
    <row r="56" spans="1:100" s="99" customFormat="1" ht="14.25" customHeight="1">
      <c r="A56" s="103">
        <v>51</v>
      </c>
      <c r="B56" s="103" t="s">
        <v>240</v>
      </c>
      <c r="C56" s="104">
        <v>804001</v>
      </c>
      <c r="D56" s="105" t="s">
        <v>290</v>
      </c>
      <c r="E56" s="106">
        <v>2407.8726000000001</v>
      </c>
      <c r="F56" s="106">
        <v>1292.7565999999999</v>
      </c>
      <c r="G56" s="103">
        <v>342468</v>
      </c>
      <c r="H56" s="106">
        <v>121452</v>
      </c>
      <c r="I56" s="106">
        <v>221016</v>
      </c>
      <c r="J56" s="103">
        <v>410.96159999999998</v>
      </c>
      <c r="K56" s="106">
        <v>122.904</v>
      </c>
      <c r="L56" s="103">
        <v>72</v>
      </c>
      <c r="M56" s="103">
        <v>72</v>
      </c>
      <c r="N56" s="103">
        <v>0</v>
      </c>
      <c r="O56" s="103">
        <v>50.904000000000003</v>
      </c>
      <c r="P56" s="103"/>
      <c r="Q56" s="103"/>
      <c r="R56" s="103"/>
      <c r="S56" s="106">
        <v>263.27350000000001</v>
      </c>
      <c r="T56" s="103">
        <v>12.145200000000001</v>
      </c>
      <c r="U56" s="103">
        <v>11.832000000000001</v>
      </c>
      <c r="V56" s="103"/>
      <c r="W56" s="103">
        <v>159.35400000000001</v>
      </c>
      <c r="X56" s="103">
        <v>159.35400000000001</v>
      </c>
      <c r="Y56" s="103">
        <v>0</v>
      </c>
      <c r="Z56" s="103">
        <v>79.942300000000003</v>
      </c>
      <c r="AA56" s="103">
        <v>79.677000000000007</v>
      </c>
      <c r="AB56" s="103">
        <v>0.26529999999999632</v>
      </c>
      <c r="AC56" s="103">
        <v>132795</v>
      </c>
      <c r="AD56" s="103"/>
      <c r="AE56" s="103"/>
      <c r="AF56" s="103">
        <v>186.48</v>
      </c>
      <c r="AG56" s="103">
        <v>186.48</v>
      </c>
      <c r="AH56" s="103">
        <v>0</v>
      </c>
      <c r="AI56" s="110">
        <v>134.5505</v>
      </c>
      <c r="AJ56" s="110">
        <v>134.5505</v>
      </c>
      <c r="AK56" s="110">
        <v>0</v>
      </c>
      <c r="AL56" s="110">
        <v>1345505</v>
      </c>
      <c r="AM56" s="103"/>
      <c r="AN56" s="103">
        <v>56.902500000000003</v>
      </c>
      <c r="AO56" s="103">
        <v>56.902500000000003</v>
      </c>
      <c r="AP56" s="103">
        <v>0</v>
      </c>
      <c r="AQ56" s="103">
        <v>53.555300000000003</v>
      </c>
      <c r="AR56" s="103">
        <v>535553</v>
      </c>
      <c r="AS56" s="103">
        <v>3.3472</v>
      </c>
      <c r="AT56" s="103">
        <v>33472</v>
      </c>
      <c r="AU56" s="103"/>
      <c r="AV56" s="103">
        <v>7.1784999999999997</v>
      </c>
      <c r="AW56" s="103">
        <v>7.1784999999999997</v>
      </c>
      <c r="AX56" s="103">
        <v>0</v>
      </c>
      <c r="AY56" s="103">
        <v>4.0166000000000004</v>
      </c>
      <c r="AZ56" s="103">
        <v>40166.000000000007</v>
      </c>
      <c r="BA56" s="103">
        <v>3.1619000000000002</v>
      </c>
      <c r="BB56" s="103">
        <v>31619</v>
      </c>
      <c r="BC56" s="103">
        <v>0</v>
      </c>
      <c r="BD56" s="103">
        <v>110.506</v>
      </c>
      <c r="BE56" s="103">
        <v>110.506</v>
      </c>
      <c r="BF56" s="103">
        <v>0</v>
      </c>
      <c r="BG56" s="103"/>
      <c r="BH56" s="103"/>
      <c r="BI56" s="103"/>
      <c r="BJ56" s="103">
        <v>0</v>
      </c>
      <c r="BK56" s="111">
        <v>1E-4</v>
      </c>
      <c r="BL56" s="112" t="s">
        <v>290</v>
      </c>
      <c r="BM56" s="106">
        <v>1087.4079999999999</v>
      </c>
      <c r="BN56" s="103">
        <v>107.52000000000001</v>
      </c>
      <c r="BO56" s="103">
        <v>107.52000000000001</v>
      </c>
      <c r="BP56" s="103">
        <v>0</v>
      </c>
      <c r="BQ56" s="103">
        <v>24.888000000000002</v>
      </c>
      <c r="BR56" s="103">
        <v>24.888000000000002</v>
      </c>
      <c r="BS56" s="103">
        <v>0</v>
      </c>
      <c r="BT56" s="103">
        <v>22630</v>
      </c>
      <c r="BU56" s="110">
        <v>520</v>
      </c>
      <c r="BV56" s="103">
        <v>435</v>
      </c>
      <c r="BW56" s="103">
        <v>435</v>
      </c>
      <c r="BX56" s="103">
        <v>0</v>
      </c>
      <c r="BY56" s="106">
        <v>27.707999999999998</v>
      </c>
      <c r="BZ56" s="106">
        <v>22.56</v>
      </c>
      <c r="CA56" s="103"/>
      <c r="CB56" s="103"/>
      <c r="CC56" s="103">
        <v>22.56</v>
      </c>
      <c r="CD56" s="103">
        <v>22.56</v>
      </c>
      <c r="CE56" s="103">
        <v>0</v>
      </c>
      <c r="CF56" s="103"/>
      <c r="CG56" s="103"/>
      <c r="CH56" s="103">
        <v>5.1479999999999997</v>
      </c>
      <c r="CI56" s="103"/>
      <c r="CJ56" s="103"/>
      <c r="CK56" s="110"/>
      <c r="CL56" s="103"/>
      <c r="CM56" s="103"/>
      <c r="CN56" s="103"/>
      <c r="CO56" s="103"/>
      <c r="CP56" s="103"/>
      <c r="CQ56" s="103">
        <v>0</v>
      </c>
      <c r="CR56" s="103">
        <v>71.400000000000006</v>
      </c>
      <c r="CS56" s="103"/>
      <c r="CT56" s="103"/>
      <c r="CU56" s="103"/>
      <c r="CV56" s="111">
        <v>2479.2726000000002</v>
      </c>
    </row>
    <row r="57" spans="1:100" s="99" customFormat="1" ht="14.25" customHeight="1">
      <c r="A57" s="103">
        <v>52</v>
      </c>
      <c r="B57" s="103" t="s">
        <v>240</v>
      </c>
      <c r="C57" s="104">
        <v>804002</v>
      </c>
      <c r="D57" s="105" t="s">
        <v>291</v>
      </c>
      <c r="E57" s="106">
        <v>459.87960000000004</v>
      </c>
      <c r="F57" s="106">
        <v>377.05160000000001</v>
      </c>
      <c r="G57" s="103">
        <v>103917</v>
      </c>
      <c r="H57" s="106"/>
      <c r="I57" s="106">
        <v>103917</v>
      </c>
      <c r="J57" s="103">
        <v>124.7004</v>
      </c>
      <c r="K57" s="106">
        <v>0</v>
      </c>
      <c r="L57" s="103">
        <v>0</v>
      </c>
      <c r="M57" s="103">
        <v>0</v>
      </c>
      <c r="N57" s="103">
        <v>0</v>
      </c>
      <c r="O57" s="103"/>
      <c r="P57" s="103"/>
      <c r="Q57" s="103"/>
      <c r="R57" s="103"/>
      <c r="S57" s="106">
        <v>71.28</v>
      </c>
      <c r="T57" s="103">
        <v>0</v>
      </c>
      <c r="U57" s="103"/>
      <c r="V57" s="103"/>
      <c r="W57" s="103">
        <v>47.52</v>
      </c>
      <c r="X57" s="103">
        <v>47.52</v>
      </c>
      <c r="Y57" s="103">
        <v>0</v>
      </c>
      <c r="Z57" s="103">
        <v>23.76</v>
      </c>
      <c r="AA57" s="103">
        <v>23.76</v>
      </c>
      <c r="AB57" s="103">
        <v>0</v>
      </c>
      <c r="AC57" s="103">
        <v>39600</v>
      </c>
      <c r="AD57" s="103"/>
      <c r="AE57" s="103"/>
      <c r="AF57" s="103">
        <v>85.47</v>
      </c>
      <c r="AG57" s="103">
        <v>85.47</v>
      </c>
      <c r="AH57" s="103">
        <v>0</v>
      </c>
      <c r="AI57" s="110">
        <v>41.230499999999999</v>
      </c>
      <c r="AJ57" s="110">
        <v>41.230499999999999</v>
      </c>
      <c r="AK57" s="110">
        <v>0</v>
      </c>
      <c r="AL57" s="110">
        <v>412305</v>
      </c>
      <c r="AM57" s="103"/>
      <c r="AN57" s="103">
        <v>17.8645</v>
      </c>
      <c r="AO57" s="103">
        <v>17.8645</v>
      </c>
      <c r="AP57" s="103">
        <v>0</v>
      </c>
      <c r="AQ57" s="103">
        <v>16.813600000000001</v>
      </c>
      <c r="AR57" s="103">
        <v>168136</v>
      </c>
      <c r="AS57" s="103">
        <v>1.0508999999999999</v>
      </c>
      <c r="AT57" s="103">
        <v>10509</v>
      </c>
      <c r="AU57" s="103"/>
      <c r="AV57" s="103">
        <v>2.7322000000000002</v>
      </c>
      <c r="AW57" s="103">
        <v>2.7322000000000002</v>
      </c>
      <c r="AX57" s="103">
        <v>0</v>
      </c>
      <c r="AY57" s="103">
        <v>1.2609999999999999</v>
      </c>
      <c r="AZ57" s="103">
        <v>12609.999999999998</v>
      </c>
      <c r="BA57" s="103">
        <v>1.4712000000000001</v>
      </c>
      <c r="BB57" s="103">
        <v>14712</v>
      </c>
      <c r="BC57" s="103">
        <v>0</v>
      </c>
      <c r="BD57" s="103">
        <v>33.774000000000001</v>
      </c>
      <c r="BE57" s="103">
        <v>33.774000000000001</v>
      </c>
      <c r="BF57" s="103">
        <v>0</v>
      </c>
      <c r="BG57" s="103"/>
      <c r="BH57" s="103"/>
      <c r="BI57" s="103"/>
      <c r="BJ57" s="103">
        <v>0</v>
      </c>
      <c r="BK57" s="111">
        <v>1E-4</v>
      </c>
      <c r="BL57" s="112" t="s">
        <v>291</v>
      </c>
      <c r="BM57" s="106">
        <v>77.680000000000007</v>
      </c>
      <c r="BN57" s="103">
        <v>31.68</v>
      </c>
      <c r="BO57" s="103">
        <v>31.68</v>
      </c>
      <c r="BP57" s="103">
        <v>0</v>
      </c>
      <c r="BQ57" s="103">
        <v>0</v>
      </c>
      <c r="BR57" s="103">
        <v>0</v>
      </c>
      <c r="BS57" s="103">
        <v>0</v>
      </c>
      <c r="BT57" s="103"/>
      <c r="BU57" s="110">
        <v>46</v>
      </c>
      <c r="BV57" s="103"/>
      <c r="BW57" s="103"/>
      <c r="BX57" s="103">
        <v>0</v>
      </c>
      <c r="BY57" s="106">
        <v>5.1480000000000006</v>
      </c>
      <c r="BZ57" s="106">
        <v>4.32</v>
      </c>
      <c r="CA57" s="103"/>
      <c r="CB57" s="103"/>
      <c r="CC57" s="103">
        <v>4.32</v>
      </c>
      <c r="CD57" s="103">
        <v>0</v>
      </c>
      <c r="CE57" s="103">
        <v>4.32</v>
      </c>
      <c r="CF57" s="103"/>
      <c r="CG57" s="103"/>
      <c r="CH57" s="103">
        <v>0.82799999999999996</v>
      </c>
      <c r="CI57" s="103"/>
      <c r="CJ57" s="103"/>
      <c r="CK57" s="110"/>
      <c r="CL57" s="103"/>
      <c r="CM57" s="103"/>
      <c r="CN57" s="103"/>
      <c r="CO57" s="103"/>
      <c r="CP57" s="103"/>
      <c r="CQ57" s="103">
        <v>0</v>
      </c>
      <c r="CR57" s="103"/>
      <c r="CS57" s="103"/>
      <c r="CT57" s="103"/>
      <c r="CU57" s="103"/>
      <c r="CV57" s="111">
        <v>459.87960000000004</v>
      </c>
    </row>
    <row r="58" spans="1:100" s="99" customFormat="1" ht="14.25" customHeight="1">
      <c r="A58" s="103">
        <v>53</v>
      </c>
      <c r="B58" s="103" t="s">
        <v>240</v>
      </c>
      <c r="C58" s="104">
        <v>804003</v>
      </c>
      <c r="D58" s="105" t="s">
        <v>292</v>
      </c>
      <c r="E58" s="106">
        <v>192.9649</v>
      </c>
      <c r="F58" s="106">
        <v>124.36489999999999</v>
      </c>
      <c r="G58" s="103">
        <v>37602</v>
      </c>
      <c r="H58" s="106"/>
      <c r="I58" s="106">
        <v>37602</v>
      </c>
      <c r="J58" s="103">
        <v>45.122399999999999</v>
      </c>
      <c r="K58" s="106">
        <v>0</v>
      </c>
      <c r="L58" s="103">
        <v>0</v>
      </c>
      <c r="M58" s="103">
        <v>0</v>
      </c>
      <c r="N58" s="103">
        <v>0</v>
      </c>
      <c r="O58" s="103"/>
      <c r="P58" s="103"/>
      <c r="Q58" s="103"/>
      <c r="R58" s="103"/>
      <c r="S58" s="106">
        <v>21.6</v>
      </c>
      <c r="T58" s="103">
        <v>0</v>
      </c>
      <c r="U58" s="103"/>
      <c r="V58" s="103"/>
      <c r="W58" s="103">
        <v>14.4</v>
      </c>
      <c r="X58" s="103">
        <v>14.4</v>
      </c>
      <c r="Y58" s="103">
        <v>0</v>
      </c>
      <c r="Z58" s="103">
        <v>7.2</v>
      </c>
      <c r="AA58" s="103">
        <v>7.2</v>
      </c>
      <c r="AB58" s="103">
        <v>0</v>
      </c>
      <c r="AC58" s="103">
        <v>12000</v>
      </c>
      <c r="AD58" s="103"/>
      <c r="AE58" s="103"/>
      <c r="AF58" s="103">
        <v>25.9</v>
      </c>
      <c r="AG58" s="103">
        <v>25.9</v>
      </c>
      <c r="AH58" s="103">
        <v>0</v>
      </c>
      <c r="AI58" s="110">
        <v>13.6676</v>
      </c>
      <c r="AJ58" s="110">
        <v>13.6676</v>
      </c>
      <c r="AK58" s="110">
        <v>0</v>
      </c>
      <c r="AL58" s="110">
        <v>136676</v>
      </c>
      <c r="AM58" s="103"/>
      <c r="AN58" s="103">
        <v>6.0369000000000002</v>
      </c>
      <c r="AO58" s="103">
        <v>6.0369000000000002</v>
      </c>
      <c r="AP58" s="103">
        <v>0</v>
      </c>
      <c r="AQ58" s="103">
        <v>5.6818</v>
      </c>
      <c r="AR58" s="103">
        <v>56818</v>
      </c>
      <c r="AS58" s="103">
        <v>0.35510000000000003</v>
      </c>
      <c r="AT58" s="103">
        <v>3551.0000000000005</v>
      </c>
      <c r="AU58" s="103"/>
      <c r="AV58" s="103">
        <v>0.92330000000000001</v>
      </c>
      <c r="AW58" s="103">
        <v>0.92330000000000001</v>
      </c>
      <c r="AX58" s="103">
        <v>0</v>
      </c>
      <c r="AY58" s="103">
        <v>0.42609999999999998</v>
      </c>
      <c r="AZ58" s="103">
        <v>4261</v>
      </c>
      <c r="BA58" s="103">
        <v>0.49719999999999998</v>
      </c>
      <c r="BB58" s="103">
        <v>4972</v>
      </c>
      <c r="BC58" s="103">
        <v>0</v>
      </c>
      <c r="BD58" s="103">
        <v>11.114699999999999</v>
      </c>
      <c r="BE58" s="103">
        <v>11.114699999999999</v>
      </c>
      <c r="BF58" s="103">
        <v>0</v>
      </c>
      <c r="BG58" s="103"/>
      <c r="BH58" s="103"/>
      <c r="BI58" s="103"/>
      <c r="BJ58" s="103">
        <v>0</v>
      </c>
      <c r="BK58" s="111">
        <v>1E-4</v>
      </c>
      <c r="BL58" s="112" t="s">
        <v>292</v>
      </c>
      <c r="BM58" s="106">
        <v>68.599999999999994</v>
      </c>
      <c r="BN58" s="103">
        <v>9.6</v>
      </c>
      <c r="BO58" s="103">
        <v>9.6</v>
      </c>
      <c r="BP58" s="103">
        <v>0</v>
      </c>
      <c r="BQ58" s="103">
        <v>0</v>
      </c>
      <c r="BR58" s="103">
        <v>0</v>
      </c>
      <c r="BS58" s="103">
        <v>0</v>
      </c>
      <c r="BT58" s="103"/>
      <c r="BU58" s="110">
        <v>40</v>
      </c>
      <c r="BV58" s="103">
        <v>19</v>
      </c>
      <c r="BW58" s="103">
        <v>19</v>
      </c>
      <c r="BX58" s="103">
        <v>0</v>
      </c>
      <c r="BY58" s="106">
        <v>0</v>
      </c>
      <c r="BZ58" s="106">
        <v>0</v>
      </c>
      <c r="CA58" s="103"/>
      <c r="CB58" s="103"/>
      <c r="CC58" s="103">
        <v>0</v>
      </c>
      <c r="CD58" s="103">
        <v>0</v>
      </c>
      <c r="CE58" s="103">
        <v>0</v>
      </c>
      <c r="CF58" s="103"/>
      <c r="CG58" s="103"/>
      <c r="CH58" s="103"/>
      <c r="CI58" s="103"/>
      <c r="CJ58" s="103"/>
      <c r="CK58" s="110"/>
      <c r="CL58" s="103"/>
      <c r="CM58" s="103"/>
      <c r="CN58" s="103"/>
      <c r="CO58" s="103"/>
      <c r="CP58" s="103"/>
      <c r="CQ58" s="103">
        <v>0</v>
      </c>
      <c r="CR58" s="103">
        <v>20</v>
      </c>
      <c r="CS58" s="103">
        <v>171</v>
      </c>
      <c r="CT58" s="103"/>
      <c r="CU58" s="103"/>
      <c r="CV58" s="111">
        <v>383.9649</v>
      </c>
    </row>
    <row r="59" spans="1:100" s="99" customFormat="1" ht="14.25" customHeight="1">
      <c r="A59" s="103">
        <v>54</v>
      </c>
      <c r="B59" s="103" t="s">
        <v>240</v>
      </c>
      <c r="C59" s="104">
        <v>804004</v>
      </c>
      <c r="D59" s="105" t="s">
        <v>293</v>
      </c>
      <c r="E59" s="106">
        <v>616.529</v>
      </c>
      <c r="F59" s="106">
        <v>369.28899999999999</v>
      </c>
      <c r="G59" s="103">
        <v>106744</v>
      </c>
      <c r="H59" s="106"/>
      <c r="I59" s="106">
        <v>106744</v>
      </c>
      <c r="J59" s="103">
        <v>128.09280000000001</v>
      </c>
      <c r="K59" s="106">
        <v>0</v>
      </c>
      <c r="L59" s="103">
        <v>0</v>
      </c>
      <c r="M59" s="103">
        <v>0</v>
      </c>
      <c r="N59" s="103">
        <v>0</v>
      </c>
      <c r="O59" s="103"/>
      <c r="P59" s="103"/>
      <c r="Q59" s="103"/>
      <c r="R59" s="103"/>
      <c r="S59" s="106">
        <v>66.960000000000008</v>
      </c>
      <c r="T59" s="103">
        <v>0</v>
      </c>
      <c r="U59" s="103"/>
      <c r="V59" s="103"/>
      <c r="W59" s="103">
        <v>44.64</v>
      </c>
      <c r="X59" s="103">
        <v>44.64</v>
      </c>
      <c r="Y59" s="103">
        <v>0</v>
      </c>
      <c r="Z59" s="103">
        <v>22.32</v>
      </c>
      <c r="AA59" s="103">
        <v>22.32</v>
      </c>
      <c r="AB59" s="103">
        <v>0</v>
      </c>
      <c r="AC59" s="103">
        <v>37200</v>
      </c>
      <c r="AD59" s="103"/>
      <c r="AE59" s="103"/>
      <c r="AF59" s="103">
        <v>80.290000000000006</v>
      </c>
      <c r="AG59" s="103">
        <v>80.290000000000006</v>
      </c>
      <c r="AH59" s="103">
        <v>0</v>
      </c>
      <c r="AI59" s="110">
        <v>40.483600000000003</v>
      </c>
      <c r="AJ59" s="110">
        <v>40.483600000000003</v>
      </c>
      <c r="AK59" s="110">
        <v>0</v>
      </c>
      <c r="AL59" s="110">
        <v>404836</v>
      </c>
      <c r="AM59" s="103"/>
      <c r="AN59" s="103">
        <v>17.712499999999999</v>
      </c>
      <c r="AO59" s="103">
        <v>17.712499999999999</v>
      </c>
      <c r="AP59" s="103">
        <v>0</v>
      </c>
      <c r="AQ59" s="103">
        <v>16.6706</v>
      </c>
      <c r="AR59" s="103">
        <v>166706</v>
      </c>
      <c r="AS59" s="103">
        <v>1.0419</v>
      </c>
      <c r="AT59" s="103">
        <v>10419</v>
      </c>
      <c r="AU59" s="103"/>
      <c r="AV59" s="103">
        <v>2.7090000000000001</v>
      </c>
      <c r="AW59" s="103">
        <v>2.7090000000000001</v>
      </c>
      <c r="AX59" s="103">
        <v>0</v>
      </c>
      <c r="AY59" s="103">
        <v>1.2503</v>
      </c>
      <c r="AZ59" s="103">
        <v>12503</v>
      </c>
      <c r="BA59" s="103">
        <v>1.4587000000000001</v>
      </c>
      <c r="BB59" s="103">
        <v>14587.000000000002</v>
      </c>
      <c r="BC59" s="103">
        <v>0</v>
      </c>
      <c r="BD59" s="103">
        <v>33.0411</v>
      </c>
      <c r="BE59" s="103">
        <v>33.0411</v>
      </c>
      <c r="BF59" s="103">
        <v>0</v>
      </c>
      <c r="BG59" s="103"/>
      <c r="BH59" s="103"/>
      <c r="BI59" s="103"/>
      <c r="BJ59" s="103">
        <v>0</v>
      </c>
      <c r="BK59" s="111">
        <v>1E-4</v>
      </c>
      <c r="BL59" s="112" t="s">
        <v>293</v>
      </c>
      <c r="BM59" s="106">
        <v>246.76</v>
      </c>
      <c r="BN59" s="103">
        <v>29.759999999999998</v>
      </c>
      <c r="BO59" s="103">
        <v>29.759999999999998</v>
      </c>
      <c r="BP59" s="103">
        <v>0</v>
      </c>
      <c r="BQ59" s="103">
        <v>0</v>
      </c>
      <c r="BR59" s="103">
        <v>0</v>
      </c>
      <c r="BS59" s="103">
        <v>0</v>
      </c>
      <c r="BT59" s="103"/>
      <c r="BU59" s="110">
        <v>143</v>
      </c>
      <c r="BV59" s="103">
        <v>74</v>
      </c>
      <c r="BW59" s="103">
        <v>74</v>
      </c>
      <c r="BX59" s="103">
        <v>0</v>
      </c>
      <c r="BY59" s="106">
        <v>0.48</v>
      </c>
      <c r="BZ59" s="106">
        <v>0.48</v>
      </c>
      <c r="CA59" s="103"/>
      <c r="CB59" s="103"/>
      <c r="CC59" s="103">
        <v>0.48</v>
      </c>
      <c r="CD59" s="103">
        <v>0.48</v>
      </c>
      <c r="CE59" s="103">
        <v>0</v>
      </c>
      <c r="CF59" s="103"/>
      <c r="CG59" s="103"/>
      <c r="CH59" s="103"/>
      <c r="CI59" s="103"/>
      <c r="CJ59" s="103"/>
      <c r="CK59" s="110"/>
      <c r="CL59" s="103"/>
      <c r="CM59" s="103"/>
      <c r="CN59" s="103"/>
      <c r="CO59" s="103"/>
      <c r="CP59" s="103"/>
      <c r="CQ59" s="103">
        <v>0</v>
      </c>
      <c r="CR59" s="103"/>
      <c r="CS59" s="103"/>
      <c r="CT59" s="103"/>
      <c r="CU59" s="103"/>
      <c r="CV59" s="111">
        <v>616.529</v>
      </c>
    </row>
    <row r="60" spans="1:100" s="99" customFormat="1" ht="14.25" customHeight="1">
      <c r="A60" s="103">
        <v>55</v>
      </c>
      <c r="B60" s="103" t="s">
        <v>240</v>
      </c>
      <c r="C60" s="104">
        <v>804005</v>
      </c>
      <c r="D60" s="105" t="s">
        <v>294</v>
      </c>
      <c r="E60" s="106">
        <v>451.7704</v>
      </c>
      <c r="F60" s="106">
        <v>180.29039999999998</v>
      </c>
      <c r="G60" s="103">
        <v>52098</v>
      </c>
      <c r="H60" s="106">
        <v>52098</v>
      </c>
      <c r="I60" s="106"/>
      <c r="J60" s="103">
        <v>62.517600000000002</v>
      </c>
      <c r="K60" s="106">
        <v>31.5</v>
      </c>
      <c r="L60" s="103">
        <v>31.5</v>
      </c>
      <c r="M60" s="103">
        <v>31.5</v>
      </c>
      <c r="N60" s="103">
        <v>0</v>
      </c>
      <c r="O60" s="103"/>
      <c r="P60" s="103"/>
      <c r="Q60" s="103"/>
      <c r="R60" s="103"/>
      <c r="S60" s="106">
        <v>41.695999999999998</v>
      </c>
      <c r="T60" s="103">
        <v>5.2098000000000004</v>
      </c>
      <c r="U60" s="103"/>
      <c r="V60" s="103"/>
      <c r="W60" s="103">
        <v>24.12</v>
      </c>
      <c r="X60" s="103">
        <v>24.12</v>
      </c>
      <c r="Y60" s="103">
        <v>0</v>
      </c>
      <c r="Z60" s="103">
        <v>12.366199999999999</v>
      </c>
      <c r="AA60" s="103">
        <v>12.06</v>
      </c>
      <c r="AB60" s="103">
        <v>0.3061999999999987</v>
      </c>
      <c r="AC60" s="103">
        <v>20100</v>
      </c>
      <c r="AD60" s="103"/>
      <c r="AE60" s="103"/>
      <c r="AF60" s="103">
        <v>0</v>
      </c>
      <c r="AG60" s="103">
        <v>0</v>
      </c>
      <c r="AH60" s="103">
        <v>0</v>
      </c>
      <c r="AI60" s="110">
        <v>19.735600000000002</v>
      </c>
      <c r="AJ60" s="110">
        <v>19.735600000000002</v>
      </c>
      <c r="AK60" s="110">
        <v>0</v>
      </c>
      <c r="AL60" s="110">
        <v>197356.00000000003</v>
      </c>
      <c r="AM60" s="103"/>
      <c r="AN60" s="103">
        <v>7.9915000000000003</v>
      </c>
      <c r="AO60" s="103">
        <v>7.9915000000000003</v>
      </c>
      <c r="AP60" s="103">
        <v>0</v>
      </c>
      <c r="AQ60" s="103">
        <v>7.5213999999999999</v>
      </c>
      <c r="AR60" s="103">
        <v>75214</v>
      </c>
      <c r="AS60" s="103">
        <v>0.47010000000000002</v>
      </c>
      <c r="AT60" s="103">
        <v>4701</v>
      </c>
      <c r="AU60" s="103"/>
      <c r="AV60" s="103">
        <v>0.56410000000000005</v>
      </c>
      <c r="AW60" s="103">
        <v>0.56410000000000005</v>
      </c>
      <c r="AX60" s="103">
        <v>0</v>
      </c>
      <c r="AY60" s="103">
        <v>0.56410000000000005</v>
      </c>
      <c r="AZ60" s="103">
        <v>5641.0000000000009</v>
      </c>
      <c r="BA60" s="103">
        <v>0</v>
      </c>
      <c r="BB60" s="103">
        <v>0</v>
      </c>
      <c r="BC60" s="103">
        <v>0</v>
      </c>
      <c r="BD60" s="103">
        <v>16.285599999999999</v>
      </c>
      <c r="BE60" s="103">
        <v>16.285599999999999</v>
      </c>
      <c r="BF60" s="103">
        <v>0</v>
      </c>
      <c r="BG60" s="103"/>
      <c r="BH60" s="103"/>
      <c r="BI60" s="103"/>
      <c r="BJ60" s="103">
        <v>0</v>
      </c>
      <c r="BK60" s="111">
        <v>1E-4</v>
      </c>
      <c r="BL60" s="112" t="s">
        <v>294</v>
      </c>
      <c r="BM60" s="106">
        <v>271</v>
      </c>
      <c r="BN60" s="103">
        <v>16.8</v>
      </c>
      <c r="BO60" s="103">
        <v>16.8</v>
      </c>
      <c r="BP60" s="103">
        <v>0</v>
      </c>
      <c r="BQ60" s="103">
        <v>10.199999999999999</v>
      </c>
      <c r="BR60" s="103">
        <v>10.199999999999999</v>
      </c>
      <c r="BS60" s="103">
        <v>0</v>
      </c>
      <c r="BT60" s="103">
        <v>9100</v>
      </c>
      <c r="BU60" s="110">
        <v>4</v>
      </c>
      <c r="BV60" s="103">
        <v>240</v>
      </c>
      <c r="BW60" s="103">
        <v>240</v>
      </c>
      <c r="BX60" s="103">
        <v>0</v>
      </c>
      <c r="BY60" s="106">
        <v>0.48</v>
      </c>
      <c r="BZ60" s="106">
        <v>0.48</v>
      </c>
      <c r="CA60" s="103"/>
      <c r="CB60" s="103"/>
      <c r="CC60" s="103">
        <v>0.48</v>
      </c>
      <c r="CD60" s="103">
        <v>0.48</v>
      </c>
      <c r="CE60" s="103">
        <v>0</v>
      </c>
      <c r="CF60" s="103"/>
      <c r="CG60" s="103"/>
      <c r="CH60" s="103"/>
      <c r="CI60" s="103"/>
      <c r="CJ60" s="103"/>
      <c r="CK60" s="110"/>
      <c r="CL60" s="103"/>
      <c r="CM60" s="103"/>
      <c r="CN60" s="103"/>
      <c r="CO60" s="103"/>
      <c r="CP60" s="103"/>
      <c r="CQ60" s="103">
        <v>0</v>
      </c>
      <c r="CR60" s="103"/>
      <c r="CS60" s="103"/>
      <c r="CT60" s="103"/>
      <c r="CU60" s="103"/>
      <c r="CV60" s="111">
        <v>451.7704</v>
      </c>
    </row>
    <row r="61" spans="1:100" s="99" customFormat="1" ht="14.25" customHeight="1">
      <c r="A61" s="103">
        <v>56</v>
      </c>
      <c r="B61" s="103" t="s">
        <v>240</v>
      </c>
      <c r="C61" s="104">
        <v>804006</v>
      </c>
      <c r="D61" s="105" t="s">
        <v>295</v>
      </c>
      <c r="E61" s="106">
        <v>257.30469999999997</v>
      </c>
      <c r="F61" s="106">
        <v>234.74469999999997</v>
      </c>
      <c r="G61" s="103">
        <v>62986</v>
      </c>
      <c r="H61" s="106"/>
      <c r="I61" s="106">
        <v>62986</v>
      </c>
      <c r="J61" s="103">
        <v>75.583200000000005</v>
      </c>
      <c r="K61" s="106">
        <v>0</v>
      </c>
      <c r="L61" s="103">
        <v>0</v>
      </c>
      <c r="M61" s="103">
        <v>0</v>
      </c>
      <c r="N61" s="103">
        <v>0</v>
      </c>
      <c r="O61" s="103"/>
      <c r="P61" s="103"/>
      <c r="Q61" s="103"/>
      <c r="R61" s="103"/>
      <c r="S61" s="106">
        <v>45.36</v>
      </c>
      <c r="T61" s="103">
        <v>0</v>
      </c>
      <c r="U61" s="103"/>
      <c r="V61" s="103"/>
      <c r="W61" s="103">
        <v>30.24</v>
      </c>
      <c r="X61" s="103">
        <v>30.24</v>
      </c>
      <c r="Y61" s="103">
        <v>0</v>
      </c>
      <c r="Z61" s="103">
        <v>15.12</v>
      </c>
      <c r="AA61" s="103">
        <v>15.12</v>
      </c>
      <c r="AB61" s="103">
        <v>0</v>
      </c>
      <c r="AC61" s="103">
        <v>25200</v>
      </c>
      <c r="AD61" s="103"/>
      <c r="AE61" s="103"/>
      <c r="AF61" s="103">
        <v>54.39</v>
      </c>
      <c r="AG61" s="103">
        <v>54.39</v>
      </c>
      <c r="AH61" s="103">
        <v>0</v>
      </c>
      <c r="AI61" s="110">
        <v>25.6341</v>
      </c>
      <c r="AJ61" s="110">
        <v>25.6341</v>
      </c>
      <c r="AK61" s="110">
        <v>0</v>
      </c>
      <c r="AL61" s="110">
        <v>256341</v>
      </c>
      <c r="AM61" s="103"/>
      <c r="AN61" s="103">
        <v>11.047700000000001</v>
      </c>
      <c r="AO61" s="103">
        <v>11.047700000000001</v>
      </c>
      <c r="AP61" s="103">
        <v>0</v>
      </c>
      <c r="AQ61" s="103">
        <v>10.3979</v>
      </c>
      <c r="AR61" s="103">
        <v>103979</v>
      </c>
      <c r="AS61" s="103">
        <v>0.64990000000000003</v>
      </c>
      <c r="AT61" s="103">
        <v>6499</v>
      </c>
      <c r="AU61" s="103"/>
      <c r="AV61" s="103">
        <v>1.6897</v>
      </c>
      <c r="AW61" s="103">
        <v>1.6897</v>
      </c>
      <c r="AX61" s="103">
        <v>0</v>
      </c>
      <c r="AY61" s="103">
        <v>0.77980000000000005</v>
      </c>
      <c r="AZ61" s="103">
        <v>7798.0000000000009</v>
      </c>
      <c r="BA61" s="103">
        <v>0.90980000000000005</v>
      </c>
      <c r="BB61" s="103">
        <v>9098</v>
      </c>
      <c r="BC61" s="103">
        <v>9.9999999999877964E-5</v>
      </c>
      <c r="BD61" s="103">
        <v>21.04</v>
      </c>
      <c r="BE61" s="103">
        <v>21.04</v>
      </c>
      <c r="BF61" s="103">
        <v>0</v>
      </c>
      <c r="BG61" s="103"/>
      <c r="BH61" s="103"/>
      <c r="BI61" s="103"/>
      <c r="BJ61" s="103">
        <v>0</v>
      </c>
      <c r="BK61" s="111">
        <v>1E-4</v>
      </c>
      <c r="BL61" s="112" t="s">
        <v>295</v>
      </c>
      <c r="BM61" s="106">
        <v>20.16</v>
      </c>
      <c r="BN61" s="103">
        <v>20.16</v>
      </c>
      <c r="BO61" s="103">
        <v>20.16</v>
      </c>
      <c r="BP61" s="103">
        <v>0</v>
      </c>
      <c r="BQ61" s="103">
        <v>0</v>
      </c>
      <c r="BR61" s="103">
        <v>0</v>
      </c>
      <c r="BS61" s="103">
        <v>0</v>
      </c>
      <c r="BT61" s="103"/>
      <c r="BU61" s="110"/>
      <c r="BV61" s="103"/>
      <c r="BW61" s="103"/>
      <c r="BX61" s="103">
        <v>0</v>
      </c>
      <c r="BY61" s="106">
        <v>2.4</v>
      </c>
      <c r="BZ61" s="106">
        <v>2.4</v>
      </c>
      <c r="CA61" s="103"/>
      <c r="CB61" s="103"/>
      <c r="CC61" s="103">
        <v>2.4</v>
      </c>
      <c r="CD61" s="103">
        <v>2.4</v>
      </c>
      <c r="CE61" s="103">
        <v>0</v>
      </c>
      <c r="CF61" s="103"/>
      <c r="CG61" s="103"/>
      <c r="CH61" s="103"/>
      <c r="CI61" s="103"/>
      <c r="CJ61" s="103"/>
      <c r="CK61" s="110"/>
      <c r="CL61" s="103"/>
      <c r="CM61" s="103"/>
      <c r="CN61" s="103"/>
      <c r="CO61" s="103"/>
      <c r="CP61" s="103"/>
      <c r="CQ61" s="103">
        <v>0</v>
      </c>
      <c r="CR61" s="103"/>
      <c r="CS61" s="103"/>
      <c r="CT61" s="103"/>
      <c r="CU61" s="103"/>
      <c r="CV61" s="111">
        <v>257.30469999999997</v>
      </c>
    </row>
    <row r="62" spans="1:100" s="99" customFormat="1" ht="14.25" customHeight="1">
      <c r="A62" s="103">
        <v>57</v>
      </c>
      <c r="B62" s="103" t="s">
        <v>240</v>
      </c>
      <c r="C62" s="104">
        <v>804007</v>
      </c>
      <c r="D62" s="105" t="s">
        <v>296</v>
      </c>
      <c r="E62" s="106">
        <v>178.27649999999997</v>
      </c>
      <c r="F62" s="106">
        <v>164.35649999999998</v>
      </c>
      <c r="G62" s="103">
        <v>46744</v>
      </c>
      <c r="H62" s="106"/>
      <c r="I62" s="106">
        <v>46744</v>
      </c>
      <c r="J62" s="103">
        <v>56.092799999999997</v>
      </c>
      <c r="K62" s="106">
        <v>0</v>
      </c>
      <c r="L62" s="103">
        <v>0</v>
      </c>
      <c r="M62" s="103">
        <v>0</v>
      </c>
      <c r="N62" s="103">
        <v>0</v>
      </c>
      <c r="O62" s="103"/>
      <c r="P62" s="103"/>
      <c r="Q62" s="103"/>
      <c r="R62" s="103"/>
      <c r="S62" s="106">
        <v>30.240000000000002</v>
      </c>
      <c r="T62" s="103">
        <v>0</v>
      </c>
      <c r="U62" s="103"/>
      <c r="V62" s="103"/>
      <c r="W62" s="103">
        <v>20.16</v>
      </c>
      <c r="X62" s="103">
        <v>20.16</v>
      </c>
      <c r="Y62" s="103">
        <v>0</v>
      </c>
      <c r="Z62" s="103">
        <v>10.08</v>
      </c>
      <c r="AA62" s="103">
        <v>10.08</v>
      </c>
      <c r="AB62" s="103">
        <v>0</v>
      </c>
      <c r="AC62" s="103">
        <v>16800</v>
      </c>
      <c r="AD62" s="103"/>
      <c r="AE62" s="103"/>
      <c r="AF62" s="103">
        <v>36.26</v>
      </c>
      <c r="AG62" s="103">
        <v>36.26</v>
      </c>
      <c r="AH62" s="103">
        <v>0</v>
      </c>
      <c r="AI62" s="110">
        <v>18.001999999999999</v>
      </c>
      <c r="AJ62" s="110">
        <v>18.001999999999999</v>
      </c>
      <c r="AK62" s="110">
        <v>0</v>
      </c>
      <c r="AL62" s="110">
        <v>180020</v>
      </c>
      <c r="AM62" s="103"/>
      <c r="AN62" s="103">
        <v>7.85</v>
      </c>
      <c r="AO62" s="103">
        <v>7.85</v>
      </c>
      <c r="AP62" s="103">
        <v>0</v>
      </c>
      <c r="AQ62" s="103">
        <v>7.3882000000000003</v>
      </c>
      <c r="AR62" s="103">
        <v>73882</v>
      </c>
      <c r="AS62" s="103">
        <v>0.46179999999999999</v>
      </c>
      <c r="AT62" s="103">
        <v>4618</v>
      </c>
      <c r="AU62" s="103"/>
      <c r="AV62" s="103">
        <v>1.2005999999999999</v>
      </c>
      <c r="AW62" s="103">
        <v>1.2005999999999999</v>
      </c>
      <c r="AX62" s="103">
        <v>0</v>
      </c>
      <c r="AY62" s="103">
        <v>0.55410000000000004</v>
      </c>
      <c r="AZ62" s="103">
        <v>5541</v>
      </c>
      <c r="BA62" s="103">
        <v>0.64649999999999996</v>
      </c>
      <c r="BB62" s="103">
        <v>6465</v>
      </c>
      <c r="BC62" s="103">
        <v>0</v>
      </c>
      <c r="BD62" s="103">
        <v>14.7111</v>
      </c>
      <c r="BE62" s="103">
        <v>14.7111</v>
      </c>
      <c r="BF62" s="103">
        <v>0</v>
      </c>
      <c r="BG62" s="103"/>
      <c r="BH62" s="103"/>
      <c r="BI62" s="103"/>
      <c r="BJ62" s="103">
        <v>0</v>
      </c>
      <c r="BK62" s="111">
        <v>1E-4</v>
      </c>
      <c r="BL62" s="112" t="s">
        <v>296</v>
      </c>
      <c r="BM62" s="106">
        <v>13.44</v>
      </c>
      <c r="BN62" s="103">
        <v>13.44</v>
      </c>
      <c r="BO62" s="103">
        <v>13.44</v>
      </c>
      <c r="BP62" s="103">
        <v>0</v>
      </c>
      <c r="BQ62" s="103">
        <v>0</v>
      </c>
      <c r="BR62" s="103">
        <v>0</v>
      </c>
      <c r="BS62" s="103">
        <v>0</v>
      </c>
      <c r="BT62" s="103"/>
      <c r="BU62" s="110"/>
      <c r="BV62" s="103"/>
      <c r="BW62" s="103"/>
      <c r="BX62" s="103">
        <v>0</v>
      </c>
      <c r="BY62" s="106">
        <v>0.48</v>
      </c>
      <c r="BZ62" s="106">
        <v>0.48</v>
      </c>
      <c r="CA62" s="103"/>
      <c r="CB62" s="103"/>
      <c r="CC62" s="103">
        <v>0.48</v>
      </c>
      <c r="CD62" s="103">
        <v>0.48</v>
      </c>
      <c r="CE62" s="103">
        <v>0</v>
      </c>
      <c r="CF62" s="103"/>
      <c r="CG62" s="103"/>
      <c r="CH62" s="103"/>
      <c r="CI62" s="103"/>
      <c r="CJ62" s="103"/>
      <c r="CK62" s="110"/>
      <c r="CL62" s="103"/>
      <c r="CM62" s="103"/>
      <c r="CN62" s="103"/>
      <c r="CO62" s="103"/>
      <c r="CP62" s="103"/>
      <c r="CQ62" s="103">
        <v>0</v>
      </c>
      <c r="CR62" s="103"/>
      <c r="CS62" s="103"/>
      <c r="CT62" s="103"/>
      <c r="CU62" s="103"/>
      <c r="CV62" s="111">
        <v>178.27649999999997</v>
      </c>
    </row>
    <row r="63" spans="1:100" s="99" customFormat="1" ht="14.25" customHeight="1">
      <c r="A63" s="103">
        <v>58</v>
      </c>
      <c r="B63" s="103" t="s">
        <v>240</v>
      </c>
      <c r="C63" s="104">
        <v>805001</v>
      </c>
      <c r="D63" s="105" t="s">
        <v>297</v>
      </c>
      <c r="E63" s="106">
        <v>320.12569999999999</v>
      </c>
      <c r="F63" s="106">
        <v>170.12810000000002</v>
      </c>
      <c r="G63" s="103">
        <v>47002</v>
      </c>
      <c r="H63" s="106">
        <v>47002</v>
      </c>
      <c r="I63" s="106"/>
      <c r="J63" s="103">
        <v>56.4024</v>
      </c>
      <c r="K63" s="106">
        <v>31.5</v>
      </c>
      <c r="L63" s="103">
        <v>31.5</v>
      </c>
      <c r="M63" s="103">
        <v>31.5</v>
      </c>
      <c r="N63" s="103">
        <v>0</v>
      </c>
      <c r="O63" s="103"/>
      <c r="P63" s="103"/>
      <c r="Q63" s="103"/>
      <c r="R63" s="103"/>
      <c r="S63" s="106">
        <v>40.265799999999999</v>
      </c>
      <c r="T63" s="103">
        <v>4.7001999999999997</v>
      </c>
      <c r="U63" s="103"/>
      <c r="V63" s="103"/>
      <c r="W63" s="103">
        <v>23.526</v>
      </c>
      <c r="X63" s="103">
        <v>23.526</v>
      </c>
      <c r="Y63" s="103">
        <v>0</v>
      </c>
      <c r="Z63" s="103">
        <v>12.0396</v>
      </c>
      <c r="AA63" s="103">
        <v>11.763</v>
      </c>
      <c r="AB63" s="103">
        <v>0.27660000000000018</v>
      </c>
      <c r="AC63" s="103">
        <v>19605</v>
      </c>
      <c r="AD63" s="103"/>
      <c r="AE63" s="103"/>
      <c r="AF63" s="103">
        <v>0</v>
      </c>
      <c r="AG63" s="103">
        <v>0</v>
      </c>
      <c r="AH63" s="103">
        <v>0</v>
      </c>
      <c r="AI63" s="110">
        <v>18.5806</v>
      </c>
      <c r="AJ63" s="110">
        <v>18.5806</v>
      </c>
      <c r="AK63" s="110">
        <v>0</v>
      </c>
      <c r="AL63" s="110">
        <v>185806</v>
      </c>
      <c r="AM63" s="103"/>
      <c r="AN63" s="103">
        <v>7.4717000000000002</v>
      </c>
      <c r="AO63" s="103">
        <v>7.4717000000000002</v>
      </c>
      <c r="AP63" s="103">
        <v>0</v>
      </c>
      <c r="AQ63" s="103">
        <v>7.0321999999999996</v>
      </c>
      <c r="AR63" s="103">
        <v>70322</v>
      </c>
      <c r="AS63" s="103">
        <v>0.4395</v>
      </c>
      <c r="AT63" s="103">
        <v>4395</v>
      </c>
      <c r="AU63" s="103"/>
      <c r="AV63" s="103">
        <v>0.52739999999999998</v>
      </c>
      <c r="AW63" s="103">
        <v>0.52739999999999998</v>
      </c>
      <c r="AX63" s="103">
        <v>0</v>
      </c>
      <c r="AY63" s="103">
        <v>0.52739999999999998</v>
      </c>
      <c r="AZ63" s="103">
        <v>5274</v>
      </c>
      <c r="BA63" s="103">
        <v>0</v>
      </c>
      <c r="BB63" s="103">
        <v>0</v>
      </c>
      <c r="BC63" s="103">
        <v>0</v>
      </c>
      <c r="BD63" s="103">
        <v>15.3802</v>
      </c>
      <c r="BE63" s="103">
        <v>15.3802</v>
      </c>
      <c r="BF63" s="103">
        <v>0</v>
      </c>
      <c r="BG63" s="103"/>
      <c r="BH63" s="103"/>
      <c r="BI63" s="103"/>
      <c r="BJ63" s="103">
        <v>0</v>
      </c>
      <c r="BK63" s="111">
        <v>1E-4</v>
      </c>
      <c r="BL63" s="112" t="s">
        <v>297</v>
      </c>
      <c r="BM63" s="106">
        <v>128.57999999999998</v>
      </c>
      <c r="BN63" s="103">
        <v>16.8</v>
      </c>
      <c r="BO63" s="103">
        <v>16.8</v>
      </c>
      <c r="BP63" s="103">
        <v>0</v>
      </c>
      <c r="BQ63" s="103">
        <v>9.7799999999999994</v>
      </c>
      <c r="BR63" s="103">
        <v>9.7799999999999994</v>
      </c>
      <c r="BS63" s="103">
        <v>0</v>
      </c>
      <c r="BT63" s="103">
        <v>8000</v>
      </c>
      <c r="BU63" s="110">
        <v>102</v>
      </c>
      <c r="BV63" s="103"/>
      <c r="BW63" s="103"/>
      <c r="BX63" s="103">
        <v>0</v>
      </c>
      <c r="BY63" s="106">
        <v>21.4176</v>
      </c>
      <c r="BZ63" s="106">
        <v>19.005600000000001</v>
      </c>
      <c r="CA63" s="103"/>
      <c r="CB63" s="103">
        <v>5.0856000000000003</v>
      </c>
      <c r="CC63" s="103">
        <v>13.92</v>
      </c>
      <c r="CD63" s="103">
        <v>13.92</v>
      </c>
      <c r="CE63" s="103">
        <v>0</v>
      </c>
      <c r="CF63" s="103"/>
      <c r="CG63" s="103"/>
      <c r="CH63" s="103">
        <v>2.4120000000000004</v>
      </c>
      <c r="CI63" s="103"/>
      <c r="CJ63" s="103"/>
      <c r="CK63" s="110"/>
      <c r="CL63" s="103"/>
      <c r="CM63" s="103"/>
      <c r="CN63" s="103"/>
      <c r="CO63" s="103"/>
      <c r="CP63" s="103"/>
      <c r="CQ63" s="103">
        <v>0</v>
      </c>
      <c r="CR63" s="103">
        <v>25</v>
      </c>
      <c r="CS63" s="103"/>
      <c r="CT63" s="103"/>
      <c r="CU63" s="103"/>
      <c r="CV63" s="111">
        <v>345.12569999999999</v>
      </c>
    </row>
    <row r="64" spans="1:100" s="99" customFormat="1" ht="14.25" customHeight="1">
      <c r="A64" s="103">
        <v>59</v>
      </c>
      <c r="B64" s="103" t="s">
        <v>240</v>
      </c>
      <c r="C64" s="104">
        <v>301001</v>
      </c>
      <c r="D64" s="122" t="s">
        <v>298</v>
      </c>
      <c r="E64" s="106">
        <v>2084.9484000000002</v>
      </c>
      <c r="F64" s="106">
        <v>1816.1244000000004</v>
      </c>
      <c r="G64" s="103">
        <v>449578</v>
      </c>
      <c r="H64" s="123">
        <v>196966</v>
      </c>
      <c r="I64" s="123">
        <v>252612</v>
      </c>
      <c r="J64" s="103">
        <v>539.49360000000001</v>
      </c>
      <c r="K64" s="106">
        <v>264.27600000000001</v>
      </c>
      <c r="L64" s="103">
        <v>139.5</v>
      </c>
      <c r="M64" s="103">
        <v>139.5</v>
      </c>
      <c r="N64" s="103">
        <v>0</v>
      </c>
      <c r="O64" s="124">
        <v>124.776</v>
      </c>
      <c r="P64" s="103"/>
      <c r="Q64" s="103"/>
      <c r="R64" s="103"/>
      <c r="S64" s="106">
        <v>382.35770000000002</v>
      </c>
      <c r="T64" s="103">
        <v>19.6966</v>
      </c>
      <c r="U64" s="124">
        <v>34.7256</v>
      </c>
      <c r="V64" s="103"/>
      <c r="W64" s="103">
        <v>217.95359999999999</v>
      </c>
      <c r="X64" s="103">
        <v>217.95359999999999</v>
      </c>
      <c r="Y64" s="103">
        <v>0</v>
      </c>
      <c r="Z64" s="103">
        <v>109.9819</v>
      </c>
      <c r="AA64" s="103">
        <v>108.9768</v>
      </c>
      <c r="AB64" s="103">
        <v>1.0050999999999988</v>
      </c>
      <c r="AC64" s="103">
        <v>181628</v>
      </c>
      <c r="AD64" s="103"/>
      <c r="AE64" s="103"/>
      <c r="AF64" s="103">
        <v>214.97</v>
      </c>
      <c r="AG64" s="103">
        <v>214.97</v>
      </c>
      <c r="AH64" s="103">
        <v>0</v>
      </c>
      <c r="AI64" s="110">
        <v>181.0582</v>
      </c>
      <c r="AJ64" s="110">
        <v>181.0582</v>
      </c>
      <c r="AK64" s="110">
        <v>0</v>
      </c>
      <c r="AL64" s="110">
        <v>1810582</v>
      </c>
      <c r="AM64" s="103"/>
      <c r="AN64" s="103">
        <v>75.986900000000006</v>
      </c>
      <c r="AO64" s="103">
        <v>75.986900000000006</v>
      </c>
      <c r="AP64" s="103">
        <v>0</v>
      </c>
      <c r="AQ64" s="103">
        <v>71.517099999999999</v>
      </c>
      <c r="AR64" s="103">
        <v>715171</v>
      </c>
      <c r="AS64" s="103">
        <v>4.4698000000000002</v>
      </c>
      <c r="AT64" s="103">
        <v>44698</v>
      </c>
      <c r="AU64" s="103"/>
      <c r="AV64" s="103">
        <v>8.9905000000000008</v>
      </c>
      <c r="AW64" s="103">
        <v>8.9905000000000008</v>
      </c>
      <c r="AX64" s="103">
        <v>0</v>
      </c>
      <c r="AY64" s="103">
        <v>5.3638000000000003</v>
      </c>
      <c r="AZ64" s="103">
        <v>53638</v>
      </c>
      <c r="BA64" s="103">
        <v>3.6267</v>
      </c>
      <c r="BB64" s="103">
        <v>36267</v>
      </c>
      <c r="BC64" s="103">
        <v>0</v>
      </c>
      <c r="BD64" s="103">
        <v>148.9915</v>
      </c>
      <c r="BE64" s="103">
        <v>148.9915</v>
      </c>
      <c r="BF64" s="103">
        <v>0</v>
      </c>
      <c r="BG64" s="103"/>
      <c r="BH64" s="103"/>
      <c r="BI64" s="103"/>
      <c r="BJ64" s="103">
        <v>0</v>
      </c>
      <c r="BK64" s="111">
        <v>1E-4</v>
      </c>
      <c r="BL64" s="125" t="s">
        <v>298</v>
      </c>
      <c r="BM64" s="106">
        <v>212.60399999999998</v>
      </c>
      <c r="BN64" s="103">
        <v>154.07999999999998</v>
      </c>
      <c r="BO64" s="103">
        <v>154.08000000000001</v>
      </c>
      <c r="BP64" s="103">
        <v>0</v>
      </c>
      <c r="BQ64" s="103">
        <v>43.524000000000001</v>
      </c>
      <c r="BR64" s="103">
        <v>43.524000000000001</v>
      </c>
      <c r="BS64" s="103">
        <v>0</v>
      </c>
      <c r="BT64" s="103">
        <v>36860</v>
      </c>
      <c r="BU64" s="110"/>
      <c r="BV64" s="103">
        <v>15</v>
      </c>
      <c r="BW64" s="103">
        <v>15</v>
      </c>
      <c r="BX64" s="103">
        <v>0</v>
      </c>
      <c r="BY64" s="106">
        <v>56.22</v>
      </c>
      <c r="BZ64" s="106">
        <v>41.28</v>
      </c>
      <c r="CA64" s="103"/>
      <c r="CB64" s="103"/>
      <c r="CC64" s="103">
        <v>41.28</v>
      </c>
      <c r="CD64" s="103">
        <v>41.28</v>
      </c>
      <c r="CE64" s="103">
        <v>0</v>
      </c>
      <c r="CF64" s="103"/>
      <c r="CG64" s="103"/>
      <c r="CH64" s="124">
        <v>14.94</v>
      </c>
      <c r="CI64" s="103"/>
      <c r="CJ64" s="103"/>
      <c r="CK64" s="110"/>
      <c r="CL64" s="103"/>
      <c r="CM64" s="103"/>
      <c r="CN64" s="103"/>
      <c r="CO64" s="103"/>
      <c r="CP64" s="103"/>
      <c r="CQ64" s="103">
        <v>0</v>
      </c>
      <c r="CR64" s="103"/>
      <c r="CS64" s="103"/>
      <c r="CT64" s="103"/>
      <c r="CU64" s="103"/>
      <c r="CV64" s="111">
        <v>2084.9484000000002</v>
      </c>
    </row>
    <row r="65" spans="1:100" s="99" customFormat="1" ht="14.25" customHeight="1">
      <c r="A65" s="103">
        <v>60</v>
      </c>
      <c r="B65" s="103" t="s">
        <v>240</v>
      </c>
      <c r="C65" s="104">
        <v>302001</v>
      </c>
      <c r="D65" s="122" t="s">
        <v>299</v>
      </c>
      <c r="E65" s="106">
        <v>1766.5385400000002</v>
      </c>
      <c r="F65" s="106">
        <v>1523.2545400000001</v>
      </c>
      <c r="G65" s="103">
        <v>380264.2</v>
      </c>
      <c r="H65" s="126">
        <v>157881.20000000001</v>
      </c>
      <c r="I65" s="126">
        <v>222383</v>
      </c>
      <c r="J65" s="103">
        <v>456.31704000000002</v>
      </c>
      <c r="K65" s="106">
        <v>216.81</v>
      </c>
      <c r="L65" s="103">
        <v>119.25</v>
      </c>
      <c r="M65" s="103">
        <v>119.25</v>
      </c>
      <c r="N65" s="103">
        <v>0</v>
      </c>
      <c r="O65" s="124">
        <v>97.56</v>
      </c>
      <c r="P65" s="103"/>
      <c r="Q65" s="103"/>
      <c r="R65" s="103"/>
      <c r="S65" s="106">
        <v>318.89189999999996</v>
      </c>
      <c r="T65" s="103">
        <v>15.7881</v>
      </c>
      <c r="U65" s="124">
        <v>28.65</v>
      </c>
      <c r="V65" s="103"/>
      <c r="W65" s="103">
        <v>179.0352</v>
      </c>
      <c r="X65" s="103">
        <v>179.0352</v>
      </c>
      <c r="Y65" s="103">
        <v>0</v>
      </c>
      <c r="Z65" s="103">
        <v>95.418599999999998</v>
      </c>
      <c r="AA65" s="103">
        <v>89.517600000000002</v>
      </c>
      <c r="AB65" s="103">
        <v>5.9009999999999962</v>
      </c>
      <c r="AC65" s="103">
        <v>149196</v>
      </c>
      <c r="AD65" s="103"/>
      <c r="AE65" s="103"/>
      <c r="AF65" s="103">
        <v>181.3</v>
      </c>
      <c r="AG65" s="103">
        <v>181.3</v>
      </c>
      <c r="AH65" s="103">
        <v>0</v>
      </c>
      <c r="AI65" s="110">
        <v>152.2705</v>
      </c>
      <c r="AJ65" s="110">
        <v>152.2705</v>
      </c>
      <c r="AK65" s="110">
        <v>0</v>
      </c>
      <c r="AL65" s="110">
        <v>1522705</v>
      </c>
      <c r="AM65" s="103"/>
      <c r="AN65" s="103">
        <v>64.333699999999993</v>
      </c>
      <c r="AO65" s="103">
        <v>64.333699999999993</v>
      </c>
      <c r="AP65" s="103">
        <v>0</v>
      </c>
      <c r="AQ65" s="103">
        <v>60.549399999999999</v>
      </c>
      <c r="AR65" s="103">
        <v>605494</v>
      </c>
      <c r="AS65" s="103">
        <v>3.7843</v>
      </c>
      <c r="AT65" s="103">
        <v>37843</v>
      </c>
      <c r="AU65" s="103"/>
      <c r="AV65" s="103">
        <v>7.6783000000000001</v>
      </c>
      <c r="AW65" s="103">
        <v>7.6783000000000001</v>
      </c>
      <c r="AX65" s="103">
        <v>0</v>
      </c>
      <c r="AY65" s="103">
        <v>4.5411999999999999</v>
      </c>
      <c r="AZ65" s="103">
        <v>45412</v>
      </c>
      <c r="BA65" s="103">
        <v>3.1371000000000002</v>
      </c>
      <c r="BB65" s="103">
        <v>31371.000000000004</v>
      </c>
      <c r="BC65" s="103">
        <v>0</v>
      </c>
      <c r="BD65" s="103">
        <v>125.65309999999999</v>
      </c>
      <c r="BE65" s="103">
        <v>125.65309999999999</v>
      </c>
      <c r="BF65" s="103">
        <v>0</v>
      </c>
      <c r="BG65" s="103"/>
      <c r="BH65" s="103"/>
      <c r="BI65" s="103"/>
      <c r="BJ65" s="103">
        <v>0</v>
      </c>
      <c r="BK65" s="111">
        <v>1E-4</v>
      </c>
      <c r="BL65" s="125" t="s">
        <v>299</v>
      </c>
      <c r="BM65" s="106">
        <v>205.12400000000002</v>
      </c>
      <c r="BN65" s="103">
        <v>130.80000000000001</v>
      </c>
      <c r="BO65" s="103">
        <v>130.80000000000001</v>
      </c>
      <c r="BP65" s="103">
        <v>0</v>
      </c>
      <c r="BQ65" s="103">
        <v>36.323999999999998</v>
      </c>
      <c r="BR65" s="103">
        <v>36.323999999999998</v>
      </c>
      <c r="BS65" s="103">
        <v>0</v>
      </c>
      <c r="BT65" s="103">
        <v>29730</v>
      </c>
      <c r="BU65" s="110"/>
      <c r="BV65" s="103">
        <v>38</v>
      </c>
      <c r="BW65" s="103">
        <v>38</v>
      </c>
      <c r="BX65" s="103">
        <v>0</v>
      </c>
      <c r="BY65" s="106">
        <v>38.159999999999997</v>
      </c>
      <c r="BZ65" s="106">
        <v>20.16</v>
      </c>
      <c r="CA65" s="103"/>
      <c r="CB65" s="103"/>
      <c r="CC65" s="103">
        <v>20.16</v>
      </c>
      <c r="CD65" s="103">
        <v>20.16</v>
      </c>
      <c r="CE65" s="103">
        <v>0</v>
      </c>
      <c r="CF65" s="103"/>
      <c r="CG65" s="103"/>
      <c r="CH65" s="124">
        <v>18</v>
      </c>
      <c r="CI65" s="103"/>
      <c r="CJ65" s="103"/>
      <c r="CK65" s="110"/>
      <c r="CL65" s="103"/>
      <c r="CM65" s="103"/>
      <c r="CN65" s="103"/>
      <c r="CO65" s="103"/>
      <c r="CP65" s="103"/>
      <c r="CQ65" s="103">
        <v>0</v>
      </c>
      <c r="CR65" s="103"/>
      <c r="CS65" s="103"/>
      <c r="CT65" s="103"/>
      <c r="CU65" s="103"/>
      <c r="CV65" s="111">
        <v>1766.5385400000002</v>
      </c>
    </row>
    <row r="66" spans="1:100" s="99" customFormat="1" ht="14.25" customHeight="1">
      <c r="A66" s="103">
        <v>61</v>
      </c>
      <c r="B66" s="103" t="s">
        <v>240</v>
      </c>
      <c r="C66" s="104">
        <v>303001</v>
      </c>
      <c r="D66" s="122" t="s">
        <v>300</v>
      </c>
      <c r="E66" s="106">
        <v>1667.6184199999998</v>
      </c>
      <c r="F66" s="106">
        <v>1462.6404199999999</v>
      </c>
      <c r="G66" s="103">
        <v>367117.6</v>
      </c>
      <c r="H66" s="126">
        <v>151141</v>
      </c>
      <c r="I66" s="126">
        <v>215976.6</v>
      </c>
      <c r="J66" s="103">
        <v>440.54111999999998</v>
      </c>
      <c r="K66" s="106">
        <v>206.53199999999998</v>
      </c>
      <c r="L66" s="103">
        <v>112.5</v>
      </c>
      <c r="M66" s="103">
        <v>112.5</v>
      </c>
      <c r="N66" s="103">
        <v>0</v>
      </c>
      <c r="O66" s="127">
        <v>94.031999999999996</v>
      </c>
      <c r="P66" s="103"/>
      <c r="Q66" s="103"/>
      <c r="R66" s="103"/>
      <c r="S66" s="106">
        <v>300.20730000000003</v>
      </c>
      <c r="T66" s="103">
        <v>15.114100000000001</v>
      </c>
      <c r="U66" s="127">
        <v>29.04</v>
      </c>
      <c r="V66" s="103"/>
      <c r="W66" s="103">
        <v>169.66800000000001</v>
      </c>
      <c r="X66" s="103">
        <v>169.66800000000001</v>
      </c>
      <c r="Y66" s="103">
        <v>0</v>
      </c>
      <c r="Z66" s="103">
        <v>86.385199999999998</v>
      </c>
      <c r="AA66" s="103">
        <v>84.834000000000003</v>
      </c>
      <c r="AB66" s="103">
        <v>1.5511999999999944</v>
      </c>
      <c r="AC66" s="103">
        <v>141390</v>
      </c>
      <c r="AD66" s="103"/>
      <c r="AE66" s="103"/>
      <c r="AF66" s="103">
        <v>178.71</v>
      </c>
      <c r="AG66" s="103">
        <v>178.71</v>
      </c>
      <c r="AH66" s="103">
        <v>0</v>
      </c>
      <c r="AI66" s="110">
        <v>146.64529999999999</v>
      </c>
      <c r="AJ66" s="110">
        <v>146.64529999999999</v>
      </c>
      <c r="AK66" s="110">
        <v>0</v>
      </c>
      <c r="AL66" s="110">
        <v>1466453</v>
      </c>
      <c r="AM66" s="103"/>
      <c r="AN66" s="103">
        <v>62.198799999999999</v>
      </c>
      <c r="AO66" s="103">
        <v>62.198799999999999</v>
      </c>
      <c r="AP66" s="103">
        <v>0</v>
      </c>
      <c r="AQ66" s="103">
        <v>58.540100000000002</v>
      </c>
      <c r="AR66" s="103">
        <v>585401</v>
      </c>
      <c r="AS66" s="103">
        <v>3.6587999999999998</v>
      </c>
      <c r="AT66" s="103">
        <v>36588</v>
      </c>
      <c r="AU66" s="103"/>
      <c r="AV66" s="103">
        <v>7.4557000000000002</v>
      </c>
      <c r="AW66" s="103">
        <v>7.4557000000000002</v>
      </c>
      <c r="AX66" s="103">
        <v>0</v>
      </c>
      <c r="AY66" s="103">
        <v>4.3905000000000003</v>
      </c>
      <c r="AZ66" s="103">
        <v>43905</v>
      </c>
      <c r="BA66" s="103">
        <v>3.0651999999999999</v>
      </c>
      <c r="BB66" s="103">
        <v>30652</v>
      </c>
      <c r="BC66" s="103">
        <v>0</v>
      </c>
      <c r="BD66" s="103">
        <v>120.3502</v>
      </c>
      <c r="BE66" s="103">
        <v>120.3502</v>
      </c>
      <c r="BF66" s="103">
        <v>0</v>
      </c>
      <c r="BG66" s="103"/>
      <c r="BH66" s="103"/>
      <c r="BI66" s="103"/>
      <c r="BJ66" s="103">
        <v>0</v>
      </c>
      <c r="BK66" s="111">
        <v>1E-4</v>
      </c>
      <c r="BL66" s="125" t="s">
        <v>300</v>
      </c>
      <c r="BM66" s="106">
        <v>176.38800000000001</v>
      </c>
      <c r="BN66" s="103">
        <v>126.24</v>
      </c>
      <c r="BO66" s="103">
        <v>126.24</v>
      </c>
      <c r="BP66" s="103">
        <v>0</v>
      </c>
      <c r="BQ66" s="103">
        <v>35.148000000000003</v>
      </c>
      <c r="BR66" s="103">
        <v>35.148000000000003</v>
      </c>
      <c r="BS66" s="103">
        <v>0</v>
      </c>
      <c r="BT66" s="103">
        <v>29890</v>
      </c>
      <c r="BU66" s="110"/>
      <c r="BV66" s="103">
        <v>15</v>
      </c>
      <c r="BW66" s="103">
        <v>15</v>
      </c>
      <c r="BX66" s="103">
        <v>0</v>
      </c>
      <c r="BY66" s="106">
        <v>28.589999999999996</v>
      </c>
      <c r="BZ66" s="106">
        <v>18.239999999999998</v>
      </c>
      <c r="CA66" s="103"/>
      <c r="CB66" s="103"/>
      <c r="CC66" s="103">
        <v>18.239999999999998</v>
      </c>
      <c r="CD66" s="103">
        <v>18.239999999999998</v>
      </c>
      <c r="CE66" s="103">
        <v>0</v>
      </c>
      <c r="CF66" s="103"/>
      <c r="CG66" s="103"/>
      <c r="CH66" s="127">
        <v>10.35</v>
      </c>
      <c r="CI66" s="103"/>
      <c r="CJ66" s="103"/>
      <c r="CK66" s="110"/>
      <c r="CL66" s="103"/>
      <c r="CM66" s="103"/>
      <c r="CN66" s="103"/>
      <c r="CO66" s="103"/>
      <c r="CP66" s="103"/>
      <c r="CQ66" s="103">
        <v>0</v>
      </c>
      <c r="CR66" s="103"/>
      <c r="CS66" s="103"/>
      <c r="CT66" s="103"/>
      <c r="CU66" s="103"/>
      <c r="CV66" s="111">
        <v>1667.6184199999998</v>
      </c>
    </row>
    <row r="67" spans="1:100" s="99" customFormat="1" ht="14.25" customHeight="1">
      <c r="A67" s="103">
        <v>62</v>
      </c>
      <c r="B67" s="103" t="s">
        <v>240</v>
      </c>
      <c r="C67" s="104">
        <v>304001</v>
      </c>
      <c r="D67" s="122" t="s">
        <v>301</v>
      </c>
      <c r="E67" s="106">
        <v>1503.1436999999999</v>
      </c>
      <c r="F67" s="106">
        <v>1290.1664999999998</v>
      </c>
      <c r="G67" s="103">
        <v>318858</v>
      </c>
      <c r="H67" s="126">
        <v>133495</v>
      </c>
      <c r="I67" s="126">
        <v>185363</v>
      </c>
      <c r="J67" s="103">
        <v>382.62959999999998</v>
      </c>
      <c r="K67" s="106">
        <v>189.89</v>
      </c>
      <c r="L67" s="103">
        <v>105.75</v>
      </c>
      <c r="M67" s="103">
        <v>105.75</v>
      </c>
      <c r="N67" s="103">
        <v>0</v>
      </c>
      <c r="O67" s="127">
        <v>84.14</v>
      </c>
      <c r="P67" s="103"/>
      <c r="Q67" s="103"/>
      <c r="R67" s="103"/>
      <c r="S67" s="106">
        <v>263.04629999999997</v>
      </c>
      <c r="T67" s="103">
        <v>13.349500000000001</v>
      </c>
      <c r="U67" s="127">
        <v>26.07</v>
      </c>
      <c r="V67" s="103"/>
      <c r="W67" s="103">
        <v>147.32159999999999</v>
      </c>
      <c r="X67" s="103">
        <v>147.32159999999999</v>
      </c>
      <c r="Y67" s="103">
        <v>0</v>
      </c>
      <c r="Z67" s="103">
        <v>76.305199999999999</v>
      </c>
      <c r="AA67" s="103">
        <v>73.660799999999995</v>
      </c>
      <c r="AB67" s="103">
        <v>2.6444000000000045</v>
      </c>
      <c r="AC67" s="103">
        <v>122768</v>
      </c>
      <c r="AD67" s="103"/>
      <c r="AE67" s="103"/>
      <c r="AF67" s="103">
        <v>157.99</v>
      </c>
      <c r="AG67" s="103">
        <v>157.99</v>
      </c>
      <c r="AH67" s="103">
        <v>0</v>
      </c>
      <c r="AI67" s="110">
        <v>129.12649999999999</v>
      </c>
      <c r="AJ67" s="110">
        <v>129.12649999999999</v>
      </c>
      <c r="AK67" s="110">
        <v>0</v>
      </c>
      <c r="AL67" s="110">
        <v>1291265</v>
      </c>
      <c r="AM67" s="103"/>
      <c r="AN67" s="103">
        <v>54.941400000000002</v>
      </c>
      <c r="AO67" s="103">
        <v>54.941400000000002</v>
      </c>
      <c r="AP67" s="103">
        <v>0</v>
      </c>
      <c r="AQ67" s="103">
        <v>51.709600000000002</v>
      </c>
      <c r="AR67" s="103">
        <v>517096</v>
      </c>
      <c r="AS67" s="103">
        <v>3.2317999999999998</v>
      </c>
      <c r="AT67" s="103">
        <v>32317.999999999996</v>
      </c>
      <c r="AU67" s="103"/>
      <c r="AV67" s="103">
        <v>6.5411999999999999</v>
      </c>
      <c r="AW67" s="103">
        <v>6.5411999999999999</v>
      </c>
      <c r="AX67" s="103">
        <v>0</v>
      </c>
      <c r="AY67" s="103">
        <v>3.8782000000000001</v>
      </c>
      <c r="AZ67" s="103">
        <v>38782</v>
      </c>
      <c r="BA67" s="103">
        <v>2.6629999999999998</v>
      </c>
      <c r="BB67" s="103">
        <v>26629.999999999996</v>
      </c>
      <c r="BC67" s="103">
        <v>0</v>
      </c>
      <c r="BD67" s="103">
        <v>106.00149999999999</v>
      </c>
      <c r="BE67" s="103">
        <v>106.00149999999999</v>
      </c>
      <c r="BF67" s="103">
        <v>0</v>
      </c>
      <c r="BG67" s="103"/>
      <c r="BH67" s="103"/>
      <c r="BI67" s="103"/>
      <c r="BJ67" s="103">
        <v>0</v>
      </c>
      <c r="BK67" s="111">
        <v>1E-4</v>
      </c>
      <c r="BL67" s="125" t="s">
        <v>301</v>
      </c>
      <c r="BM67" s="106">
        <v>177.756</v>
      </c>
      <c r="BN67" s="103">
        <v>114.96</v>
      </c>
      <c r="BO67" s="103">
        <v>114.96</v>
      </c>
      <c r="BP67" s="103">
        <v>0</v>
      </c>
      <c r="BQ67" s="103">
        <v>32.795999999999999</v>
      </c>
      <c r="BR67" s="103">
        <v>32.795999999999999</v>
      </c>
      <c r="BS67" s="103">
        <v>0</v>
      </c>
      <c r="BT67" s="103">
        <v>24900</v>
      </c>
      <c r="BU67" s="110"/>
      <c r="BV67" s="103">
        <v>30</v>
      </c>
      <c r="BW67" s="103">
        <v>35</v>
      </c>
      <c r="BX67" s="103">
        <v>-5</v>
      </c>
      <c r="BY67" s="106">
        <v>35.221200000000003</v>
      </c>
      <c r="BZ67" s="106">
        <v>25.92</v>
      </c>
      <c r="CA67" s="103"/>
      <c r="CB67" s="103"/>
      <c r="CC67" s="103">
        <v>25.92</v>
      </c>
      <c r="CD67" s="103">
        <v>25.92</v>
      </c>
      <c r="CE67" s="103">
        <v>0</v>
      </c>
      <c r="CF67" s="103"/>
      <c r="CG67" s="103"/>
      <c r="CH67" s="127">
        <v>9.3011999999999997</v>
      </c>
      <c r="CI67" s="103"/>
      <c r="CJ67" s="103"/>
      <c r="CK67" s="110"/>
      <c r="CL67" s="103"/>
      <c r="CM67" s="103"/>
      <c r="CN67" s="103"/>
      <c r="CO67" s="103"/>
      <c r="CP67" s="103"/>
      <c r="CQ67" s="103">
        <v>0</v>
      </c>
      <c r="CR67" s="103"/>
      <c r="CS67" s="103"/>
      <c r="CT67" s="103"/>
      <c r="CU67" s="103"/>
      <c r="CV67" s="111">
        <v>1503.1436999999999</v>
      </c>
    </row>
    <row r="68" spans="1:100" s="99" customFormat="1" ht="14.25" customHeight="1">
      <c r="A68" s="103">
        <v>63</v>
      </c>
      <c r="B68" s="103" t="s">
        <v>240</v>
      </c>
      <c r="C68" s="104">
        <v>305001</v>
      </c>
      <c r="D68" s="122" t="s">
        <v>302</v>
      </c>
      <c r="E68" s="106">
        <v>1201.6125</v>
      </c>
      <c r="F68" s="106">
        <v>1058.4645</v>
      </c>
      <c r="G68" s="103">
        <v>259106</v>
      </c>
      <c r="H68" s="126">
        <v>117343</v>
      </c>
      <c r="I68" s="126">
        <v>141763</v>
      </c>
      <c r="J68" s="103">
        <v>310.92720000000003</v>
      </c>
      <c r="K68" s="106">
        <v>160.6</v>
      </c>
      <c r="L68" s="103">
        <v>90</v>
      </c>
      <c r="M68" s="103">
        <v>90</v>
      </c>
      <c r="N68" s="103">
        <v>0</v>
      </c>
      <c r="O68" s="127">
        <v>70.599999999999994</v>
      </c>
      <c r="P68" s="128"/>
      <c r="Q68" s="103"/>
      <c r="R68" s="103"/>
      <c r="S68" s="106">
        <v>226.00229999999999</v>
      </c>
      <c r="T68" s="103">
        <v>11.734299999999999</v>
      </c>
      <c r="U68" s="127">
        <v>20.399999999999999</v>
      </c>
      <c r="V68" s="103"/>
      <c r="W68" s="103">
        <v>126.72239999999999</v>
      </c>
      <c r="X68" s="103">
        <v>126.72239999999999</v>
      </c>
      <c r="Y68" s="103">
        <v>0</v>
      </c>
      <c r="Z68" s="103">
        <v>67.145600000000002</v>
      </c>
      <c r="AA68" s="103">
        <v>63.361199999999997</v>
      </c>
      <c r="AB68" s="103">
        <v>3.7844000000000051</v>
      </c>
      <c r="AC68" s="103">
        <v>105602</v>
      </c>
      <c r="AD68" s="103"/>
      <c r="AE68" s="103"/>
      <c r="AF68" s="103">
        <v>119.14</v>
      </c>
      <c r="AG68" s="103">
        <v>119.14</v>
      </c>
      <c r="AH68" s="103">
        <v>0</v>
      </c>
      <c r="AI68" s="110">
        <v>105.3638</v>
      </c>
      <c r="AJ68" s="110">
        <v>105.3638</v>
      </c>
      <c r="AK68" s="110">
        <v>0</v>
      </c>
      <c r="AL68" s="110">
        <v>1053638</v>
      </c>
      <c r="AM68" s="103"/>
      <c r="AN68" s="103">
        <v>44.2057</v>
      </c>
      <c r="AO68" s="103">
        <v>44.2057</v>
      </c>
      <c r="AP68" s="103">
        <v>0</v>
      </c>
      <c r="AQ68" s="103">
        <v>41.605400000000003</v>
      </c>
      <c r="AR68" s="103">
        <v>416054.00000000006</v>
      </c>
      <c r="AS68" s="103">
        <v>2.6002999999999998</v>
      </c>
      <c r="AT68" s="103">
        <v>26003</v>
      </c>
      <c r="AU68" s="103"/>
      <c r="AV68" s="103">
        <v>5.1452</v>
      </c>
      <c r="AW68" s="103">
        <v>5.1452</v>
      </c>
      <c r="AX68" s="103">
        <v>0</v>
      </c>
      <c r="AY68" s="103">
        <v>3.1204000000000001</v>
      </c>
      <c r="AZ68" s="103">
        <v>31204</v>
      </c>
      <c r="BA68" s="103">
        <v>2.0247999999999999</v>
      </c>
      <c r="BB68" s="103">
        <v>20248</v>
      </c>
      <c r="BC68" s="103">
        <v>0</v>
      </c>
      <c r="BD68" s="103">
        <v>87.080299999999994</v>
      </c>
      <c r="BE68" s="103">
        <v>87.080299999999994</v>
      </c>
      <c r="BF68" s="103">
        <v>0</v>
      </c>
      <c r="BG68" s="103"/>
      <c r="BH68" s="103"/>
      <c r="BI68" s="103"/>
      <c r="BJ68" s="103">
        <v>0</v>
      </c>
      <c r="BK68" s="111">
        <v>1E-4</v>
      </c>
      <c r="BL68" s="125" t="s">
        <v>302</v>
      </c>
      <c r="BM68" s="106">
        <v>131.34</v>
      </c>
      <c r="BN68" s="103">
        <v>92.16</v>
      </c>
      <c r="BO68" s="103">
        <v>92.16</v>
      </c>
      <c r="BP68" s="103">
        <v>0</v>
      </c>
      <c r="BQ68" s="103">
        <v>27.18</v>
      </c>
      <c r="BR68" s="103">
        <v>27.18</v>
      </c>
      <c r="BS68" s="103">
        <v>0</v>
      </c>
      <c r="BT68" s="103">
        <v>20700</v>
      </c>
      <c r="BU68" s="110"/>
      <c r="BV68" s="103">
        <v>12</v>
      </c>
      <c r="BW68" s="103">
        <v>18</v>
      </c>
      <c r="BX68" s="103">
        <v>-6</v>
      </c>
      <c r="BY68" s="106">
        <v>11.808</v>
      </c>
      <c r="BZ68" s="106">
        <v>8.64</v>
      </c>
      <c r="CA68" s="103"/>
      <c r="CB68" s="103"/>
      <c r="CC68" s="103">
        <v>8.64</v>
      </c>
      <c r="CD68" s="103">
        <v>8.64</v>
      </c>
      <c r="CE68" s="103">
        <v>0</v>
      </c>
      <c r="CF68" s="103"/>
      <c r="CG68" s="103"/>
      <c r="CH68" s="127">
        <v>3.1680000000000001</v>
      </c>
      <c r="CI68" s="103"/>
      <c r="CJ68" s="103"/>
      <c r="CK68" s="110"/>
      <c r="CL68" s="103"/>
      <c r="CM68" s="103"/>
      <c r="CN68" s="103"/>
      <c r="CO68" s="103"/>
      <c r="CP68" s="103"/>
      <c r="CQ68" s="103">
        <v>0</v>
      </c>
      <c r="CR68" s="103"/>
      <c r="CS68" s="103"/>
      <c r="CT68" s="103"/>
      <c r="CU68" s="103"/>
      <c r="CV68" s="111">
        <v>1201.6125</v>
      </c>
    </row>
    <row r="69" spans="1:100" s="99" customFormat="1" ht="14.25" customHeight="1">
      <c r="A69" s="103">
        <v>64</v>
      </c>
      <c r="B69" s="103" t="s">
        <v>240</v>
      </c>
      <c r="C69" s="104">
        <v>306001</v>
      </c>
      <c r="D69" s="122" t="s">
        <v>303</v>
      </c>
      <c r="E69" s="106">
        <v>897.49279999999999</v>
      </c>
      <c r="F69" s="106">
        <v>788.60479999999995</v>
      </c>
      <c r="G69" s="103">
        <v>187117</v>
      </c>
      <c r="H69" s="126">
        <v>89489</v>
      </c>
      <c r="I69" s="126">
        <v>97628</v>
      </c>
      <c r="J69" s="103">
        <v>224.54040000000001</v>
      </c>
      <c r="K69" s="106">
        <v>125.08</v>
      </c>
      <c r="L69" s="103">
        <v>74.25</v>
      </c>
      <c r="M69" s="103">
        <v>74.25</v>
      </c>
      <c r="N69" s="103">
        <v>0</v>
      </c>
      <c r="O69" s="127">
        <v>50.83</v>
      </c>
      <c r="P69" s="103"/>
      <c r="Q69" s="103"/>
      <c r="R69" s="103"/>
      <c r="S69" s="106">
        <v>176.56829999999999</v>
      </c>
      <c r="T69" s="103">
        <v>8.9489000000000001</v>
      </c>
      <c r="U69" s="127">
        <v>16.54</v>
      </c>
      <c r="V69" s="103"/>
      <c r="W69" s="103">
        <v>99.380399999999995</v>
      </c>
      <c r="X69" s="103">
        <v>99.380399999999995</v>
      </c>
      <c r="Y69" s="103">
        <v>0</v>
      </c>
      <c r="Z69" s="103">
        <v>51.698999999999998</v>
      </c>
      <c r="AA69" s="103">
        <v>49.690199999999997</v>
      </c>
      <c r="AB69" s="103">
        <v>2.0088000000000008</v>
      </c>
      <c r="AC69" s="103">
        <v>82817</v>
      </c>
      <c r="AD69" s="103"/>
      <c r="AE69" s="103"/>
      <c r="AF69" s="103">
        <v>82.88</v>
      </c>
      <c r="AG69" s="103">
        <v>82.88</v>
      </c>
      <c r="AH69" s="103">
        <v>0</v>
      </c>
      <c r="AI69" s="110">
        <v>78.400000000000006</v>
      </c>
      <c r="AJ69" s="110">
        <v>78.400000000000006</v>
      </c>
      <c r="AK69" s="110">
        <v>0</v>
      </c>
      <c r="AL69" s="110">
        <v>784000</v>
      </c>
      <c r="AM69" s="103"/>
      <c r="AN69" s="103">
        <v>32.442</v>
      </c>
      <c r="AO69" s="103">
        <v>32.442</v>
      </c>
      <c r="AP69" s="103">
        <v>0</v>
      </c>
      <c r="AQ69" s="103">
        <v>30.5336</v>
      </c>
      <c r="AR69" s="103">
        <v>305336</v>
      </c>
      <c r="AS69" s="103">
        <v>1.9084000000000001</v>
      </c>
      <c r="AT69" s="103">
        <v>19084</v>
      </c>
      <c r="AU69" s="103"/>
      <c r="AV69" s="103">
        <v>3.6903000000000001</v>
      </c>
      <c r="AW69" s="103">
        <v>3.6903000000000001</v>
      </c>
      <c r="AX69" s="103">
        <v>0</v>
      </c>
      <c r="AY69" s="103">
        <v>2.29</v>
      </c>
      <c r="AZ69" s="103">
        <v>22900</v>
      </c>
      <c r="BA69" s="103">
        <v>1.4001999999999999</v>
      </c>
      <c r="BB69" s="103">
        <v>14001.999999999998</v>
      </c>
      <c r="BC69" s="103">
        <v>1.0000000000021103E-4</v>
      </c>
      <c r="BD69" s="103">
        <v>65.003799999999998</v>
      </c>
      <c r="BE69" s="103">
        <v>65.003799999999998</v>
      </c>
      <c r="BF69" s="103">
        <v>0</v>
      </c>
      <c r="BG69" s="103"/>
      <c r="BH69" s="103"/>
      <c r="BI69" s="103"/>
      <c r="BJ69" s="103">
        <v>0</v>
      </c>
      <c r="BK69" s="111">
        <v>1E-4</v>
      </c>
      <c r="BL69" s="125" t="s">
        <v>303</v>
      </c>
      <c r="BM69" s="106">
        <v>98.639999999999986</v>
      </c>
      <c r="BN69" s="103">
        <v>70.319999999999993</v>
      </c>
      <c r="BO69" s="103">
        <v>70.319999999999993</v>
      </c>
      <c r="BP69" s="103">
        <v>0</v>
      </c>
      <c r="BQ69" s="103">
        <v>22.32</v>
      </c>
      <c r="BR69" s="103">
        <v>22.32</v>
      </c>
      <c r="BS69" s="103">
        <v>0</v>
      </c>
      <c r="BT69" s="103">
        <v>16800</v>
      </c>
      <c r="BU69" s="110"/>
      <c r="BV69" s="103">
        <v>6</v>
      </c>
      <c r="BW69" s="103">
        <v>6</v>
      </c>
      <c r="BX69" s="103">
        <v>0</v>
      </c>
      <c r="BY69" s="106">
        <v>10.248000000000001</v>
      </c>
      <c r="BZ69" s="106">
        <v>5.28</v>
      </c>
      <c r="CA69" s="103"/>
      <c r="CB69" s="103"/>
      <c r="CC69" s="103">
        <v>5.28</v>
      </c>
      <c r="CD69" s="103">
        <v>5.28</v>
      </c>
      <c r="CE69" s="103">
        <v>0</v>
      </c>
      <c r="CF69" s="103"/>
      <c r="CG69" s="103"/>
      <c r="CH69" s="127">
        <v>4.968</v>
      </c>
      <c r="CI69" s="103"/>
      <c r="CJ69" s="103"/>
      <c r="CK69" s="110"/>
      <c r="CL69" s="103"/>
      <c r="CM69" s="103"/>
      <c r="CN69" s="103"/>
      <c r="CO69" s="103"/>
      <c r="CP69" s="103"/>
      <c r="CQ69" s="103">
        <v>0</v>
      </c>
      <c r="CR69" s="103"/>
      <c r="CS69" s="103"/>
      <c r="CT69" s="103"/>
      <c r="CU69" s="103"/>
      <c r="CV69" s="111">
        <v>897.49279999999999</v>
      </c>
    </row>
    <row r="70" spans="1:100" s="99" customFormat="1" ht="14.25" customHeight="1">
      <c r="A70" s="103">
        <v>65</v>
      </c>
      <c r="B70" s="103" t="s">
        <v>240</v>
      </c>
      <c r="C70" s="104">
        <v>307001</v>
      </c>
      <c r="D70" s="122" t="s">
        <v>304</v>
      </c>
      <c r="E70" s="106">
        <v>1320.5819000000001</v>
      </c>
      <c r="F70" s="106">
        <v>1150.9979000000003</v>
      </c>
      <c r="G70" s="103">
        <v>276468</v>
      </c>
      <c r="H70" s="126">
        <v>114467</v>
      </c>
      <c r="I70" s="126">
        <v>162001</v>
      </c>
      <c r="J70" s="103">
        <v>331.76159999999999</v>
      </c>
      <c r="K70" s="106">
        <v>174.78</v>
      </c>
      <c r="L70" s="103">
        <v>94.5</v>
      </c>
      <c r="M70" s="103">
        <v>94.5</v>
      </c>
      <c r="N70" s="103">
        <v>0</v>
      </c>
      <c r="O70" s="127">
        <v>80.28</v>
      </c>
      <c r="P70" s="103"/>
      <c r="Q70" s="103"/>
      <c r="R70" s="103"/>
      <c r="S70" s="106">
        <v>248.12210000000002</v>
      </c>
      <c r="T70" s="103">
        <v>11.4467</v>
      </c>
      <c r="U70" s="127">
        <v>23.27</v>
      </c>
      <c r="V70" s="103"/>
      <c r="W70" s="103">
        <v>140.17320000000001</v>
      </c>
      <c r="X70" s="103">
        <v>140.17320000000001</v>
      </c>
      <c r="Y70" s="103">
        <v>0</v>
      </c>
      <c r="Z70" s="103">
        <v>73.232200000000006</v>
      </c>
      <c r="AA70" s="103">
        <v>70.086600000000004</v>
      </c>
      <c r="AB70" s="103">
        <v>3.1456000000000017</v>
      </c>
      <c r="AC70" s="103">
        <v>116811</v>
      </c>
      <c r="AD70" s="103"/>
      <c r="AE70" s="103"/>
      <c r="AF70" s="103">
        <v>134.68</v>
      </c>
      <c r="AG70" s="103">
        <v>134.68</v>
      </c>
      <c r="AH70" s="103">
        <v>0</v>
      </c>
      <c r="AI70" s="110">
        <v>114.0098</v>
      </c>
      <c r="AJ70" s="110">
        <v>114.0098</v>
      </c>
      <c r="AK70" s="110">
        <v>0</v>
      </c>
      <c r="AL70" s="110">
        <v>1140098</v>
      </c>
      <c r="AM70" s="103"/>
      <c r="AN70" s="103">
        <v>47.68</v>
      </c>
      <c r="AO70" s="103">
        <v>47.68</v>
      </c>
      <c r="AP70" s="103">
        <v>0</v>
      </c>
      <c r="AQ70" s="103">
        <v>44.875300000000003</v>
      </c>
      <c r="AR70" s="103">
        <v>448753</v>
      </c>
      <c r="AS70" s="103">
        <v>2.8047</v>
      </c>
      <c r="AT70" s="103">
        <v>28047</v>
      </c>
      <c r="AU70" s="103"/>
      <c r="AV70" s="103">
        <v>5.6692</v>
      </c>
      <c r="AW70" s="103">
        <v>5.6692</v>
      </c>
      <c r="AX70" s="103">
        <v>0</v>
      </c>
      <c r="AY70" s="103">
        <v>3.3656000000000001</v>
      </c>
      <c r="AZ70" s="103">
        <v>33656</v>
      </c>
      <c r="BA70" s="103">
        <v>2.3035999999999999</v>
      </c>
      <c r="BB70" s="103">
        <v>23036</v>
      </c>
      <c r="BC70" s="103">
        <v>0</v>
      </c>
      <c r="BD70" s="103">
        <v>94.295199999999994</v>
      </c>
      <c r="BE70" s="103">
        <v>94.295199999999994</v>
      </c>
      <c r="BF70" s="103">
        <v>0</v>
      </c>
      <c r="BG70" s="103"/>
      <c r="BH70" s="103"/>
      <c r="BI70" s="103"/>
      <c r="BJ70" s="103">
        <v>0</v>
      </c>
      <c r="BK70" s="111">
        <v>1E-4</v>
      </c>
      <c r="BL70" s="125" t="s">
        <v>304</v>
      </c>
      <c r="BM70" s="106">
        <v>146.148</v>
      </c>
      <c r="BN70" s="103">
        <v>100.32</v>
      </c>
      <c r="BO70" s="103">
        <v>100.32</v>
      </c>
      <c r="BP70" s="103">
        <v>0</v>
      </c>
      <c r="BQ70" s="103">
        <v>27.827999999999999</v>
      </c>
      <c r="BR70" s="103">
        <v>27.827999999999999</v>
      </c>
      <c r="BS70" s="103">
        <v>0</v>
      </c>
      <c r="BT70" s="103">
        <v>21500</v>
      </c>
      <c r="BU70" s="110"/>
      <c r="BV70" s="103">
        <v>18</v>
      </c>
      <c r="BW70" s="103">
        <v>18</v>
      </c>
      <c r="BX70" s="103">
        <v>0</v>
      </c>
      <c r="BY70" s="106">
        <v>23.436</v>
      </c>
      <c r="BZ70" s="106">
        <v>14.4</v>
      </c>
      <c r="CA70" s="103"/>
      <c r="CB70" s="103"/>
      <c r="CC70" s="103">
        <v>14.4</v>
      </c>
      <c r="CD70" s="103">
        <v>14.4</v>
      </c>
      <c r="CE70" s="103">
        <v>0</v>
      </c>
      <c r="CF70" s="103"/>
      <c r="CG70" s="103"/>
      <c r="CH70" s="127">
        <v>9.0359999999999996</v>
      </c>
      <c r="CI70" s="103"/>
      <c r="CJ70" s="103"/>
      <c r="CK70" s="110"/>
      <c r="CL70" s="103"/>
      <c r="CM70" s="103"/>
      <c r="CN70" s="103"/>
      <c r="CO70" s="103"/>
      <c r="CP70" s="103"/>
      <c r="CQ70" s="103">
        <v>0</v>
      </c>
      <c r="CR70" s="103"/>
      <c r="CS70" s="103"/>
      <c r="CT70" s="103"/>
      <c r="CU70" s="103"/>
      <c r="CV70" s="111">
        <v>1320.5819000000001</v>
      </c>
    </row>
    <row r="71" spans="1:100" s="99" customFormat="1" ht="14.25" customHeight="1">
      <c r="A71" s="103">
        <v>66</v>
      </c>
      <c r="B71" s="103" t="s">
        <v>240</v>
      </c>
      <c r="C71" s="104">
        <v>308001</v>
      </c>
      <c r="D71" s="122" t="s">
        <v>305</v>
      </c>
      <c r="E71" s="106">
        <v>1482.0862</v>
      </c>
      <c r="F71" s="106">
        <v>1302.2302</v>
      </c>
      <c r="G71" s="103">
        <v>313991</v>
      </c>
      <c r="H71" s="126">
        <v>118279</v>
      </c>
      <c r="I71" s="126">
        <v>195712</v>
      </c>
      <c r="J71" s="103">
        <v>376.78919999999999</v>
      </c>
      <c r="K71" s="106">
        <v>185.4</v>
      </c>
      <c r="L71" s="103">
        <v>99</v>
      </c>
      <c r="M71" s="103">
        <v>99</v>
      </c>
      <c r="N71" s="103">
        <v>0</v>
      </c>
      <c r="O71" s="127">
        <v>86.4</v>
      </c>
      <c r="P71" s="103"/>
      <c r="Q71" s="103"/>
      <c r="R71" s="103"/>
      <c r="S71" s="106">
        <v>279.654</v>
      </c>
      <c r="T71" s="103">
        <v>11.8279</v>
      </c>
      <c r="U71" s="127">
        <v>26.8872</v>
      </c>
      <c r="V71" s="103"/>
      <c r="W71" s="103">
        <v>157.20359999999999</v>
      </c>
      <c r="X71" s="103">
        <v>157.20359999999999</v>
      </c>
      <c r="Y71" s="103">
        <v>0</v>
      </c>
      <c r="Z71" s="103">
        <v>83.735299999999995</v>
      </c>
      <c r="AA71" s="103">
        <v>78.601799999999997</v>
      </c>
      <c r="AB71" s="103">
        <v>5.133499999999998</v>
      </c>
      <c r="AC71" s="103">
        <v>131003</v>
      </c>
      <c r="AD71" s="103"/>
      <c r="AE71" s="103"/>
      <c r="AF71" s="103">
        <v>163.16999999999999</v>
      </c>
      <c r="AG71" s="103">
        <v>163.16999999999999</v>
      </c>
      <c r="AH71" s="103">
        <v>0</v>
      </c>
      <c r="AI71" s="110">
        <v>129.27850000000001</v>
      </c>
      <c r="AJ71" s="110">
        <v>129.27850000000001</v>
      </c>
      <c r="AK71" s="110">
        <v>0</v>
      </c>
      <c r="AL71" s="110">
        <v>1292785</v>
      </c>
      <c r="AM71" s="103"/>
      <c r="AN71" s="103">
        <v>54.311500000000002</v>
      </c>
      <c r="AO71" s="103">
        <v>54.311500000000002</v>
      </c>
      <c r="AP71" s="103">
        <v>0</v>
      </c>
      <c r="AQ71" s="103">
        <v>51.116700000000002</v>
      </c>
      <c r="AR71" s="103">
        <v>511167</v>
      </c>
      <c r="AS71" s="103">
        <v>3.1947999999999999</v>
      </c>
      <c r="AT71" s="103">
        <v>31948</v>
      </c>
      <c r="AU71" s="103"/>
      <c r="AV71" s="103">
        <v>6.6199000000000003</v>
      </c>
      <c r="AW71" s="103">
        <v>6.6199000000000003</v>
      </c>
      <c r="AX71" s="103">
        <v>0</v>
      </c>
      <c r="AY71" s="103">
        <v>3.8338000000000001</v>
      </c>
      <c r="AZ71" s="103">
        <v>38338</v>
      </c>
      <c r="BA71" s="103">
        <v>2.7862</v>
      </c>
      <c r="BB71" s="103">
        <v>27862</v>
      </c>
      <c r="BC71" s="103">
        <v>-9.9999999999766942E-5</v>
      </c>
      <c r="BD71" s="103">
        <v>107.00709999999999</v>
      </c>
      <c r="BE71" s="103">
        <v>107.00709999999999</v>
      </c>
      <c r="BF71" s="103">
        <v>0</v>
      </c>
      <c r="BG71" s="103"/>
      <c r="BH71" s="103"/>
      <c r="BI71" s="103"/>
      <c r="BJ71" s="103">
        <v>0</v>
      </c>
      <c r="BK71" s="111">
        <v>1E-4</v>
      </c>
      <c r="BL71" s="125" t="s">
        <v>305</v>
      </c>
      <c r="BM71" s="106">
        <v>158.16</v>
      </c>
      <c r="BN71" s="103">
        <v>113.28</v>
      </c>
      <c r="BO71" s="103">
        <v>113.28</v>
      </c>
      <c r="BP71" s="103">
        <v>0</v>
      </c>
      <c r="BQ71" s="103">
        <v>29.88</v>
      </c>
      <c r="BR71" s="103">
        <v>29.88</v>
      </c>
      <c r="BS71" s="103">
        <v>0</v>
      </c>
      <c r="BT71" s="103">
        <v>21800</v>
      </c>
      <c r="BU71" s="110"/>
      <c r="BV71" s="103">
        <v>15</v>
      </c>
      <c r="BW71" s="103">
        <v>30</v>
      </c>
      <c r="BX71" s="103">
        <v>-15</v>
      </c>
      <c r="BY71" s="106">
        <v>21.695999999999998</v>
      </c>
      <c r="BZ71" s="106">
        <v>13.92</v>
      </c>
      <c r="CA71" s="103"/>
      <c r="CB71" s="103"/>
      <c r="CC71" s="103">
        <v>13.92</v>
      </c>
      <c r="CD71" s="103">
        <v>15.36</v>
      </c>
      <c r="CE71" s="103">
        <v>-1.4399999999999995</v>
      </c>
      <c r="CF71" s="103"/>
      <c r="CG71" s="103"/>
      <c r="CH71" s="127">
        <v>7.7759999999999998</v>
      </c>
      <c r="CI71" s="103"/>
      <c r="CJ71" s="103"/>
      <c r="CK71" s="110"/>
      <c r="CL71" s="103"/>
      <c r="CM71" s="103"/>
      <c r="CN71" s="103"/>
      <c r="CO71" s="103"/>
      <c r="CP71" s="103"/>
      <c r="CQ71" s="103">
        <v>0</v>
      </c>
      <c r="CR71" s="103"/>
      <c r="CS71" s="103"/>
      <c r="CT71" s="103"/>
      <c r="CU71" s="103"/>
      <c r="CV71" s="111">
        <v>1482.0862</v>
      </c>
    </row>
    <row r="72" spans="1:100" s="99" customFormat="1" ht="14.25" customHeight="1">
      <c r="A72" s="103">
        <v>67</v>
      </c>
      <c r="B72" s="103" t="s">
        <v>240</v>
      </c>
      <c r="C72" s="104">
        <v>309001</v>
      </c>
      <c r="D72" s="122" t="s">
        <v>306</v>
      </c>
      <c r="E72" s="106">
        <v>1934.6544199999998</v>
      </c>
      <c r="F72" s="106">
        <v>1657.4244199999998</v>
      </c>
      <c r="G72" s="103">
        <v>405085.6</v>
      </c>
      <c r="H72" s="126">
        <v>183046.6</v>
      </c>
      <c r="I72" s="126">
        <v>222039</v>
      </c>
      <c r="J72" s="103">
        <v>486.10271999999998</v>
      </c>
      <c r="K72" s="106">
        <v>256.62599999999998</v>
      </c>
      <c r="L72" s="103">
        <v>146.25</v>
      </c>
      <c r="M72" s="103">
        <v>146.25</v>
      </c>
      <c r="N72" s="103">
        <v>0</v>
      </c>
      <c r="O72" s="127">
        <v>110.376</v>
      </c>
      <c r="P72" s="103"/>
      <c r="Q72" s="103"/>
      <c r="R72" s="103"/>
      <c r="S72" s="106">
        <v>352.68559999999997</v>
      </c>
      <c r="T72" s="103">
        <v>18.3047</v>
      </c>
      <c r="U72" s="127">
        <v>33.763199999999998</v>
      </c>
      <c r="V72" s="103"/>
      <c r="W72" s="103">
        <v>193.3896</v>
      </c>
      <c r="X72" s="103">
        <v>193.3896</v>
      </c>
      <c r="Y72" s="103">
        <v>0</v>
      </c>
      <c r="Z72" s="103">
        <v>107.2281</v>
      </c>
      <c r="AA72" s="103">
        <v>96.694800000000001</v>
      </c>
      <c r="AB72" s="103">
        <v>10.533299999999997</v>
      </c>
      <c r="AC72" s="103">
        <v>161158</v>
      </c>
      <c r="AD72" s="103"/>
      <c r="AE72" s="103"/>
      <c r="AF72" s="103">
        <v>183.89</v>
      </c>
      <c r="AG72" s="103">
        <v>183.89</v>
      </c>
      <c r="AH72" s="103">
        <v>0</v>
      </c>
      <c r="AI72" s="110">
        <v>164.4699</v>
      </c>
      <c r="AJ72" s="110">
        <v>164.4699</v>
      </c>
      <c r="AK72" s="110">
        <v>0</v>
      </c>
      <c r="AL72" s="110">
        <v>1644699</v>
      </c>
      <c r="AM72" s="103"/>
      <c r="AN72" s="103">
        <v>69.380600000000001</v>
      </c>
      <c r="AO72" s="103">
        <v>69.380600000000001</v>
      </c>
      <c r="AP72" s="103">
        <v>0</v>
      </c>
      <c r="AQ72" s="103">
        <v>65.299400000000006</v>
      </c>
      <c r="AR72" s="103">
        <v>652994</v>
      </c>
      <c r="AS72" s="103">
        <v>4.0811999999999999</v>
      </c>
      <c r="AT72" s="103">
        <v>40812</v>
      </c>
      <c r="AU72" s="103"/>
      <c r="AV72" s="103">
        <v>8.0497999999999994</v>
      </c>
      <c r="AW72" s="103">
        <v>8.0497999999999994</v>
      </c>
      <c r="AX72" s="103">
        <v>0</v>
      </c>
      <c r="AY72" s="103">
        <v>4.8975</v>
      </c>
      <c r="AZ72" s="103">
        <v>48975</v>
      </c>
      <c r="BA72" s="103">
        <v>3.1524000000000001</v>
      </c>
      <c r="BB72" s="103">
        <v>31524</v>
      </c>
      <c r="BC72" s="103">
        <v>-1.0000000000065512E-4</v>
      </c>
      <c r="BD72" s="103">
        <v>136.21979999999999</v>
      </c>
      <c r="BE72" s="103">
        <v>136.21979999999999</v>
      </c>
      <c r="BF72" s="103">
        <v>0</v>
      </c>
      <c r="BG72" s="103"/>
      <c r="BH72" s="103"/>
      <c r="BI72" s="103"/>
      <c r="BJ72" s="103">
        <v>0</v>
      </c>
      <c r="BK72" s="111">
        <v>1E-4</v>
      </c>
      <c r="BL72" s="125" t="s">
        <v>306</v>
      </c>
      <c r="BM72" s="106">
        <v>220.536</v>
      </c>
      <c r="BN72" s="103">
        <v>146.16</v>
      </c>
      <c r="BO72" s="103">
        <v>146.16</v>
      </c>
      <c r="BP72" s="103">
        <v>0</v>
      </c>
      <c r="BQ72" s="103">
        <v>44.375999999999998</v>
      </c>
      <c r="BR72" s="103">
        <v>44.375999999999998</v>
      </c>
      <c r="BS72" s="103">
        <v>0</v>
      </c>
      <c r="BT72" s="103">
        <v>36850</v>
      </c>
      <c r="BU72" s="110"/>
      <c r="BV72" s="103">
        <v>30</v>
      </c>
      <c r="BW72" s="103">
        <v>35</v>
      </c>
      <c r="BX72" s="103">
        <v>-5</v>
      </c>
      <c r="BY72" s="106">
        <v>56.694000000000003</v>
      </c>
      <c r="BZ72" s="106">
        <v>30.72</v>
      </c>
      <c r="CA72" s="103"/>
      <c r="CB72" s="103"/>
      <c r="CC72" s="103">
        <v>30.72</v>
      </c>
      <c r="CD72" s="103">
        <v>30.72</v>
      </c>
      <c r="CE72" s="103">
        <v>0</v>
      </c>
      <c r="CF72" s="103"/>
      <c r="CG72" s="103"/>
      <c r="CH72" s="127">
        <v>25.974</v>
      </c>
      <c r="CI72" s="103"/>
      <c r="CJ72" s="103"/>
      <c r="CK72" s="110"/>
      <c r="CL72" s="103"/>
      <c r="CM72" s="103"/>
      <c r="CN72" s="103"/>
      <c r="CO72" s="103"/>
      <c r="CP72" s="103"/>
      <c r="CQ72" s="103">
        <v>0</v>
      </c>
      <c r="CR72" s="103"/>
      <c r="CS72" s="103"/>
      <c r="CT72" s="103"/>
      <c r="CU72" s="103"/>
      <c r="CV72" s="111">
        <v>1934.6544199999998</v>
      </c>
    </row>
    <row r="73" spans="1:100" s="99" customFormat="1" ht="14.25" customHeight="1">
      <c r="A73" s="103">
        <v>68</v>
      </c>
      <c r="B73" s="103" t="s">
        <v>240</v>
      </c>
      <c r="C73" s="104">
        <v>310001</v>
      </c>
      <c r="D73" s="122" t="s">
        <v>307</v>
      </c>
      <c r="E73" s="106">
        <v>1258.5532000000003</v>
      </c>
      <c r="F73" s="106">
        <v>1111.2532000000001</v>
      </c>
      <c r="G73" s="103">
        <v>264650</v>
      </c>
      <c r="H73" s="126">
        <v>107347</v>
      </c>
      <c r="I73" s="126">
        <v>157303</v>
      </c>
      <c r="J73" s="103">
        <v>317.58</v>
      </c>
      <c r="K73" s="106">
        <v>159.858</v>
      </c>
      <c r="L73" s="103">
        <v>83.25</v>
      </c>
      <c r="M73" s="103">
        <v>83.25</v>
      </c>
      <c r="N73" s="103">
        <v>0</v>
      </c>
      <c r="O73" s="127">
        <v>76.608000000000004</v>
      </c>
      <c r="P73" s="103"/>
      <c r="Q73" s="103"/>
      <c r="R73" s="103"/>
      <c r="S73" s="106">
        <v>241.19830000000002</v>
      </c>
      <c r="T73" s="103">
        <v>10.7347</v>
      </c>
      <c r="U73" s="127">
        <v>22.605899999999998</v>
      </c>
      <c r="V73" s="103"/>
      <c r="W73" s="103">
        <v>136.94880000000001</v>
      </c>
      <c r="X73" s="103">
        <v>136.94880000000001</v>
      </c>
      <c r="Y73" s="103">
        <v>0</v>
      </c>
      <c r="Z73" s="103">
        <v>70.908900000000003</v>
      </c>
      <c r="AA73" s="103">
        <v>68.474400000000003</v>
      </c>
      <c r="AB73" s="103">
        <v>2.4344999999999999</v>
      </c>
      <c r="AC73" s="103">
        <v>114124</v>
      </c>
      <c r="AD73" s="103"/>
      <c r="AE73" s="103"/>
      <c r="AF73" s="103">
        <v>139.86000000000001</v>
      </c>
      <c r="AG73" s="103">
        <v>139.86000000000001</v>
      </c>
      <c r="AH73" s="103">
        <v>0</v>
      </c>
      <c r="AI73" s="110">
        <v>110.13979999999999</v>
      </c>
      <c r="AJ73" s="110">
        <v>110.13979999999999</v>
      </c>
      <c r="AK73" s="110">
        <v>0</v>
      </c>
      <c r="AL73" s="110">
        <v>1101398</v>
      </c>
      <c r="AM73" s="103"/>
      <c r="AN73" s="103">
        <v>45.9587</v>
      </c>
      <c r="AO73" s="103">
        <v>45.9587</v>
      </c>
      <c r="AP73" s="103">
        <v>0</v>
      </c>
      <c r="AQ73" s="103">
        <v>43.255200000000002</v>
      </c>
      <c r="AR73" s="103">
        <v>432552</v>
      </c>
      <c r="AS73" s="103">
        <v>2.7035</v>
      </c>
      <c r="AT73" s="103">
        <v>27035</v>
      </c>
      <c r="AU73" s="103"/>
      <c r="AV73" s="103">
        <v>5.5445000000000002</v>
      </c>
      <c r="AW73" s="103">
        <v>5.5445000000000002</v>
      </c>
      <c r="AX73" s="103">
        <v>0</v>
      </c>
      <c r="AY73" s="103">
        <v>3.2441</v>
      </c>
      <c r="AZ73" s="103">
        <v>32441</v>
      </c>
      <c r="BA73" s="103">
        <v>2.3003999999999998</v>
      </c>
      <c r="BB73" s="103">
        <v>23003.999999999996</v>
      </c>
      <c r="BC73" s="103">
        <v>0</v>
      </c>
      <c r="BD73" s="103">
        <v>91.113900000000001</v>
      </c>
      <c r="BE73" s="103">
        <v>91.113900000000001</v>
      </c>
      <c r="BF73" s="103">
        <v>0</v>
      </c>
      <c r="BG73" s="103"/>
      <c r="BH73" s="103"/>
      <c r="BI73" s="103"/>
      <c r="BJ73" s="103">
        <v>0</v>
      </c>
      <c r="BK73" s="111">
        <v>1E-4</v>
      </c>
      <c r="BL73" s="125" t="s">
        <v>307</v>
      </c>
      <c r="BM73" s="106">
        <v>133.96799999999999</v>
      </c>
      <c r="BN73" s="103">
        <v>96.24</v>
      </c>
      <c r="BO73" s="103">
        <v>96.24</v>
      </c>
      <c r="BP73" s="103">
        <v>0</v>
      </c>
      <c r="BQ73" s="103">
        <v>25.728000000000002</v>
      </c>
      <c r="BR73" s="103">
        <v>25.728000000000002</v>
      </c>
      <c r="BS73" s="103">
        <v>0</v>
      </c>
      <c r="BT73" s="103">
        <v>21450</v>
      </c>
      <c r="BU73" s="110"/>
      <c r="BV73" s="103">
        <v>12</v>
      </c>
      <c r="BW73" s="103">
        <v>12</v>
      </c>
      <c r="BX73" s="103">
        <v>0</v>
      </c>
      <c r="BY73" s="106">
        <v>13.332000000000001</v>
      </c>
      <c r="BZ73" s="106">
        <v>6.24</v>
      </c>
      <c r="CA73" s="103"/>
      <c r="CB73" s="103"/>
      <c r="CC73" s="103">
        <v>6.24</v>
      </c>
      <c r="CD73" s="103">
        <v>6.24</v>
      </c>
      <c r="CE73" s="103">
        <v>0</v>
      </c>
      <c r="CF73" s="103"/>
      <c r="CG73" s="103"/>
      <c r="CH73" s="127">
        <v>7.0919999999999996</v>
      </c>
      <c r="CI73" s="103"/>
      <c r="CJ73" s="103"/>
      <c r="CK73" s="110"/>
      <c r="CL73" s="103"/>
      <c r="CM73" s="103"/>
      <c r="CN73" s="103"/>
      <c r="CO73" s="103"/>
      <c r="CP73" s="103"/>
      <c r="CQ73" s="103">
        <v>0</v>
      </c>
      <c r="CR73" s="103"/>
      <c r="CS73" s="103"/>
      <c r="CT73" s="103"/>
      <c r="CU73" s="103"/>
      <c r="CV73" s="111">
        <v>1258.5532000000003</v>
      </c>
    </row>
    <row r="74" spans="1:100" s="99" customFormat="1" ht="14.25" customHeight="1">
      <c r="A74" s="103">
        <v>69</v>
      </c>
      <c r="B74" s="103" t="s">
        <v>240</v>
      </c>
      <c r="C74" s="104">
        <v>311001</v>
      </c>
      <c r="D74" s="122" t="s">
        <v>308</v>
      </c>
      <c r="E74" s="106">
        <v>1600.2391600000001</v>
      </c>
      <c r="F74" s="106">
        <v>1384.7071599999999</v>
      </c>
      <c r="G74" s="103">
        <v>340452.8</v>
      </c>
      <c r="H74" s="126">
        <v>149510</v>
      </c>
      <c r="I74" s="126">
        <v>190942.8</v>
      </c>
      <c r="J74" s="103">
        <v>408.54336000000001</v>
      </c>
      <c r="K74" s="106">
        <v>211.30200000000002</v>
      </c>
      <c r="L74" s="103">
        <v>114.75</v>
      </c>
      <c r="M74" s="103">
        <v>114.75</v>
      </c>
      <c r="N74" s="103">
        <v>0</v>
      </c>
      <c r="O74" s="127">
        <v>96.552000000000007</v>
      </c>
      <c r="P74" s="103"/>
      <c r="Q74" s="103"/>
      <c r="R74" s="103"/>
      <c r="S74" s="106">
        <v>286.3245</v>
      </c>
      <c r="T74" s="103">
        <v>14.951000000000001</v>
      </c>
      <c r="U74" s="127">
        <v>28.468800000000002</v>
      </c>
      <c r="V74" s="103"/>
      <c r="W74" s="103">
        <v>153.80279999999999</v>
      </c>
      <c r="X74" s="103">
        <v>153.80279999999999</v>
      </c>
      <c r="Y74" s="103">
        <v>0</v>
      </c>
      <c r="Z74" s="103">
        <v>89.101900000000001</v>
      </c>
      <c r="AA74" s="103">
        <v>76.901399999999995</v>
      </c>
      <c r="AB74" s="103">
        <v>12.200500000000005</v>
      </c>
      <c r="AC74" s="103">
        <v>128169</v>
      </c>
      <c r="AD74" s="103"/>
      <c r="AE74" s="103"/>
      <c r="AF74" s="103">
        <v>163.16999999999999</v>
      </c>
      <c r="AG74" s="103">
        <v>163.16999999999999</v>
      </c>
      <c r="AH74" s="103">
        <v>0</v>
      </c>
      <c r="AI74" s="110">
        <v>136.8347</v>
      </c>
      <c r="AJ74" s="110">
        <v>136.8347</v>
      </c>
      <c r="AK74" s="110">
        <v>0</v>
      </c>
      <c r="AL74" s="110">
        <v>1368347</v>
      </c>
      <c r="AM74" s="103"/>
      <c r="AN74" s="103">
        <v>58.349400000000003</v>
      </c>
      <c r="AO74" s="103">
        <v>58.349400000000003</v>
      </c>
      <c r="AP74" s="103">
        <v>0</v>
      </c>
      <c r="AQ74" s="103">
        <v>54.917099999999998</v>
      </c>
      <c r="AR74" s="103">
        <v>549171</v>
      </c>
      <c r="AS74" s="103">
        <v>3.4323000000000001</v>
      </c>
      <c r="AT74" s="103">
        <v>34323</v>
      </c>
      <c r="AU74" s="103"/>
      <c r="AV74" s="103">
        <v>6.8648999999999996</v>
      </c>
      <c r="AW74" s="103">
        <v>6.8648999999999996</v>
      </c>
      <c r="AX74" s="103">
        <v>0</v>
      </c>
      <c r="AY74" s="103">
        <v>4.1188000000000002</v>
      </c>
      <c r="AZ74" s="103">
        <v>41188</v>
      </c>
      <c r="BA74" s="103">
        <v>2.7461000000000002</v>
      </c>
      <c r="BB74" s="103">
        <v>27461.000000000004</v>
      </c>
      <c r="BC74" s="103">
        <v>0</v>
      </c>
      <c r="BD74" s="103">
        <v>113.31829999999999</v>
      </c>
      <c r="BE74" s="103">
        <v>113.31829999999999</v>
      </c>
      <c r="BF74" s="103">
        <v>0</v>
      </c>
      <c r="BG74" s="103"/>
      <c r="BH74" s="103"/>
      <c r="BI74" s="103"/>
      <c r="BJ74" s="103">
        <v>0</v>
      </c>
      <c r="BK74" s="111">
        <v>1E-4</v>
      </c>
      <c r="BL74" s="125" t="s">
        <v>308</v>
      </c>
      <c r="BM74" s="106">
        <v>174.27599999999998</v>
      </c>
      <c r="BN74" s="103">
        <v>121.67999999999999</v>
      </c>
      <c r="BO74" s="103">
        <v>121.68</v>
      </c>
      <c r="BP74" s="103">
        <v>0</v>
      </c>
      <c r="BQ74" s="103">
        <v>34.595999999999997</v>
      </c>
      <c r="BR74" s="103">
        <v>34.595999999999997</v>
      </c>
      <c r="BS74" s="103">
        <v>0</v>
      </c>
      <c r="BT74" s="103">
        <v>26500</v>
      </c>
      <c r="BU74" s="110"/>
      <c r="BV74" s="103">
        <v>18</v>
      </c>
      <c r="BW74" s="103">
        <v>24</v>
      </c>
      <c r="BX74" s="103">
        <v>-6</v>
      </c>
      <c r="BY74" s="106">
        <v>41.256</v>
      </c>
      <c r="BZ74" s="106">
        <v>23.04</v>
      </c>
      <c r="CA74" s="103"/>
      <c r="CB74" s="103"/>
      <c r="CC74" s="103">
        <v>23.04</v>
      </c>
      <c r="CD74" s="103">
        <v>23.04</v>
      </c>
      <c r="CE74" s="103">
        <v>0</v>
      </c>
      <c r="CF74" s="103"/>
      <c r="CG74" s="103"/>
      <c r="CH74" s="127">
        <v>18.216000000000001</v>
      </c>
      <c r="CI74" s="103"/>
      <c r="CJ74" s="103"/>
      <c r="CK74" s="110"/>
      <c r="CL74" s="103"/>
      <c r="CM74" s="103"/>
      <c r="CN74" s="103"/>
      <c r="CO74" s="103"/>
      <c r="CP74" s="103"/>
      <c r="CQ74" s="103">
        <v>0</v>
      </c>
      <c r="CR74" s="103"/>
      <c r="CS74" s="103"/>
      <c r="CT74" s="103"/>
      <c r="CU74" s="103"/>
      <c r="CV74" s="111">
        <v>1600.2391600000001</v>
      </c>
    </row>
    <row r="75" spans="1:100" s="99" customFormat="1" ht="14.25" customHeight="1">
      <c r="A75" s="103">
        <v>70</v>
      </c>
      <c r="B75" s="103" t="s">
        <v>240</v>
      </c>
      <c r="C75" s="104">
        <v>312001</v>
      </c>
      <c r="D75" s="122" t="s">
        <v>309</v>
      </c>
      <c r="E75" s="106">
        <v>967.03899999999999</v>
      </c>
      <c r="F75" s="106">
        <v>851.65899999999999</v>
      </c>
      <c r="G75" s="103">
        <v>207639</v>
      </c>
      <c r="H75" s="126">
        <v>88932</v>
      </c>
      <c r="I75" s="126">
        <v>118707</v>
      </c>
      <c r="J75" s="103">
        <v>249.16679999999999</v>
      </c>
      <c r="K75" s="106">
        <v>118.78999999999999</v>
      </c>
      <c r="L75" s="103">
        <v>65.25</v>
      </c>
      <c r="M75" s="103">
        <v>65.25</v>
      </c>
      <c r="N75" s="103">
        <v>0</v>
      </c>
      <c r="O75" s="127">
        <v>53.54</v>
      </c>
      <c r="P75" s="103"/>
      <c r="Q75" s="103"/>
      <c r="R75" s="103"/>
      <c r="S75" s="106">
        <v>184.74740000000003</v>
      </c>
      <c r="T75" s="103">
        <v>8.8932000000000002</v>
      </c>
      <c r="U75" s="127">
        <v>16.260000000000002</v>
      </c>
      <c r="V75" s="103"/>
      <c r="W75" s="103">
        <v>105.66840000000001</v>
      </c>
      <c r="X75" s="103">
        <v>105.66840000000001</v>
      </c>
      <c r="Y75" s="103">
        <v>0</v>
      </c>
      <c r="Z75" s="103">
        <v>53.925800000000002</v>
      </c>
      <c r="AA75" s="103">
        <v>52.834200000000003</v>
      </c>
      <c r="AB75" s="103">
        <v>1.0915999999999997</v>
      </c>
      <c r="AC75" s="103">
        <v>88057</v>
      </c>
      <c r="AD75" s="103"/>
      <c r="AE75" s="103"/>
      <c r="AF75" s="103">
        <v>103.6</v>
      </c>
      <c r="AG75" s="103">
        <v>103.6</v>
      </c>
      <c r="AH75" s="103">
        <v>0</v>
      </c>
      <c r="AI75" s="110">
        <v>85.212500000000006</v>
      </c>
      <c r="AJ75" s="110">
        <v>85.212500000000006</v>
      </c>
      <c r="AK75" s="110">
        <v>0</v>
      </c>
      <c r="AL75" s="110">
        <v>852125</v>
      </c>
      <c r="AM75" s="103"/>
      <c r="AN75" s="103">
        <v>35.531399999999998</v>
      </c>
      <c r="AO75" s="103">
        <v>35.531399999999998</v>
      </c>
      <c r="AP75" s="103">
        <v>0</v>
      </c>
      <c r="AQ75" s="103">
        <v>33.441299999999998</v>
      </c>
      <c r="AR75" s="103">
        <v>334413</v>
      </c>
      <c r="AS75" s="103">
        <v>2.0901000000000001</v>
      </c>
      <c r="AT75" s="103">
        <v>20901</v>
      </c>
      <c r="AU75" s="103"/>
      <c r="AV75" s="103">
        <v>4.2304000000000004</v>
      </c>
      <c r="AW75" s="103">
        <v>4.2304000000000004</v>
      </c>
      <c r="AX75" s="103">
        <v>0</v>
      </c>
      <c r="AY75" s="103">
        <v>2.5081000000000002</v>
      </c>
      <c r="AZ75" s="103">
        <v>25081.000000000004</v>
      </c>
      <c r="BA75" s="103">
        <v>1.7222999999999999</v>
      </c>
      <c r="BB75" s="103">
        <v>17223</v>
      </c>
      <c r="BC75" s="103">
        <v>0</v>
      </c>
      <c r="BD75" s="103">
        <v>70.380499999999998</v>
      </c>
      <c r="BE75" s="103">
        <v>70.380499999999998</v>
      </c>
      <c r="BF75" s="103">
        <v>0</v>
      </c>
      <c r="BG75" s="103"/>
      <c r="BH75" s="103"/>
      <c r="BI75" s="103"/>
      <c r="BJ75" s="103">
        <v>0</v>
      </c>
      <c r="BK75" s="111">
        <v>1E-4</v>
      </c>
      <c r="BL75" s="125" t="s">
        <v>309</v>
      </c>
      <c r="BM75" s="106">
        <v>107.00399999999999</v>
      </c>
      <c r="BN75" s="103">
        <v>73.199999999999989</v>
      </c>
      <c r="BO75" s="103">
        <v>73.2</v>
      </c>
      <c r="BP75" s="103">
        <v>0</v>
      </c>
      <c r="BQ75" s="103">
        <v>21.803999999999998</v>
      </c>
      <c r="BR75" s="103">
        <v>21.803999999999998</v>
      </c>
      <c r="BS75" s="103">
        <v>0</v>
      </c>
      <c r="BT75" s="103">
        <v>14250</v>
      </c>
      <c r="BU75" s="110"/>
      <c r="BV75" s="103">
        <v>12</v>
      </c>
      <c r="BW75" s="103">
        <v>10.02</v>
      </c>
      <c r="BX75" s="103">
        <v>1.9800000000000004</v>
      </c>
      <c r="BY75" s="106">
        <v>8.3759999999999994</v>
      </c>
      <c r="BZ75" s="106">
        <v>6.72</v>
      </c>
      <c r="CA75" s="103"/>
      <c r="CB75" s="103"/>
      <c r="CC75" s="103">
        <v>6.72</v>
      </c>
      <c r="CD75" s="103">
        <v>6.72</v>
      </c>
      <c r="CE75" s="103">
        <v>0</v>
      </c>
      <c r="CF75" s="103"/>
      <c r="CG75" s="103"/>
      <c r="CH75" s="127">
        <v>1.6559999999999999</v>
      </c>
      <c r="CI75" s="103"/>
      <c r="CJ75" s="103"/>
      <c r="CK75" s="110"/>
      <c r="CL75" s="103"/>
      <c r="CM75" s="103"/>
      <c r="CN75" s="103"/>
      <c r="CO75" s="103"/>
      <c r="CP75" s="103"/>
      <c r="CQ75" s="103">
        <v>0</v>
      </c>
      <c r="CR75" s="103"/>
      <c r="CS75" s="103"/>
      <c r="CT75" s="103"/>
      <c r="CU75" s="103"/>
      <c r="CV75" s="111">
        <v>967.03899999999999</v>
      </c>
    </row>
    <row r="76" spans="1:100" s="99" customFormat="1" ht="14.25" customHeight="1">
      <c r="A76" s="103">
        <v>71</v>
      </c>
      <c r="B76" s="103" t="s">
        <v>240</v>
      </c>
      <c r="C76" s="104">
        <v>313001</v>
      </c>
      <c r="D76" s="122" t="s">
        <v>310</v>
      </c>
      <c r="E76" s="106">
        <v>1482.6183999999998</v>
      </c>
      <c r="F76" s="106">
        <v>1297.2184</v>
      </c>
      <c r="G76" s="103">
        <v>319354</v>
      </c>
      <c r="H76" s="126">
        <v>135735</v>
      </c>
      <c r="I76" s="126">
        <v>183619</v>
      </c>
      <c r="J76" s="103">
        <v>383.22480000000002</v>
      </c>
      <c r="K76" s="106">
        <v>183.87</v>
      </c>
      <c r="L76" s="103">
        <v>105.75</v>
      </c>
      <c r="M76" s="103">
        <v>105.75</v>
      </c>
      <c r="N76" s="103">
        <v>0</v>
      </c>
      <c r="O76" s="127">
        <v>78.12</v>
      </c>
      <c r="P76" s="103"/>
      <c r="Q76" s="103"/>
      <c r="R76" s="103"/>
      <c r="S76" s="106">
        <v>281.50849999999997</v>
      </c>
      <c r="T76" s="103">
        <v>13.573499999999999</v>
      </c>
      <c r="U76" s="127">
        <v>24.89</v>
      </c>
      <c r="V76" s="103"/>
      <c r="W76" s="103">
        <v>160.5864</v>
      </c>
      <c r="X76" s="103">
        <v>160.5864</v>
      </c>
      <c r="Y76" s="103">
        <v>0</v>
      </c>
      <c r="Z76" s="103">
        <v>82.458600000000004</v>
      </c>
      <c r="AA76" s="103">
        <v>80.293199999999999</v>
      </c>
      <c r="AB76" s="103">
        <v>2.1654000000000053</v>
      </c>
      <c r="AC76" s="103">
        <v>133822</v>
      </c>
      <c r="AD76" s="103"/>
      <c r="AE76" s="103"/>
      <c r="AF76" s="103">
        <v>150.22</v>
      </c>
      <c r="AG76" s="103">
        <v>150.22</v>
      </c>
      <c r="AH76" s="103">
        <v>0</v>
      </c>
      <c r="AI76" s="110">
        <v>130.13679999999999</v>
      </c>
      <c r="AJ76" s="110">
        <v>130.13679999999999</v>
      </c>
      <c r="AK76" s="110">
        <v>0</v>
      </c>
      <c r="AL76" s="110">
        <v>1301368</v>
      </c>
      <c r="AM76" s="103"/>
      <c r="AN76" s="103">
        <v>54.331600000000002</v>
      </c>
      <c r="AO76" s="103">
        <v>54.331600000000002</v>
      </c>
      <c r="AP76" s="103">
        <v>0</v>
      </c>
      <c r="AQ76" s="103">
        <v>51.135599999999997</v>
      </c>
      <c r="AR76" s="103">
        <v>511355.99999999994</v>
      </c>
      <c r="AS76" s="103">
        <v>3.1960000000000002</v>
      </c>
      <c r="AT76" s="103">
        <v>31960</v>
      </c>
      <c r="AU76" s="103"/>
      <c r="AV76" s="103">
        <v>6.4291</v>
      </c>
      <c r="AW76" s="103">
        <v>6.4291</v>
      </c>
      <c r="AX76" s="103">
        <v>0</v>
      </c>
      <c r="AY76" s="103">
        <v>3.8351999999999999</v>
      </c>
      <c r="AZ76" s="103">
        <v>38352</v>
      </c>
      <c r="BA76" s="103">
        <v>2.5939000000000001</v>
      </c>
      <c r="BB76" s="103">
        <v>25939</v>
      </c>
      <c r="BC76" s="103">
        <v>0</v>
      </c>
      <c r="BD76" s="103">
        <v>107.49760000000001</v>
      </c>
      <c r="BE76" s="103">
        <v>107.49760000000001</v>
      </c>
      <c r="BF76" s="103">
        <v>0</v>
      </c>
      <c r="BG76" s="103"/>
      <c r="BH76" s="103"/>
      <c r="BI76" s="103"/>
      <c r="BJ76" s="103">
        <v>0</v>
      </c>
      <c r="BK76" s="111">
        <v>1E-4</v>
      </c>
      <c r="BL76" s="125" t="s">
        <v>310</v>
      </c>
      <c r="BM76" s="106">
        <v>163.76400000000001</v>
      </c>
      <c r="BN76" s="103">
        <v>112.08</v>
      </c>
      <c r="BO76" s="103">
        <v>112.08</v>
      </c>
      <c r="BP76" s="103">
        <v>0</v>
      </c>
      <c r="BQ76" s="103">
        <v>33.683999999999997</v>
      </c>
      <c r="BR76" s="103">
        <v>33.683999999999997</v>
      </c>
      <c r="BS76" s="103">
        <v>0</v>
      </c>
      <c r="BT76" s="103">
        <v>24140</v>
      </c>
      <c r="BU76" s="110"/>
      <c r="BV76" s="103">
        <v>18</v>
      </c>
      <c r="BW76" s="103">
        <v>15</v>
      </c>
      <c r="BX76" s="103">
        <v>3</v>
      </c>
      <c r="BY76" s="106">
        <v>21.635999999999999</v>
      </c>
      <c r="BZ76" s="106">
        <v>14.4</v>
      </c>
      <c r="CA76" s="103"/>
      <c r="CB76" s="103"/>
      <c r="CC76" s="103">
        <v>14.4</v>
      </c>
      <c r="CD76" s="103">
        <v>14.4</v>
      </c>
      <c r="CE76" s="103">
        <v>0</v>
      </c>
      <c r="CF76" s="103"/>
      <c r="CG76" s="103"/>
      <c r="CH76" s="127">
        <v>7.2359999999999998</v>
      </c>
      <c r="CI76" s="103"/>
      <c r="CJ76" s="103"/>
      <c r="CK76" s="110"/>
      <c r="CL76" s="103"/>
      <c r="CM76" s="103"/>
      <c r="CN76" s="103"/>
      <c r="CO76" s="103"/>
      <c r="CP76" s="103"/>
      <c r="CQ76" s="103">
        <v>0</v>
      </c>
      <c r="CR76" s="103"/>
      <c r="CS76" s="103"/>
      <c r="CT76" s="103"/>
      <c r="CU76" s="103"/>
      <c r="CV76" s="111">
        <v>1482.6183999999998</v>
      </c>
    </row>
    <row r="77" spans="1:100" s="99" customFormat="1" ht="14.25" customHeight="1">
      <c r="A77" s="103">
        <v>72</v>
      </c>
      <c r="B77" s="103" t="s">
        <v>240</v>
      </c>
      <c r="C77" s="104">
        <v>314001</v>
      </c>
      <c r="D77" s="122" t="s">
        <v>311</v>
      </c>
      <c r="E77" s="106">
        <v>1465.8353</v>
      </c>
      <c r="F77" s="106">
        <v>1272.4793</v>
      </c>
      <c r="G77" s="103">
        <v>318613</v>
      </c>
      <c r="H77" s="126">
        <v>135210</v>
      </c>
      <c r="I77" s="126">
        <v>183403</v>
      </c>
      <c r="J77" s="103">
        <v>382.3356</v>
      </c>
      <c r="K77" s="106">
        <v>186.048</v>
      </c>
      <c r="L77" s="103">
        <v>99</v>
      </c>
      <c r="M77" s="103">
        <v>99</v>
      </c>
      <c r="N77" s="103">
        <v>0</v>
      </c>
      <c r="O77" s="127">
        <v>87.048000000000002</v>
      </c>
      <c r="P77" s="103"/>
      <c r="Q77" s="103"/>
      <c r="R77" s="103"/>
      <c r="S77" s="106">
        <v>262.5874</v>
      </c>
      <c r="T77" s="103">
        <v>13.521000000000001</v>
      </c>
      <c r="U77" s="127">
        <v>25.1112</v>
      </c>
      <c r="V77" s="103"/>
      <c r="W77" s="103">
        <v>148.3032</v>
      </c>
      <c r="X77" s="103">
        <v>148.3032</v>
      </c>
      <c r="Y77" s="103">
        <v>0</v>
      </c>
      <c r="Z77" s="103">
        <v>75.652000000000001</v>
      </c>
      <c r="AA77" s="103">
        <v>74.151600000000002</v>
      </c>
      <c r="AB77" s="103">
        <v>1.5003999999999991</v>
      </c>
      <c r="AC77" s="103">
        <v>123586</v>
      </c>
      <c r="AD77" s="103"/>
      <c r="AE77" s="103"/>
      <c r="AF77" s="103">
        <v>150.22</v>
      </c>
      <c r="AG77" s="103">
        <v>150.22</v>
      </c>
      <c r="AH77" s="103">
        <v>0</v>
      </c>
      <c r="AI77" s="110">
        <v>126.9408</v>
      </c>
      <c r="AJ77" s="110">
        <v>126.9408</v>
      </c>
      <c r="AK77" s="110">
        <v>0</v>
      </c>
      <c r="AL77" s="110">
        <v>1269408</v>
      </c>
      <c r="AM77" s="103"/>
      <c r="AN77" s="103">
        <v>53.682200000000002</v>
      </c>
      <c r="AO77" s="103">
        <v>53.682200000000002</v>
      </c>
      <c r="AP77" s="103">
        <v>0</v>
      </c>
      <c r="AQ77" s="103">
        <v>50.5244</v>
      </c>
      <c r="AR77" s="103">
        <v>505244</v>
      </c>
      <c r="AS77" s="103">
        <v>3.1577999999999999</v>
      </c>
      <c r="AT77" s="103">
        <v>31578</v>
      </c>
      <c r="AU77" s="103"/>
      <c r="AV77" s="103">
        <v>6.3815</v>
      </c>
      <c r="AW77" s="103">
        <v>6.3815</v>
      </c>
      <c r="AX77" s="103">
        <v>0</v>
      </c>
      <c r="AY77" s="103">
        <v>3.7892999999999999</v>
      </c>
      <c r="AZ77" s="103">
        <v>37893</v>
      </c>
      <c r="BA77" s="103">
        <v>2.5920999999999998</v>
      </c>
      <c r="BB77" s="103">
        <v>25921</v>
      </c>
      <c r="BC77" s="103">
        <v>1.0000000000021103E-4</v>
      </c>
      <c r="BD77" s="103">
        <v>104.2838</v>
      </c>
      <c r="BE77" s="103">
        <v>104.2838</v>
      </c>
      <c r="BF77" s="103">
        <v>0</v>
      </c>
      <c r="BG77" s="103"/>
      <c r="BH77" s="103"/>
      <c r="BI77" s="103"/>
      <c r="BJ77" s="103">
        <v>0</v>
      </c>
      <c r="BK77" s="111">
        <v>1E-4</v>
      </c>
      <c r="BL77" s="125" t="s">
        <v>311</v>
      </c>
      <c r="BM77" s="106">
        <v>169.30799999999999</v>
      </c>
      <c r="BN77" s="103">
        <v>108.47999999999999</v>
      </c>
      <c r="BO77" s="103">
        <v>108.48</v>
      </c>
      <c r="BP77" s="103">
        <v>0</v>
      </c>
      <c r="BQ77" s="103">
        <v>30.827999999999999</v>
      </c>
      <c r="BR77" s="103">
        <v>30.827999999999999</v>
      </c>
      <c r="BS77" s="103">
        <v>0</v>
      </c>
      <c r="BT77" s="103">
        <v>26240</v>
      </c>
      <c r="BU77" s="110"/>
      <c r="BV77" s="103">
        <v>30</v>
      </c>
      <c r="BW77" s="103">
        <v>30</v>
      </c>
      <c r="BX77" s="103">
        <v>0</v>
      </c>
      <c r="BY77" s="106">
        <v>24.048000000000002</v>
      </c>
      <c r="BZ77" s="106">
        <v>15.84</v>
      </c>
      <c r="CA77" s="103"/>
      <c r="CB77" s="103"/>
      <c r="CC77" s="103">
        <v>15.84</v>
      </c>
      <c r="CD77" s="103">
        <v>15.84</v>
      </c>
      <c r="CE77" s="103">
        <v>0</v>
      </c>
      <c r="CF77" s="103"/>
      <c r="CG77" s="103"/>
      <c r="CH77" s="127">
        <v>8.2080000000000002</v>
      </c>
      <c r="CI77" s="103"/>
      <c r="CJ77" s="103"/>
      <c r="CK77" s="110"/>
      <c r="CL77" s="103"/>
      <c r="CM77" s="103"/>
      <c r="CN77" s="103"/>
      <c r="CO77" s="103"/>
      <c r="CP77" s="103"/>
      <c r="CQ77" s="103">
        <v>0</v>
      </c>
      <c r="CR77" s="103"/>
      <c r="CS77" s="103"/>
      <c r="CT77" s="103"/>
      <c r="CU77" s="103"/>
      <c r="CV77" s="111">
        <v>1465.8353</v>
      </c>
    </row>
    <row r="78" spans="1:100" s="99" customFormat="1" ht="14.25" customHeight="1">
      <c r="A78" s="103">
        <v>73</v>
      </c>
      <c r="B78" s="103" t="s">
        <v>240</v>
      </c>
      <c r="C78" s="104">
        <v>315001</v>
      </c>
      <c r="D78" s="122" t="s">
        <v>312</v>
      </c>
      <c r="E78" s="106">
        <v>1663.7622999999999</v>
      </c>
      <c r="F78" s="106">
        <v>1455.7722999999999</v>
      </c>
      <c r="G78" s="103">
        <v>358506</v>
      </c>
      <c r="H78" s="126">
        <v>130697</v>
      </c>
      <c r="I78" s="126">
        <v>227809</v>
      </c>
      <c r="J78" s="103">
        <v>430.2072</v>
      </c>
      <c r="K78" s="106">
        <v>192.49</v>
      </c>
      <c r="L78" s="103">
        <v>103.5</v>
      </c>
      <c r="M78" s="103">
        <v>103.5</v>
      </c>
      <c r="N78" s="103">
        <v>0</v>
      </c>
      <c r="O78" s="127">
        <v>88.99</v>
      </c>
      <c r="P78" s="103"/>
      <c r="Q78" s="103"/>
      <c r="R78" s="103"/>
      <c r="S78" s="106">
        <v>311.41070000000002</v>
      </c>
      <c r="T78" s="103">
        <v>13.069699999999999</v>
      </c>
      <c r="U78" s="127">
        <v>27.6</v>
      </c>
      <c r="V78" s="103"/>
      <c r="W78" s="103">
        <v>178.92240000000001</v>
      </c>
      <c r="X78" s="103">
        <v>178.92240000000001</v>
      </c>
      <c r="Y78" s="103">
        <v>0</v>
      </c>
      <c r="Z78" s="103">
        <v>91.818600000000004</v>
      </c>
      <c r="AA78" s="103">
        <v>89.461200000000005</v>
      </c>
      <c r="AB78" s="103">
        <v>2.3573999999999984</v>
      </c>
      <c r="AC78" s="103">
        <v>149102</v>
      </c>
      <c r="AD78" s="103"/>
      <c r="AE78" s="103"/>
      <c r="AF78" s="103">
        <v>186.48</v>
      </c>
      <c r="AG78" s="103">
        <v>186.48</v>
      </c>
      <c r="AH78" s="103">
        <v>0</v>
      </c>
      <c r="AI78" s="110">
        <v>145.9487</v>
      </c>
      <c r="AJ78" s="110">
        <v>145.9487</v>
      </c>
      <c r="AK78" s="110">
        <v>0</v>
      </c>
      <c r="AL78" s="110">
        <v>1459487</v>
      </c>
      <c r="AM78" s="103"/>
      <c r="AN78" s="103">
        <v>61.215899999999998</v>
      </c>
      <c r="AO78" s="103">
        <v>61.215899999999998</v>
      </c>
      <c r="AP78" s="103">
        <v>0</v>
      </c>
      <c r="AQ78" s="103">
        <v>57.615000000000002</v>
      </c>
      <c r="AR78" s="103">
        <v>576150</v>
      </c>
      <c r="AS78" s="103">
        <v>3.6009000000000002</v>
      </c>
      <c r="AT78" s="103">
        <v>36009</v>
      </c>
      <c r="AU78" s="103"/>
      <c r="AV78" s="103">
        <v>7.5400999999999998</v>
      </c>
      <c r="AW78" s="103">
        <v>7.5400999999999998</v>
      </c>
      <c r="AX78" s="103">
        <v>0</v>
      </c>
      <c r="AY78" s="103">
        <v>4.3211000000000004</v>
      </c>
      <c r="AZ78" s="103">
        <v>43211.000000000007</v>
      </c>
      <c r="BA78" s="103">
        <v>3.2189999999999999</v>
      </c>
      <c r="BB78" s="103">
        <v>32190</v>
      </c>
      <c r="BC78" s="103">
        <v>0</v>
      </c>
      <c r="BD78" s="103">
        <v>120.47969999999999</v>
      </c>
      <c r="BE78" s="103">
        <v>120.47969999999999</v>
      </c>
      <c r="BF78" s="103">
        <v>0</v>
      </c>
      <c r="BG78" s="103"/>
      <c r="BH78" s="103"/>
      <c r="BI78" s="103"/>
      <c r="BJ78" s="103">
        <v>0</v>
      </c>
      <c r="BK78" s="111">
        <v>1E-4</v>
      </c>
      <c r="BL78" s="125" t="s">
        <v>312</v>
      </c>
      <c r="BM78" s="106">
        <v>180.756</v>
      </c>
      <c r="BN78" s="103">
        <v>124.32</v>
      </c>
      <c r="BO78" s="103">
        <v>124.32</v>
      </c>
      <c r="BP78" s="103">
        <v>0</v>
      </c>
      <c r="BQ78" s="103">
        <v>32.436</v>
      </c>
      <c r="BR78" s="103">
        <v>32.436</v>
      </c>
      <c r="BS78" s="103">
        <v>0</v>
      </c>
      <c r="BT78" s="103">
        <v>27440</v>
      </c>
      <c r="BU78" s="110"/>
      <c r="BV78" s="103">
        <v>24</v>
      </c>
      <c r="BW78" s="103">
        <v>30</v>
      </c>
      <c r="BX78" s="103">
        <v>-6</v>
      </c>
      <c r="BY78" s="106">
        <v>27.233999999999998</v>
      </c>
      <c r="BZ78" s="106">
        <v>18.72</v>
      </c>
      <c r="CA78" s="103"/>
      <c r="CB78" s="103"/>
      <c r="CC78" s="103">
        <v>18.72</v>
      </c>
      <c r="CD78" s="103">
        <v>18.72</v>
      </c>
      <c r="CE78" s="103">
        <v>0</v>
      </c>
      <c r="CF78" s="103"/>
      <c r="CG78" s="103"/>
      <c r="CH78" s="127">
        <v>8.5139999999999993</v>
      </c>
      <c r="CI78" s="103"/>
      <c r="CJ78" s="103"/>
      <c r="CK78" s="110"/>
      <c r="CL78" s="103"/>
      <c r="CM78" s="103"/>
      <c r="CN78" s="103"/>
      <c r="CO78" s="103"/>
      <c r="CP78" s="103"/>
      <c r="CQ78" s="103">
        <v>0</v>
      </c>
      <c r="CR78" s="103"/>
      <c r="CS78" s="103"/>
      <c r="CT78" s="103"/>
      <c r="CU78" s="103"/>
      <c r="CV78" s="111">
        <v>1663.7622999999999</v>
      </c>
    </row>
    <row r="79" spans="1:100" s="99" customFormat="1" ht="14.25" customHeight="1">
      <c r="A79" s="103">
        <v>74</v>
      </c>
      <c r="B79" s="103" t="s">
        <v>240</v>
      </c>
      <c r="C79" s="104">
        <v>401001</v>
      </c>
      <c r="D79" s="105" t="s">
        <v>313</v>
      </c>
      <c r="E79" s="106">
        <v>994.06579999999997</v>
      </c>
      <c r="F79" s="106">
        <v>442.49959999999999</v>
      </c>
      <c r="G79" s="103">
        <v>124020</v>
      </c>
      <c r="H79" s="106">
        <v>88582</v>
      </c>
      <c r="I79" s="106">
        <v>35438</v>
      </c>
      <c r="J79" s="103">
        <v>148.82400000000001</v>
      </c>
      <c r="K79" s="106">
        <v>49.918799999999997</v>
      </c>
      <c r="L79" s="103">
        <v>49.5</v>
      </c>
      <c r="M79" s="103">
        <v>49.5</v>
      </c>
      <c r="N79" s="103">
        <v>0</v>
      </c>
      <c r="O79" s="103"/>
      <c r="P79" s="103"/>
      <c r="Q79" s="103"/>
      <c r="R79" s="103">
        <v>0.41880000000000001</v>
      </c>
      <c r="S79" s="106">
        <v>97.372399999999999</v>
      </c>
      <c r="T79" s="103">
        <v>8.8582000000000001</v>
      </c>
      <c r="U79" s="103"/>
      <c r="V79" s="103"/>
      <c r="W79" s="103">
        <v>59.001600000000003</v>
      </c>
      <c r="X79" s="103">
        <v>59.001600000000003</v>
      </c>
      <c r="Y79" s="103">
        <v>0</v>
      </c>
      <c r="Z79" s="103">
        <v>29.512599999999999</v>
      </c>
      <c r="AA79" s="103">
        <v>29.500800000000002</v>
      </c>
      <c r="AB79" s="103">
        <v>1.1799999999997368E-2</v>
      </c>
      <c r="AC79" s="103">
        <v>49168</v>
      </c>
      <c r="AD79" s="103"/>
      <c r="AE79" s="103"/>
      <c r="AF79" s="103">
        <v>36.26</v>
      </c>
      <c r="AG79" s="103">
        <v>36.26</v>
      </c>
      <c r="AH79" s="103">
        <v>0</v>
      </c>
      <c r="AI79" s="110">
        <v>48.390999999999998</v>
      </c>
      <c r="AJ79" s="110">
        <v>48.390999999999998</v>
      </c>
      <c r="AK79" s="110">
        <v>0</v>
      </c>
      <c r="AL79" s="110">
        <v>483910</v>
      </c>
      <c r="AM79" s="103"/>
      <c r="AN79" s="103">
        <v>19.939599999999999</v>
      </c>
      <c r="AO79" s="103">
        <v>19.939599999999999</v>
      </c>
      <c r="AP79" s="103">
        <v>0</v>
      </c>
      <c r="AQ79" s="103">
        <v>18.7667</v>
      </c>
      <c r="AR79" s="103">
        <v>187667</v>
      </c>
      <c r="AS79" s="103">
        <v>1.1729000000000001</v>
      </c>
      <c r="AT79" s="103">
        <v>11729</v>
      </c>
      <c r="AU79" s="103"/>
      <c r="AV79" s="103">
        <v>1.9590000000000001</v>
      </c>
      <c r="AW79" s="103">
        <v>1.959003</v>
      </c>
      <c r="AX79" s="103">
        <v>-2.9999999999752447E-6</v>
      </c>
      <c r="AY79" s="103">
        <v>1.4075</v>
      </c>
      <c r="AZ79" s="103">
        <v>14075</v>
      </c>
      <c r="BA79" s="103">
        <v>0.55149999999999999</v>
      </c>
      <c r="BB79" s="103">
        <v>5515</v>
      </c>
      <c r="BC79" s="103">
        <v>0</v>
      </c>
      <c r="BD79" s="103">
        <v>39.834800000000001</v>
      </c>
      <c r="BE79" s="103">
        <v>39.834800000000001</v>
      </c>
      <c r="BF79" s="103">
        <v>0</v>
      </c>
      <c r="BG79" s="103"/>
      <c r="BH79" s="103"/>
      <c r="BI79" s="103"/>
      <c r="BJ79" s="103">
        <v>0</v>
      </c>
      <c r="BK79" s="111">
        <v>1E-4</v>
      </c>
      <c r="BL79" s="112" t="s">
        <v>313</v>
      </c>
      <c r="BM79" s="106">
        <v>307.38400000000001</v>
      </c>
      <c r="BN79" s="103">
        <v>39.839999999999996</v>
      </c>
      <c r="BO79" s="103">
        <v>39.840000000000003</v>
      </c>
      <c r="BP79" s="103">
        <v>0</v>
      </c>
      <c r="BQ79" s="103">
        <v>17.544</v>
      </c>
      <c r="BR79" s="103">
        <v>17.544</v>
      </c>
      <c r="BS79" s="103">
        <v>0</v>
      </c>
      <c r="BT79" s="103">
        <v>18470</v>
      </c>
      <c r="BU79" s="110">
        <v>250</v>
      </c>
      <c r="BV79" s="103"/>
      <c r="BW79" s="103"/>
      <c r="BX79" s="103">
        <v>0</v>
      </c>
      <c r="BY79" s="106">
        <v>244.18219999999999</v>
      </c>
      <c r="BZ79" s="106">
        <v>15.36</v>
      </c>
      <c r="CA79" s="103"/>
      <c r="CB79" s="103"/>
      <c r="CC79" s="103">
        <v>15.36</v>
      </c>
      <c r="CD79" s="103">
        <v>15.36</v>
      </c>
      <c r="CE79" s="103">
        <v>0</v>
      </c>
      <c r="CF79" s="103"/>
      <c r="CG79" s="103"/>
      <c r="CH79" s="129">
        <v>3.3119999999999998</v>
      </c>
      <c r="CI79" s="103"/>
      <c r="CJ79" s="103"/>
      <c r="CK79" s="110"/>
      <c r="CL79" s="103"/>
      <c r="CM79" s="103"/>
      <c r="CN79" s="103"/>
      <c r="CO79" s="129">
        <v>225.5102</v>
      </c>
      <c r="CP79" s="129">
        <v>225.91499999999999</v>
      </c>
      <c r="CQ79" s="103">
        <v>-0.4047999999999945</v>
      </c>
      <c r="CR79" s="103">
        <v>213</v>
      </c>
      <c r="CS79" s="103"/>
      <c r="CT79" s="103"/>
      <c r="CU79" s="103"/>
      <c r="CV79" s="111">
        <v>1207.0657999999999</v>
      </c>
    </row>
    <row r="80" spans="1:100" s="99" customFormat="1" ht="14.25" customHeight="1">
      <c r="A80" s="103">
        <v>75</v>
      </c>
      <c r="B80" s="103" t="s">
        <v>240</v>
      </c>
      <c r="C80" s="104">
        <v>411001</v>
      </c>
      <c r="D80" s="105" t="s">
        <v>314</v>
      </c>
      <c r="E80" s="106">
        <v>199.167</v>
      </c>
      <c r="F80" s="106">
        <v>116.02700000000002</v>
      </c>
      <c r="G80" s="103">
        <v>31374</v>
      </c>
      <c r="H80" s="106">
        <v>31374</v>
      </c>
      <c r="I80" s="106"/>
      <c r="J80" s="103">
        <v>37.648800000000001</v>
      </c>
      <c r="K80" s="106">
        <v>22.5</v>
      </c>
      <c r="L80" s="103">
        <v>22.5</v>
      </c>
      <c r="M80" s="103">
        <v>22.5</v>
      </c>
      <c r="N80" s="103">
        <v>0</v>
      </c>
      <c r="O80" s="103"/>
      <c r="P80" s="103"/>
      <c r="Q80" s="103"/>
      <c r="R80" s="103"/>
      <c r="S80" s="106">
        <v>27.243600000000001</v>
      </c>
      <c r="T80" s="103">
        <v>3.1374</v>
      </c>
      <c r="U80" s="103"/>
      <c r="V80" s="103"/>
      <c r="W80" s="103">
        <v>15.926399999999999</v>
      </c>
      <c r="X80" s="103">
        <v>15.926399999999999</v>
      </c>
      <c r="Y80" s="103">
        <v>0</v>
      </c>
      <c r="Z80" s="103">
        <v>8.1798000000000002</v>
      </c>
      <c r="AA80" s="103">
        <v>7.9631999999999996</v>
      </c>
      <c r="AB80" s="103">
        <v>0.21660000000000057</v>
      </c>
      <c r="AC80" s="103">
        <v>13272</v>
      </c>
      <c r="AD80" s="103"/>
      <c r="AE80" s="103"/>
      <c r="AF80" s="103">
        <v>0</v>
      </c>
      <c r="AG80" s="103">
        <v>0</v>
      </c>
      <c r="AH80" s="103">
        <v>0</v>
      </c>
      <c r="AI80" s="110">
        <v>12.673999999999999</v>
      </c>
      <c r="AJ80" s="110">
        <v>12.673999999999999</v>
      </c>
      <c r="AK80" s="110">
        <v>0</v>
      </c>
      <c r="AL80" s="110">
        <v>126740</v>
      </c>
      <c r="AM80" s="103"/>
      <c r="AN80" s="103">
        <v>5.1125999999999996</v>
      </c>
      <c r="AO80" s="103">
        <v>5.1125999999999996</v>
      </c>
      <c r="AP80" s="103">
        <v>0</v>
      </c>
      <c r="AQ80" s="103">
        <v>4.8118999999999996</v>
      </c>
      <c r="AR80" s="103">
        <v>48118.999999999993</v>
      </c>
      <c r="AS80" s="103">
        <v>0.30070000000000002</v>
      </c>
      <c r="AT80" s="103">
        <v>3007.0000000000005</v>
      </c>
      <c r="AU80" s="103"/>
      <c r="AV80" s="103">
        <v>0.3609</v>
      </c>
      <c r="AW80" s="103">
        <v>0.3609</v>
      </c>
      <c r="AX80" s="103">
        <v>0</v>
      </c>
      <c r="AY80" s="103">
        <v>0.3609</v>
      </c>
      <c r="AZ80" s="103">
        <v>3609</v>
      </c>
      <c r="BA80" s="103">
        <v>0</v>
      </c>
      <c r="BB80" s="103">
        <v>0</v>
      </c>
      <c r="BC80" s="103">
        <v>0</v>
      </c>
      <c r="BD80" s="103">
        <v>10.4871</v>
      </c>
      <c r="BE80" s="103">
        <v>10.4871</v>
      </c>
      <c r="BF80" s="103">
        <v>0</v>
      </c>
      <c r="BG80" s="103"/>
      <c r="BH80" s="103"/>
      <c r="BI80" s="103"/>
      <c r="BJ80" s="103">
        <v>0</v>
      </c>
      <c r="BK80" s="111">
        <v>1E-4</v>
      </c>
      <c r="BL80" s="112" t="s">
        <v>314</v>
      </c>
      <c r="BM80" s="106">
        <v>82.66</v>
      </c>
      <c r="BN80" s="103">
        <v>12</v>
      </c>
      <c r="BO80" s="103">
        <v>12</v>
      </c>
      <c r="BP80" s="103">
        <v>0</v>
      </c>
      <c r="BQ80" s="103">
        <v>6.66</v>
      </c>
      <c r="BR80" s="103">
        <v>6.66</v>
      </c>
      <c r="BS80" s="103">
        <v>0</v>
      </c>
      <c r="BT80" s="103">
        <v>5500</v>
      </c>
      <c r="BU80" s="110">
        <v>64</v>
      </c>
      <c r="BV80" s="103"/>
      <c r="BW80" s="103"/>
      <c r="BX80" s="103">
        <v>0</v>
      </c>
      <c r="BY80" s="106">
        <v>0.48</v>
      </c>
      <c r="BZ80" s="106">
        <v>0.48</v>
      </c>
      <c r="CA80" s="103"/>
      <c r="CB80" s="103"/>
      <c r="CC80" s="103">
        <v>0.48</v>
      </c>
      <c r="CD80" s="103">
        <v>0.48</v>
      </c>
      <c r="CE80" s="103">
        <v>0</v>
      </c>
      <c r="CF80" s="103"/>
      <c r="CG80" s="103"/>
      <c r="CH80" s="103"/>
      <c r="CI80" s="103"/>
      <c r="CJ80" s="103"/>
      <c r="CK80" s="110"/>
      <c r="CL80" s="103"/>
      <c r="CM80" s="103"/>
      <c r="CN80" s="103"/>
      <c r="CO80" s="103"/>
      <c r="CP80" s="103"/>
      <c r="CQ80" s="103">
        <v>0</v>
      </c>
      <c r="CR80" s="103"/>
      <c r="CS80" s="103"/>
      <c r="CT80" s="103"/>
      <c r="CU80" s="103"/>
      <c r="CV80" s="111">
        <v>199.167</v>
      </c>
    </row>
    <row r="81" spans="1:100" s="99" customFormat="1" ht="14.25" customHeight="1">
      <c r="A81" s="103">
        <v>76</v>
      </c>
      <c r="B81" s="103" t="s">
        <v>240</v>
      </c>
      <c r="C81" s="104">
        <v>413001</v>
      </c>
      <c r="D81" s="105" t="s">
        <v>315</v>
      </c>
      <c r="E81" s="106">
        <v>288.82409999999999</v>
      </c>
      <c r="F81" s="106">
        <v>166.5641</v>
      </c>
      <c r="G81" s="103">
        <v>44572</v>
      </c>
      <c r="H81" s="106">
        <v>10448</v>
      </c>
      <c r="I81" s="106">
        <v>34124</v>
      </c>
      <c r="J81" s="103">
        <v>53.486400000000003</v>
      </c>
      <c r="K81" s="106">
        <v>6.75</v>
      </c>
      <c r="L81" s="103">
        <v>6.75</v>
      </c>
      <c r="M81" s="103">
        <v>6.75</v>
      </c>
      <c r="N81" s="103">
        <v>0</v>
      </c>
      <c r="O81" s="103"/>
      <c r="P81" s="103"/>
      <c r="Q81" s="103"/>
      <c r="R81" s="103"/>
      <c r="S81" s="106">
        <v>33.3371</v>
      </c>
      <c r="T81" s="103">
        <v>1.0448</v>
      </c>
      <c r="U81" s="103"/>
      <c r="V81" s="103"/>
      <c r="W81" s="103">
        <v>21.002400000000002</v>
      </c>
      <c r="X81" s="103">
        <v>21.002400000000002</v>
      </c>
      <c r="Y81" s="103">
        <v>0</v>
      </c>
      <c r="Z81" s="103">
        <v>11.289899999999999</v>
      </c>
      <c r="AA81" s="103">
        <v>10.501200000000001</v>
      </c>
      <c r="AB81" s="103">
        <v>0.78869999999999862</v>
      </c>
      <c r="AC81" s="103">
        <v>17502</v>
      </c>
      <c r="AD81" s="103"/>
      <c r="AE81" s="103"/>
      <c r="AF81" s="103">
        <v>31.08</v>
      </c>
      <c r="AG81" s="103">
        <v>31.08</v>
      </c>
      <c r="AH81" s="103">
        <v>0</v>
      </c>
      <c r="AI81" s="110">
        <v>18.138200000000001</v>
      </c>
      <c r="AJ81" s="110">
        <v>18.138200000000001</v>
      </c>
      <c r="AK81" s="110">
        <v>0</v>
      </c>
      <c r="AL81" s="110">
        <v>181382</v>
      </c>
      <c r="AM81" s="103"/>
      <c r="AN81" s="103">
        <v>7.7618999999999998</v>
      </c>
      <c r="AO81" s="103">
        <v>7.7618999999999998</v>
      </c>
      <c r="AP81" s="103">
        <v>0</v>
      </c>
      <c r="AQ81" s="103">
        <v>7.3052999999999999</v>
      </c>
      <c r="AR81" s="103">
        <v>73053</v>
      </c>
      <c r="AS81" s="103">
        <v>0.45660000000000001</v>
      </c>
      <c r="AT81" s="103">
        <v>4566</v>
      </c>
      <c r="AU81" s="103"/>
      <c r="AV81" s="103">
        <v>1.0521</v>
      </c>
      <c r="AW81" s="103">
        <v>1.0521</v>
      </c>
      <c r="AX81" s="103">
        <v>0</v>
      </c>
      <c r="AY81" s="103">
        <v>0.54790000000000005</v>
      </c>
      <c r="AZ81" s="103">
        <v>5479.0000000000009</v>
      </c>
      <c r="BA81" s="103">
        <v>0.50419999999999998</v>
      </c>
      <c r="BB81" s="103">
        <v>5042</v>
      </c>
      <c r="BC81" s="103">
        <v>0</v>
      </c>
      <c r="BD81" s="103">
        <v>14.958399999999999</v>
      </c>
      <c r="BE81" s="103">
        <v>14.958399999999999</v>
      </c>
      <c r="BF81" s="103">
        <v>0</v>
      </c>
      <c r="BG81" s="103"/>
      <c r="BH81" s="103"/>
      <c r="BI81" s="103"/>
      <c r="BJ81" s="103">
        <v>0</v>
      </c>
      <c r="BK81" s="111">
        <v>1E-4</v>
      </c>
      <c r="BL81" s="112" t="s">
        <v>315</v>
      </c>
      <c r="BM81" s="106">
        <v>91.42</v>
      </c>
      <c r="BN81" s="103">
        <v>15.12</v>
      </c>
      <c r="BO81" s="103">
        <v>15.12</v>
      </c>
      <c r="BP81" s="103">
        <v>0</v>
      </c>
      <c r="BQ81" s="103">
        <v>6.3</v>
      </c>
      <c r="BR81" s="103">
        <v>6.3</v>
      </c>
      <c r="BS81" s="103">
        <v>0</v>
      </c>
      <c r="BT81" s="103">
        <v>8750</v>
      </c>
      <c r="BU81" s="110">
        <v>70</v>
      </c>
      <c r="BV81" s="103"/>
      <c r="BW81" s="103"/>
      <c r="BX81" s="103">
        <v>0</v>
      </c>
      <c r="BY81" s="106">
        <v>30.84</v>
      </c>
      <c r="BZ81" s="106">
        <v>3.84</v>
      </c>
      <c r="CA81" s="103"/>
      <c r="CB81" s="103"/>
      <c r="CC81" s="103">
        <v>3.84</v>
      </c>
      <c r="CD81" s="103">
        <v>3.84</v>
      </c>
      <c r="CE81" s="103">
        <v>0</v>
      </c>
      <c r="CF81" s="103"/>
      <c r="CG81" s="103"/>
      <c r="CH81" s="103"/>
      <c r="CI81" s="103"/>
      <c r="CJ81" s="103"/>
      <c r="CK81" s="110"/>
      <c r="CL81" s="103"/>
      <c r="CM81" s="103"/>
      <c r="CN81" s="103"/>
      <c r="CO81" s="103">
        <v>27</v>
      </c>
      <c r="CP81" s="103">
        <v>27</v>
      </c>
      <c r="CQ81" s="103">
        <v>0</v>
      </c>
      <c r="CR81" s="103"/>
      <c r="CS81" s="103"/>
      <c r="CT81" s="103"/>
      <c r="CU81" s="103"/>
      <c r="CV81" s="111">
        <v>288.82409999999999</v>
      </c>
    </row>
    <row r="82" spans="1:100" s="99" customFormat="1" ht="14.25" customHeight="1">
      <c r="A82" s="103">
        <v>77</v>
      </c>
      <c r="B82" s="103" t="s">
        <v>240</v>
      </c>
      <c r="C82" s="104">
        <v>412001</v>
      </c>
      <c r="D82" s="105" t="s">
        <v>316</v>
      </c>
      <c r="E82" s="106">
        <v>740.26850000000013</v>
      </c>
      <c r="F82" s="106">
        <v>466.88050000000004</v>
      </c>
      <c r="G82" s="103">
        <v>128559</v>
      </c>
      <c r="H82" s="106">
        <v>99871</v>
      </c>
      <c r="I82" s="106">
        <v>28688</v>
      </c>
      <c r="J82" s="103">
        <v>154.27080000000001</v>
      </c>
      <c r="K82" s="106">
        <v>69.75</v>
      </c>
      <c r="L82" s="103">
        <v>69.75</v>
      </c>
      <c r="M82" s="103">
        <v>69.75</v>
      </c>
      <c r="N82" s="103">
        <v>0</v>
      </c>
      <c r="O82" s="103"/>
      <c r="P82" s="103"/>
      <c r="Q82" s="103"/>
      <c r="R82" s="103"/>
      <c r="S82" s="106">
        <v>100.5035</v>
      </c>
      <c r="T82" s="103">
        <v>9.9870999999999999</v>
      </c>
      <c r="U82" s="103"/>
      <c r="V82" s="103"/>
      <c r="W82" s="103">
        <v>60.343200000000003</v>
      </c>
      <c r="X82" s="103">
        <v>60.343200000000003</v>
      </c>
      <c r="Y82" s="103">
        <v>0</v>
      </c>
      <c r="Z82" s="103">
        <v>30.173200000000001</v>
      </c>
      <c r="AA82" s="103">
        <v>30.171600000000002</v>
      </c>
      <c r="AB82" s="103">
        <v>1.5999999999998238E-3</v>
      </c>
      <c r="AC82" s="103">
        <v>50286</v>
      </c>
      <c r="AD82" s="103"/>
      <c r="AE82" s="103"/>
      <c r="AF82" s="103">
        <v>25.9</v>
      </c>
      <c r="AG82" s="103">
        <v>25.9</v>
      </c>
      <c r="AH82" s="103">
        <v>0</v>
      </c>
      <c r="AI82" s="110">
        <v>51.240200000000002</v>
      </c>
      <c r="AJ82" s="110">
        <v>51.240200000000002</v>
      </c>
      <c r="AK82" s="110">
        <v>0</v>
      </c>
      <c r="AL82" s="110">
        <v>512402</v>
      </c>
      <c r="AM82" s="103"/>
      <c r="AN82" s="103">
        <v>21.243300000000001</v>
      </c>
      <c r="AO82" s="103">
        <v>21.243300000000001</v>
      </c>
      <c r="AP82" s="103">
        <v>0</v>
      </c>
      <c r="AQ82" s="103">
        <v>19.9937</v>
      </c>
      <c r="AR82" s="103">
        <v>199937</v>
      </c>
      <c r="AS82" s="103">
        <v>1.2496</v>
      </c>
      <c r="AT82" s="103">
        <v>12496</v>
      </c>
      <c r="AU82" s="103"/>
      <c r="AV82" s="103">
        <v>1.9218</v>
      </c>
      <c r="AW82" s="103">
        <v>1.9218</v>
      </c>
      <c r="AX82" s="103">
        <v>0</v>
      </c>
      <c r="AY82" s="103">
        <v>1.4995000000000001</v>
      </c>
      <c r="AZ82" s="103">
        <v>14995</v>
      </c>
      <c r="BA82" s="103">
        <v>0.42230000000000001</v>
      </c>
      <c r="BB82" s="103">
        <v>4223</v>
      </c>
      <c r="BC82" s="103">
        <v>0</v>
      </c>
      <c r="BD82" s="103">
        <v>42.050899999999999</v>
      </c>
      <c r="BE82" s="103">
        <v>42.050899999999999</v>
      </c>
      <c r="BF82" s="103">
        <v>0</v>
      </c>
      <c r="BG82" s="103"/>
      <c r="BH82" s="103"/>
      <c r="BI82" s="103"/>
      <c r="BJ82" s="103">
        <v>0</v>
      </c>
      <c r="BK82" s="111">
        <v>1E-4</v>
      </c>
      <c r="BL82" s="112" t="s">
        <v>316</v>
      </c>
      <c r="BM82" s="106">
        <v>232.828</v>
      </c>
      <c r="BN82" s="103">
        <v>46.8</v>
      </c>
      <c r="BO82" s="103">
        <v>46.8</v>
      </c>
      <c r="BP82" s="103">
        <v>0</v>
      </c>
      <c r="BQ82" s="103">
        <v>20.027999999999999</v>
      </c>
      <c r="BR82" s="103">
        <v>20.027999999999999</v>
      </c>
      <c r="BS82" s="103">
        <v>0</v>
      </c>
      <c r="BT82" s="103">
        <v>17740</v>
      </c>
      <c r="BU82" s="110">
        <v>166</v>
      </c>
      <c r="BV82" s="103"/>
      <c r="BW82" s="103"/>
      <c r="BX82" s="103">
        <v>0</v>
      </c>
      <c r="BY82" s="106">
        <v>40.56</v>
      </c>
      <c r="BZ82" s="106">
        <v>10.56</v>
      </c>
      <c r="CA82" s="103"/>
      <c r="CB82" s="103"/>
      <c r="CC82" s="103">
        <v>10.56</v>
      </c>
      <c r="CD82" s="103">
        <v>10.56</v>
      </c>
      <c r="CE82" s="103">
        <v>0</v>
      </c>
      <c r="CF82" s="103"/>
      <c r="CG82" s="103"/>
      <c r="CH82" s="103"/>
      <c r="CI82" s="103"/>
      <c r="CJ82" s="103"/>
      <c r="CK82" s="110"/>
      <c r="CL82" s="103"/>
      <c r="CM82" s="103"/>
      <c r="CN82" s="103"/>
      <c r="CO82" s="103">
        <v>30</v>
      </c>
      <c r="CP82" s="103"/>
      <c r="CQ82" s="103">
        <v>30</v>
      </c>
      <c r="CR82" s="103"/>
      <c r="CS82" s="103"/>
      <c r="CT82" s="103"/>
      <c r="CU82" s="103"/>
      <c r="CV82" s="111">
        <v>740.26850000000013</v>
      </c>
    </row>
    <row r="83" spans="1:100" s="99" customFormat="1" ht="14.25" customHeight="1">
      <c r="A83" s="103">
        <v>78</v>
      </c>
      <c r="B83" s="103" t="s">
        <v>240</v>
      </c>
      <c r="C83" s="104">
        <v>416001</v>
      </c>
      <c r="D83" s="105" t="s">
        <v>317</v>
      </c>
      <c r="E83" s="106">
        <v>282.5138</v>
      </c>
      <c r="F83" s="106">
        <v>182.19380000000001</v>
      </c>
      <c r="G83" s="103">
        <v>52630</v>
      </c>
      <c r="H83" s="106">
        <v>20445</v>
      </c>
      <c r="I83" s="106">
        <v>32185</v>
      </c>
      <c r="J83" s="103">
        <v>63.155999999999999</v>
      </c>
      <c r="K83" s="106">
        <v>13.5</v>
      </c>
      <c r="L83" s="103">
        <v>13.5</v>
      </c>
      <c r="M83" s="103">
        <v>13.5</v>
      </c>
      <c r="N83" s="103">
        <v>0</v>
      </c>
      <c r="O83" s="103"/>
      <c r="P83" s="103"/>
      <c r="Q83" s="103"/>
      <c r="R83" s="103"/>
      <c r="S83" s="106">
        <v>36.358899999999998</v>
      </c>
      <c r="T83" s="103">
        <v>2.0445000000000002</v>
      </c>
      <c r="U83" s="103"/>
      <c r="V83" s="103"/>
      <c r="W83" s="103">
        <v>22.8612</v>
      </c>
      <c r="X83" s="103">
        <v>22.8612</v>
      </c>
      <c r="Y83" s="103">
        <v>0</v>
      </c>
      <c r="Z83" s="103">
        <v>11.453200000000001</v>
      </c>
      <c r="AA83" s="103">
        <v>11.4306</v>
      </c>
      <c r="AB83" s="103">
        <v>2.260000000000062E-2</v>
      </c>
      <c r="AC83" s="103">
        <v>19051</v>
      </c>
      <c r="AD83" s="103"/>
      <c r="AE83" s="103"/>
      <c r="AF83" s="103">
        <v>23.31</v>
      </c>
      <c r="AG83" s="103">
        <v>23.31</v>
      </c>
      <c r="AH83" s="103">
        <v>0</v>
      </c>
      <c r="AI83" s="110">
        <v>19.979500000000002</v>
      </c>
      <c r="AJ83" s="110">
        <v>19.979500000000002</v>
      </c>
      <c r="AK83" s="110">
        <v>0</v>
      </c>
      <c r="AL83" s="110">
        <v>199795.00000000003</v>
      </c>
      <c r="AM83" s="103"/>
      <c r="AN83" s="103">
        <v>8.4970999999999997</v>
      </c>
      <c r="AO83" s="103">
        <v>8.4970999999999997</v>
      </c>
      <c r="AP83" s="103">
        <v>0</v>
      </c>
      <c r="AQ83" s="103">
        <v>7.9973000000000001</v>
      </c>
      <c r="AR83" s="103">
        <v>79973</v>
      </c>
      <c r="AS83" s="103">
        <v>0.49980000000000002</v>
      </c>
      <c r="AT83" s="103">
        <v>4998</v>
      </c>
      <c r="AU83" s="103"/>
      <c r="AV83" s="103">
        <v>1.0333000000000001</v>
      </c>
      <c r="AW83" s="103">
        <v>1.0333000000000001</v>
      </c>
      <c r="AX83" s="103">
        <v>0</v>
      </c>
      <c r="AY83" s="103">
        <v>0.5998</v>
      </c>
      <c r="AZ83" s="103">
        <v>5998</v>
      </c>
      <c r="BA83" s="103">
        <v>0.4335</v>
      </c>
      <c r="BB83" s="103">
        <v>4335</v>
      </c>
      <c r="BC83" s="103">
        <v>0</v>
      </c>
      <c r="BD83" s="103">
        <v>16.359000000000002</v>
      </c>
      <c r="BE83" s="103">
        <v>16.359000000000002</v>
      </c>
      <c r="BF83" s="103">
        <v>0</v>
      </c>
      <c r="BG83" s="103"/>
      <c r="BH83" s="103"/>
      <c r="BI83" s="103"/>
      <c r="BJ83" s="103">
        <v>0</v>
      </c>
      <c r="BK83" s="111">
        <v>1E-4</v>
      </c>
      <c r="BL83" s="112" t="s">
        <v>317</v>
      </c>
      <c r="BM83" s="106">
        <v>97.92</v>
      </c>
      <c r="BN83" s="103">
        <v>15.84</v>
      </c>
      <c r="BO83" s="103">
        <v>15.84</v>
      </c>
      <c r="BP83" s="103">
        <v>0</v>
      </c>
      <c r="BQ83" s="103">
        <v>4.08</v>
      </c>
      <c r="BR83" s="103">
        <v>4.08</v>
      </c>
      <c r="BS83" s="103">
        <v>0</v>
      </c>
      <c r="BT83" s="103">
        <v>3800</v>
      </c>
      <c r="BU83" s="110">
        <v>78</v>
      </c>
      <c r="BV83" s="103"/>
      <c r="BW83" s="103">
        <v>0.8</v>
      </c>
      <c r="BX83" s="103">
        <v>-0.8</v>
      </c>
      <c r="BY83" s="106">
        <v>2.4</v>
      </c>
      <c r="BZ83" s="106">
        <v>2.4</v>
      </c>
      <c r="CA83" s="103"/>
      <c r="CB83" s="103"/>
      <c r="CC83" s="103">
        <v>2.4</v>
      </c>
      <c r="CD83" s="103">
        <v>2.4</v>
      </c>
      <c r="CE83" s="103">
        <v>0</v>
      </c>
      <c r="CF83" s="103"/>
      <c r="CG83" s="103"/>
      <c r="CH83" s="103"/>
      <c r="CI83" s="103"/>
      <c r="CJ83" s="103"/>
      <c r="CK83" s="110"/>
      <c r="CL83" s="103"/>
      <c r="CM83" s="103"/>
      <c r="CN83" s="103"/>
      <c r="CO83" s="103"/>
      <c r="CP83" s="103"/>
      <c r="CQ83" s="103">
        <v>0</v>
      </c>
      <c r="CR83" s="103"/>
      <c r="CS83" s="103"/>
      <c r="CT83" s="103"/>
      <c r="CU83" s="103"/>
      <c r="CV83" s="111">
        <v>282.5138</v>
      </c>
    </row>
    <row r="84" spans="1:100" s="99" customFormat="1" ht="14.25" customHeight="1">
      <c r="A84" s="103">
        <v>79</v>
      </c>
      <c r="B84" s="103" t="s">
        <v>240</v>
      </c>
      <c r="C84" s="104">
        <v>410001</v>
      </c>
      <c r="D84" s="105" t="s">
        <v>318</v>
      </c>
      <c r="E84" s="106">
        <v>102.9272</v>
      </c>
      <c r="F84" s="106">
        <v>59.467200000000005</v>
      </c>
      <c r="G84" s="103">
        <v>17159</v>
      </c>
      <c r="H84" s="106"/>
      <c r="I84" s="106">
        <v>17159</v>
      </c>
      <c r="J84" s="103">
        <v>20.590800000000002</v>
      </c>
      <c r="K84" s="106">
        <v>0</v>
      </c>
      <c r="L84" s="103">
        <v>0</v>
      </c>
      <c r="M84" s="103">
        <v>0</v>
      </c>
      <c r="N84" s="103">
        <v>0</v>
      </c>
      <c r="O84" s="103"/>
      <c r="P84" s="103"/>
      <c r="Q84" s="103"/>
      <c r="R84" s="103"/>
      <c r="S84" s="106">
        <v>10.8</v>
      </c>
      <c r="T84" s="103">
        <v>0</v>
      </c>
      <c r="U84" s="103"/>
      <c r="V84" s="103"/>
      <c r="W84" s="103">
        <v>7.2</v>
      </c>
      <c r="X84" s="103">
        <v>7.2</v>
      </c>
      <c r="Y84" s="103">
        <v>0</v>
      </c>
      <c r="Z84" s="103">
        <v>3.6</v>
      </c>
      <c r="AA84" s="103">
        <v>3.6</v>
      </c>
      <c r="AB84" s="103">
        <v>0</v>
      </c>
      <c r="AC84" s="103">
        <v>6000</v>
      </c>
      <c r="AD84" s="103"/>
      <c r="AE84" s="103"/>
      <c r="AF84" s="103">
        <v>12.95</v>
      </c>
      <c r="AG84" s="103">
        <v>12.95</v>
      </c>
      <c r="AH84" s="103">
        <v>0</v>
      </c>
      <c r="AI84" s="110">
        <v>6.5185000000000004</v>
      </c>
      <c r="AJ84" s="110">
        <v>6.5185000000000004</v>
      </c>
      <c r="AK84" s="110">
        <v>0</v>
      </c>
      <c r="AL84" s="110">
        <v>65185.000000000007</v>
      </c>
      <c r="AM84" s="103"/>
      <c r="AN84" s="103">
        <v>2.851</v>
      </c>
      <c r="AO84" s="103">
        <v>2.851</v>
      </c>
      <c r="AP84" s="103">
        <v>0</v>
      </c>
      <c r="AQ84" s="103">
        <v>2.6833</v>
      </c>
      <c r="AR84" s="103">
        <v>26833</v>
      </c>
      <c r="AS84" s="103">
        <v>0.16769999999999999</v>
      </c>
      <c r="AT84" s="103">
        <v>1676.9999999999998</v>
      </c>
      <c r="AU84" s="103"/>
      <c r="AV84" s="103">
        <v>0.436</v>
      </c>
      <c r="AW84" s="103">
        <v>0.436</v>
      </c>
      <c r="AX84" s="103">
        <v>0</v>
      </c>
      <c r="AY84" s="103">
        <v>0.20119999999999999</v>
      </c>
      <c r="AZ84" s="103">
        <v>2012</v>
      </c>
      <c r="BA84" s="103">
        <v>0.23480000000000001</v>
      </c>
      <c r="BB84" s="103">
        <v>2348</v>
      </c>
      <c r="BC84" s="103">
        <v>0</v>
      </c>
      <c r="BD84" s="103">
        <v>5.3209</v>
      </c>
      <c r="BE84" s="103">
        <v>5.3209</v>
      </c>
      <c r="BF84" s="103">
        <v>0</v>
      </c>
      <c r="BG84" s="103"/>
      <c r="BH84" s="103"/>
      <c r="BI84" s="103"/>
      <c r="BJ84" s="103">
        <v>0</v>
      </c>
      <c r="BK84" s="111">
        <v>1E-4</v>
      </c>
      <c r="BL84" s="112" t="s">
        <v>318</v>
      </c>
      <c r="BM84" s="106">
        <v>43.46</v>
      </c>
      <c r="BN84" s="103">
        <v>4.8</v>
      </c>
      <c r="BO84" s="103">
        <v>4.8</v>
      </c>
      <c r="BP84" s="103">
        <v>0</v>
      </c>
      <c r="BQ84" s="103">
        <v>0.66</v>
      </c>
      <c r="BR84" s="103">
        <v>0.66</v>
      </c>
      <c r="BS84" s="103">
        <v>0</v>
      </c>
      <c r="BT84" s="103">
        <v>1550</v>
      </c>
      <c r="BU84" s="110">
        <v>38</v>
      </c>
      <c r="BV84" s="103"/>
      <c r="BW84" s="103"/>
      <c r="BX84" s="103">
        <v>0</v>
      </c>
      <c r="BY84" s="106">
        <v>0</v>
      </c>
      <c r="BZ84" s="106">
        <v>0</v>
      </c>
      <c r="CA84" s="103"/>
      <c r="CB84" s="103"/>
      <c r="CC84" s="103">
        <v>0</v>
      </c>
      <c r="CD84" s="103">
        <v>0</v>
      </c>
      <c r="CE84" s="103">
        <v>0</v>
      </c>
      <c r="CF84" s="103"/>
      <c r="CG84" s="103"/>
      <c r="CH84" s="103"/>
      <c r="CI84" s="103"/>
      <c r="CJ84" s="103"/>
      <c r="CK84" s="110"/>
      <c r="CL84" s="103"/>
      <c r="CM84" s="103"/>
      <c r="CN84" s="103"/>
      <c r="CO84" s="103"/>
      <c r="CP84" s="103"/>
      <c r="CQ84" s="103">
        <v>0</v>
      </c>
      <c r="CR84" s="103"/>
      <c r="CS84" s="103"/>
      <c r="CT84" s="103"/>
      <c r="CU84" s="103"/>
      <c r="CV84" s="111">
        <v>102.9272</v>
      </c>
    </row>
    <row r="85" spans="1:100" s="99" customFormat="1" ht="14.25" customHeight="1">
      <c r="A85" s="103">
        <v>80</v>
      </c>
      <c r="B85" s="103" t="s">
        <v>240</v>
      </c>
      <c r="C85" s="104">
        <v>404001</v>
      </c>
      <c r="D85" s="105" t="s">
        <v>319</v>
      </c>
      <c r="E85" s="106">
        <v>909.59719999999993</v>
      </c>
      <c r="F85" s="106">
        <v>610.42920000000004</v>
      </c>
      <c r="G85" s="103">
        <v>168893</v>
      </c>
      <c r="H85" s="106">
        <v>107800</v>
      </c>
      <c r="I85" s="106">
        <v>61093</v>
      </c>
      <c r="J85" s="103">
        <v>202.67160000000001</v>
      </c>
      <c r="K85" s="106">
        <v>69.75</v>
      </c>
      <c r="L85" s="103">
        <v>69.75</v>
      </c>
      <c r="M85" s="103">
        <v>69.75</v>
      </c>
      <c r="N85" s="103">
        <v>0</v>
      </c>
      <c r="O85" s="103"/>
      <c r="P85" s="103"/>
      <c r="Q85" s="103"/>
      <c r="R85" s="103"/>
      <c r="S85" s="106">
        <v>134.16470000000001</v>
      </c>
      <c r="T85" s="103">
        <v>10.78</v>
      </c>
      <c r="U85" s="103"/>
      <c r="V85" s="103"/>
      <c r="W85" s="103">
        <v>81.602400000000003</v>
      </c>
      <c r="X85" s="103">
        <v>81.602400000000003</v>
      </c>
      <c r="Y85" s="103">
        <v>0</v>
      </c>
      <c r="Z85" s="103">
        <v>41.782299999999999</v>
      </c>
      <c r="AA85" s="103">
        <v>40.801200000000001</v>
      </c>
      <c r="AB85" s="103">
        <v>0.98109999999999786</v>
      </c>
      <c r="AC85" s="103">
        <v>68002</v>
      </c>
      <c r="AD85" s="103"/>
      <c r="AE85" s="103"/>
      <c r="AF85" s="103">
        <v>51.8</v>
      </c>
      <c r="AG85" s="103">
        <v>51.8</v>
      </c>
      <c r="AH85" s="103">
        <v>0</v>
      </c>
      <c r="AI85" s="110">
        <v>66.656599999999997</v>
      </c>
      <c r="AJ85" s="110">
        <v>66.656599999999997</v>
      </c>
      <c r="AK85" s="110">
        <v>0</v>
      </c>
      <c r="AL85" s="110">
        <v>666566</v>
      </c>
      <c r="AM85" s="103"/>
      <c r="AN85" s="103">
        <v>27.558800000000002</v>
      </c>
      <c r="AO85" s="103">
        <v>27.558800000000002</v>
      </c>
      <c r="AP85" s="103">
        <v>0</v>
      </c>
      <c r="AQ85" s="103">
        <v>25.9377</v>
      </c>
      <c r="AR85" s="103">
        <v>259377</v>
      </c>
      <c r="AS85" s="103">
        <v>1.6211</v>
      </c>
      <c r="AT85" s="103">
        <v>16211</v>
      </c>
      <c r="AU85" s="103"/>
      <c r="AV85" s="103">
        <v>2.8210999999999999</v>
      </c>
      <c r="AW85" s="103">
        <v>2.8210999999999999</v>
      </c>
      <c r="AX85" s="103">
        <v>0</v>
      </c>
      <c r="AY85" s="103">
        <v>1.9453</v>
      </c>
      <c r="AZ85" s="103">
        <v>19453</v>
      </c>
      <c r="BA85" s="103">
        <v>0.87580000000000002</v>
      </c>
      <c r="BB85" s="103">
        <v>8758</v>
      </c>
      <c r="BC85" s="103">
        <v>0</v>
      </c>
      <c r="BD85" s="103">
        <v>55.006399999999999</v>
      </c>
      <c r="BE85" s="103">
        <v>55.006399999999999</v>
      </c>
      <c r="BF85" s="103">
        <v>0</v>
      </c>
      <c r="BG85" s="103"/>
      <c r="BH85" s="103"/>
      <c r="BI85" s="103"/>
      <c r="BJ85" s="103">
        <v>0</v>
      </c>
      <c r="BK85" s="111">
        <v>1E-4</v>
      </c>
      <c r="BL85" s="112" t="s">
        <v>319</v>
      </c>
      <c r="BM85" s="106">
        <v>294.36799999999999</v>
      </c>
      <c r="BN85" s="103">
        <v>56.399999999999991</v>
      </c>
      <c r="BO85" s="103">
        <v>56.4</v>
      </c>
      <c r="BP85" s="103">
        <v>0</v>
      </c>
      <c r="BQ85" s="103">
        <v>34.968000000000004</v>
      </c>
      <c r="BR85" s="103">
        <v>34.968000000000004</v>
      </c>
      <c r="BS85" s="103">
        <v>0</v>
      </c>
      <c r="BT85" s="103">
        <v>30290</v>
      </c>
      <c r="BU85" s="110">
        <v>185</v>
      </c>
      <c r="BV85" s="103">
        <v>18</v>
      </c>
      <c r="BW85" s="103">
        <v>18</v>
      </c>
      <c r="BX85" s="103">
        <v>0</v>
      </c>
      <c r="BY85" s="106">
        <v>4.8</v>
      </c>
      <c r="BZ85" s="106">
        <v>4.8</v>
      </c>
      <c r="CA85" s="103"/>
      <c r="CB85" s="103"/>
      <c r="CC85" s="103">
        <v>4.8</v>
      </c>
      <c r="CD85" s="103">
        <v>4.8</v>
      </c>
      <c r="CE85" s="103">
        <v>0</v>
      </c>
      <c r="CF85" s="103"/>
      <c r="CG85" s="103"/>
      <c r="CH85" s="103"/>
      <c r="CI85" s="103"/>
      <c r="CJ85" s="103"/>
      <c r="CK85" s="110"/>
      <c r="CL85" s="103"/>
      <c r="CM85" s="103"/>
      <c r="CN85" s="103"/>
      <c r="CO85" s="103"/>
      <c r="CP85" s="103"/>
      <c r="CQ85" s="103">
        <v>0</v>
      </c>
      <c r="CR85" s="103">
        <v>61</v>
      </c>
      <c r="CS85" s="103"/>
      <c r="CT85" s="103"/>
      <c r="CU85" s="103"/>
      <c r="CV85" s="111">
        <v>970.59719999999993</v>
      </c>
    </row>
    <row r="86" spans="1:100" s="99" customFormat="1" ht="14.25" customHeight="1">
      <c r="A86" s="103">
        <v>81</v>
      </c>
      <c r="B86" s="103" t="s">
        <v>240</v>
      </c>
      <c r="C86" s="104">
        <v>402001</v>
      </c>
      <c r="D86" s="105" t="s">
        <v>320</v>
      </c>
      <c r="E86" s="106">
        <v>2563.8477000000003</v>
      </c>
      <c r="F86" s="106">
        <v>822.17569999999989</v>
      </c>
      <c r="G86" s="103">
        <v>182883.5</v>
      </c>
      <c r="H86" s="106">
        <v>60752.5</v>
      </c>
      <c r="I86" s="106">
        <v>122131</v>
      </c>
      <c r="J86" s="103">
        <v>219.46019999999999</v>
      </c>
      <c r="K86" s="106">
        <v>36</v>
      </c>
      <c r="L86" s="103">
        <v>36</v>
      </c>
      <c r="M86" s="103">
        <v>36</v>
      </c>
      <c r="N86" s="103">
        <v>0</v>
      </c>
      <c r="O86" s="103"/>
      <c r="P86" s="103"/>
      <c r="Q86" s="103"/>
      <c r="R86" s="103"/>
      <c r="S86" s="106">
        <v>133.10640000000001</v>
      </c>
      <c r="T86" s="103">
        <v>6.0753000000000004</v>
      </c>
      <c r="U86" s="103"/>
      <c r="V86" s="103"/>
      <c r="W86" s="103">
        <v>84.261600000000001</v>
      </c>
      <c r="X86" s="103">
        <v>84.261600000000001</v>
      </c>
      <c r="Y86" s="103">
        <v>0</v>
      </c>
      <c r="Z86" s="103">
        <v>42.769500000000001</v>
      </c>
      <c r="AA86" s="103">
        <v>42.130800000000001</v>
      </c>
      <c r="AB86" s="103">
        <v>0.63870000000000005</v>
      </c>
      <c r="AC86" s="103">
        <v>70218</v>
      </c>
      <c r="AD86" s="103"/>
      <c r="AE86" s="103"/>
      <c r="AF86" s="103">
        <v>103.6</v>
      </c>
      <c r="AG86" s="103">
        <v>103.6</v>
      </c>
      <c r="AH86" s="103">
        <v>0</v>
      </c>
      <c r="AI86" s="110">
        <v>71.903499999999994</v>
      </c>
      <c r="AJ86" s="110">
        <v>71.903499999999994</v>
      </c>
      <c r="AK86" s="110">
        <v>0</v>
      </c>
      <c r="AL86" s="110">
        <v>719034.99999999988</v>
      </c>
      <c r="AM86" s="103"/>
      <c r="AN86" s="103">
        <v>30.520099999999999</v>
      </c>
      <c r="AO86" s="103">
        <v>30.520099999999999</v>
      </c>
      <c r="AP86" s="103">
        <v>0</v>
      </c>
      <c r="AQ86" s="103">
        <v>28.724799999999998</v>
      </c>
      <c r="AR86" s="103">
        <v>287248</v>
      </c>
      <c r="AS86" s="103">
        <v>1.7952999999999999</v>
      </c>
      <c r="AT86" s="103">
        <v>17953</v>
      </c>
      <c r="AU86" s="103"/>
      <c r="AV86" s="103">
        <v>3.9055</v>
      </c>
      <c r="AW86" s="103">
        <v>3.9055</v>
      </c>
      <c r="AX86" s="103">
        <v>0</v>
      </c>
      <c r="AY86" s="103">
        <v>2.1543999999999999</v>
      </c>
      <c r="AZ86" s="103">
        <v>21544</v>
      </c>
      <c r="BA86" s="103">
        <v>1.7511000000000001</v>
      </c>
      <c r="BB86" s="103">
        <v>17511</v>
      </c>
      <c r="BC86" s="103">
        <v>0</v>
      </c>
      <c r="BD86" s="103">
        <v>59.06</v>
      </c>
      <c r="BE86" s="103">
        <v>59.06</v>
      </c>
      <c r="BF86" s="103">
        <v>0</v>
      </c>
      <c r="BG86" s="103"/>
      <c r="BH86" s="103">
        <v>164.62</v>
      </c>
      <c r="BI86" s="103">
        <v>164.62</v>
      </c>
      <c r="BJ86" s="103">
        <v>0</v>
      </c>
      <c r="BK86" s="111">
        <v>1E-4</v>
      </c>
      <c r="BL86" s="112" t="s">
        <v>320</v>
      </c>
      <c r="BM86" s="106">
        <v>310.25599999999997</v>
      </c>
      <c r="BN86" s="103">
        <v>57.599999999999994</v>
      </c>
      <c r="BO86" s="103">
        <v>57.6</v>
      </c>
      <c r="BP86" s="103">
        <v>0</v>
      </c>
      <c r="BQ86" s="103">
        <v>16.655999999999999</v>
      </c>
      <c r="BR86" s="103">
        <v>16.655999999999999</v>
      </c>
      <c r="BS86" s="103">
        <v>0</v>
      </c>
      <c r="BT86" s="103">
        <v>19880</v>
      </c>
      <c r="BU86" s="110">
        <v>218</v>
      </c>
      <c r="BV86" s="103">
        <v>18</v>
      </c>
      <c r="BW86" s="103">
        <v>15</v>
      </c>
      <c r="BX86" s="103">
        <v>3</v>
      </c>
      <c r="BY86" s="106">
        <v>1431.4160000000002</v>
      </c>
      <c r="BZ86" s="106">
        <v>21.12</v>
      </c>
      <c r="CA86" s="103"/>
      <c r="CB86" s="103"/>
      <c r="CC86" s="103">
        <v>21.12</v>
      </c>
      <c r="CD86" s="103">
        <v>20.64</v>
      </c>
      <c r="CE86" s="103">
        <v>0.48000000000000043</v>
      </c>
      <c r="CF86" s="103"/>
      <c r="CG86" s="103"/>
      <c r="CH86" s="129">
        <v>9.9359999999999999</v>
      </c>
      <c r="CI86" s="103"/>
      <c r="CJ86" s="103"/>
      <c r="CK86" s="110"/>
      <c r="CL86" s="103"/>
      <c r="CM86" s="103"/>
      <c r="CN86" s="103"/>
      <c r="CO86" s="103">
        <v>1400.3600000000001</v>
      </c>
      <c r="CP86" s="103">
        <v>1277.26</v>
      </c>
      <c r="CQ86" s="103">
        <v>123.10000000000014</v>
      </c>
      <c r="CR86" s="103">
        <v>609.95000000000005</v>
      </c>
      <c r="CS86" s="103"/>
      <c r="CT86" s="103"/>
      <c r="CU86" s="103"/>
      <c r="CV86" s="111">
        <v>3173.7977000000001</v>
      </c>
    </row>
    <row r="87" spans="1:100" s="99" customFormat="1" ht="14.25" customHeight="1">
      <c r="A87" s="103">
        <v>82</v>
      </c>
      <c r="B87" s="103" t="s">
        <v>240</v>
      </c>
      <c r="C87" s="104">
        <v>408001</v>
      </c>
      <c r="D87" s="105" t="s">
        <v>321</v>
      </c>
      <c r="E87" s="106">
        <v>149.48179999999999</v>
      </c>
      <c r="F87" s="106">
        <v>105.1618</v>
      </c>
      <c r="G87" s="103">
        <v>28399</v>
      </c>
      <c r="H87" s="106">
        <v>28399</v>
      </c>
      <c r="I87" s="106"/>
      <c r="J87" s="103">
        <v>34.078800000000001</v>
      </c>
      <c r="K87" s="106">
        <v>20.25</v>
      </c>
      <c r="L87" s="103">
        <v>20.25</v>
      </c>
      <c r="M87" s="103">
        <v>20.25</v>
      </c>
      <c r="N87" s="103">
        <v>0</v>
      </c>
      <c r="O87" s="103"/>
      <c r="P87" s="103"/>
      <c r="Q87" s="103"/>
      <c r="R87" s="103"/>
      <c r="S87" s="106">
        <v>24.898900000000001</v>
      </c>
      <c r="T87" s="103">
        <v>2.8399000000000001</v>
      </c>
      <c r="U87" s="103"/>
      <c r="V87" s="103"/>
      <c r="W87" s="103">
        <v>14.5992</v>
      </c>
      <c r="X87" s="103">
        <v>14.5992</v>
      </c>
      <c r="Y87" s="103">
        <v>0</v>
      </c>
      <c r="Z87" s="103">
        <v>7.4598000000000004</v>
      </c>
      <c r="AA87" s="103">
        <v>7.2995999999999999</v>
      </c>
      <c r="AB87" s="103">
        <v>0.16020000000000056</v>
      </c>
      <c r="AC87" s="103">
        <v>12166</v>
      </c>
      <c r="AD87" s="103"/>
      <c r="AE87" s="103"/>
      <c r="AF87" s="103">
        <v>0</v>
      </c>
      <c r="AG87" s="103">
        <v>0</v>
      </c>
      <c r="AH87" s="103">
        <v>0</v>
      </c>
      <c r="AI87" s="110">
        <v>11.482900000000001</v>
      </c>
      <c r="AJ87" s="110">
        <v>11.482900000000001</v>
      </c>
      <c r="AK87" s="110">
        <v>0</v>
      </c>
      <c r="AL87" s="110">
        <v>114829.00000000001</v>
      </c>
      <c r="AM87" s="103"/>
      <c r="AN87" s="103">
        <v>4.6178999999999997</v>
      </c>
      <c r="AO87" s="103">
        <v>5.8588800000000001</v>
      </c>
      <c r="AP87" s="103">
        <v>-1.2409800000000004</v>
      </c>
      <c r="AQ87" s="103">
        <v>4.3463000000000003</v>
      </c>
      <c r="AR87" s="103">
        <v>43463</v>
      </c>
      <c r="AS87" s="103">
        <v>0.27160000000000001</v>
      </c>
      <c r="AT87" s="103">
        <v>2716</v>
      </c>
      <c r="AU87" s="103"/>
      <c r="AV87" s="103">
        <v>0.32600000000000001</v>
      </c>
      <c r="AW87" s="103">
        <v>0.32600000000000001</v>
      </c>
      <c r="AX87" s="103">
        <v>0</v>
      </c>
      <c r="AY87" s="103">
        <v>0.32600000000000001</v>
      </c>
      <c r="AZ87" s="103">
        <v>3260</v>
      </c>
      <c r="BA87" s="103">
        <v>0</v>
      </c>
      <c r="BB87" s="103">
        <v>0</v>
      </c>
      <c r="BC87" s="103">
        <v>0</v>
      </c>
      <c r="BD87" s="103">
        <v>9.5073000000000008</v>
      </c>
      <c r="BE87" s="103">
        <v>9.5073000000000008</v>
      </c>
      <c r="BF87" s="103">
        <v>0</v>
      </c>
      <c r="BG87" s="103"/>
      <c r="BH87" s="103"/>
      <c r="BI87" s="103"/>
      <c r="BJ87" s="103">
        <v>0</v>
      </c>
      <c r="BK87" s="111">
        <v>1E-4</v>
      </c>
      <c r="BL87" s="112" t="s">
        <v>321</v>
      </c>
      <c r="BM87" s="106">
        <v>41.92</v>
      </c>
      <c r="BN87" s="103">
        <v>10.799999999999999</v>
      </c>
      <c r="BO87" s="103">
        <v>10.8</v>
      </c>
      <c r="BP87" s="103">
        <v>0</v>
      </c>
      <c r="BQ87" s="103">
        <v>6.12</v>
      </c>
      <c r="BR87" s="103">
        <v>6.12</v>
      </c>
      <c r="BS87" s="103">
        <v>0</v>
      </c>
      <c r="BT87" s="103">
        <v>5050</v>
      </c>
      <c r="BU87" s="110">
        <v>25</v>
      </c>
      <c r="BV87" s="103"/>
      <c r="BW87" s="103"/>
      <c r="BX87" s="103">
        <v>0</v>
      </c>
      <c r="BY87" s="106">
        <v>2.4</v>
      </c>
      <c r="BZ87" s="106">
        <v>2.4</v>
      </c>
      <c r="CA87" s="103"/>
      <c r="CB87" s="103"/>
      <c r="CC87" s="103">
        <v>2.4</v>
      </c>
      <c r="CD87" s="103">
        <v>2.4</v>
      </c>
      <c r="CE87" s="103">
        <v>0</v>
      </c>
      <c r="CF87" s="103"/>
      <c r="CG87" s="103"/>
      <c r="CH87" s="103"/>
      <c r="CI87" s="103"/>
      <c r="CJ87" s="103"/>
      <c r="CK87" s="110"/>
      <c r="CL87" s="103"/>
      <c r="CM87" s="103"/>
      <c r="CN87" s="103"/>
      <c r="CO87" s="103"/>
      <c r="CP87" s="103"/>
      <c r="CQ87" s="103">
        <v>0</v>
      </c>
      <c r="CR87" s="103">
        <v>310</v>
      </c>
      <c r="CS87" s="103"/>
      <c r="CT87" s="103"/>
      <c r="CU87" s="103"/>
      <c r="CV87" s="111">
        <v>459.48180000000002</v>
      </c>
    </row>
    <row r="88" spans="1:100" s="99" customFormat="1" ht="14.25" customHeight="1">
      <c r="A88" s="103">
        <v>83</v>
      </c>
      <c r="B88" s="103" t="s">
        <v>240</v>
      </c>
      <c r="C88" s="104">
        <v>409001</v>
      </c>
      <c r="D88" s="105" t="s">
        <v>322</v>
      </c>
      <c r="E88" s="106">
        <v>4253.9192999999996</v>
      </c>
      <c r="F88" s="106">
        <v>274.08930000000004</v>
      </c>
      <c r="G88" s="103">
        <v>76821</v>
      </c>
      <c r="H88" s="106">
        <v>22678</v>
      </c>
      <c r="I88" s="106">
        <v>54143</v>
      </c>
      <c r="J88" s="103">
        <v>92.185199999999995</v>
      </c>
      <c r="K88" s="106">
        <v>13.5</v>
      </c>
      <c r="L88" s="103">
        <v>13.5</v>
      </c>
      <c r="M88" s="103">
        <v>13.98</v>
      </c>
      <c r="N88" s="103">
        <v>-0.48000000000000043</v>
      </c>
      <c r="O88" s="103"/>
      <c r="P88" s="103"/>
      <c r="Q88" s="103"/>
      <c r="R88" s="103"/>
      <c r="S88" s="106">
        <v>55.369599999999998</v>
      </c>
      <c r="T88" s="103">
        <v>2.2677999999999998</v>
      </c>
      <c r="U88" s="103"/>
      <c r="V88" s="103"/>
      <c r="W88" s="103">
        <v>35.561999999999998</v>
      </c>
      <c r="X88" s="103">
        <v>35.561999999999998</v>
      </c>
      <c r="Y88" s="103">
        <v>0</v>
      </c>
      <c r="Z88" s="103">
        <v>17.5398</v>
      </c>
      <c r="AA88" s="103">
        <v>17.780999999999999</v>
      </c>
      <c r="AB88" s="103">
        <v>-0.24119999999999919</v>
      </c>
      <c r="AC88" s="103">
        <v>29635</v>
      </c>
      <c r="AD88" s="103"/>
      <c r="AE88" s="103"/>
      <c r="AF88" s="103">
        <v>44.03</v>
      </c>
      <c r="AG88" s="103">
        <v>44.03</v>
      </c>
      <c r="AH88" s="103">
        <v>0</v>
      </c>
      <c r="AI88" s="110">
        <v>30.007200000000001</v>
      </c>
      <c r="AJ88" s="110">
        <v>30.084</v>
      </c>
      <c r="AK88" s="110">
        <v>-7.6799999999998647E-2</v>
      </c>
      <c r="AL88" s="110">
        <v>300072</v>
      </c>
      <c r="AM88" s="103"/>
      <c r="AN88" s="103">
        <v>12.7258</v>
      </c>
      <c r="AO88" s="103">
        <v>12.7666</v>
      </c>
      <c r="AP88" s="103">
        <v>-4.0800000000000836E-2</v>
      </c>
      <c r="AQ88" s="103">
        <v>11.9772</v>
      </c>
      <c r="AR88" s="103">
        <v>119772</v>
      </c>
      <c r="AS88" s="103">
        <v>0.74860000000000004</v>
      </c>
      <c r="AT88" s="103">
        <v>7486</v>
      </c>
      <c r="AU88" s="103"/>
      <c r="AV88" s="103">
        <v>1.6613</v>
      </c>
      <c r="AW88" s="103">
        <v>1.6641999999999999</v>
      </c>
      <c r="AX88" s="103">
        <v>-2.8999999999999027E-3</v>
      </c>
      <c r="AY88" s="103">
        <v>0.89829999999999999</v>
      </c>
      <c r="AZ88" s="103">
        <v>8983</v>
      </c>
      <c r="BA88" s="103">
        <v>0.76300000000000001</v>
      </c>
      <c r="BB88" s="103">
        <v>7630</v>
      </c>
      <c r="BC88" s="103">
        <v>0</v>
      </c>
      <c r="BD88" s="103">
        <v>24.610199999999999</v>
      </c>
      <c r="BE88" s="103">
        <v>24.6678</v>
      </c>
      <c r="BF88" s="103">
        <v>-5.7600000000000762E-2</v>
      </c>
      <c r="BG88" s="103"/>
      <c r="BH88" s="103"/>
      <c r="BI88" s="103"/>
      <c r="BJ88" s="103">
        <v>0</v>
      </c>
      <c r="BK88" s="111">
        <v>1E-4</v>
      </c>
      <c r="BL88" s="112" t="s">
        <v>322</v>
      </c>
      <c r="BM88" s="106">
        <v>192.02</v>
      </c>
      <c r="BN88" s="103">
        <v>23.52</v>
      </c>
      <c r="BO88" s="103">
        <v>23.52</v>
      </c>
      <c r="BP88" s="103">
        <v>0</v>
      </c>
      <c r="BQ88" s="103">
        <v>4.5</v>
      </c>
      <c r="BR88" s="103">
        <v>4.5</v>
      </c>
      <c r="BS88" s="103">
        <v>0</v>
      </c>
      <c r="BT88" s="103">
        <v>3650</v>
      </c>
      <c r="BU88" s="110">
        <v>164</v>
      </c>
      <c r="BV88" s="103"/>
      <c r="BW88" s="103"/>
      <c r="BX88" s="103">
        <v>0</v>
      </c>
      <c r="BY88" s="106">
        <v>3787.81</v>
      </c>
      <c r="BZ88" s="106">
        <v>1.92</v>
      </c>
      <c r="CA88" s="103"/>
      <c r="CB88" s="103"/>
      <c r="CC88" s="103">
        <v>1.92</v>
      </c>
      <c r="CD88" s="103">
        <v>1.92</v>
      </c>
      <c r="CE88" s="103">
        <v>0</v>
      </c>
      <c r="CF88" s="103"/>
      <c r="CG88" s="103"/>
      <c r="CH88" s="103"/>
      <c r="CI88" s="103"/>
      <c r="CJ88" s="103">
        <v>620</v>
      </c>
      <c r="CK88" s="110"/>
      <c r="CL88" s="103"/>
      <c r="CM88" s="103"/>
      <c r="CN88" s="103"/>
      <c r="CO88" s="128">
        <v>3165.89</v>
      </c>
      <c r="CP88" s="128">
        <v>2944.73</v>
      </c>
      <c r="CQ88" s="103">
        <v>221.15999999999985</v>
      </c>
      <c r="CR88" s="103">
        <v>20</v>
      </c>
      <c r="CS88" s="103"/>
      <c r="CT88" s="103"/>
      <c r="CU88" s="103"/>
      <c r="CV88" s="111">
        <v>4273.9192999999996</v>
      </c>
    </row>
    <row r="89" spans="1:100" s="99" customFormat="1" ht="14.25" customHeight="1">
      <c r="A89" s="103">
        <v>84</v>
      </c>
      <c r="B89" s="103" t="s">
        <v>240</v>
      </c>
      <c r="C89" s="104">
        <v>406001</v>
      </c>
      <c r="D89" s="105" t="s">
        <v>323</v>
      </c>
      <c r="E89" s="106">
        <v>268.12030000000004</v>
      </c>
      <c r="F89" s="106">
        <v>118.76030000000002</v>
      </c>
      <c r="G89" s="103">
        <v>41734</v>
      </c>
      <c r="H89" s="106"/>
      <c r="I89" s="106">
        <v>41734</v>
      </c>
      <c r="J89" s="103">
        <v>50.080800000000004</v>
      </c>
      <c r="K89" s="106">
        <v>0</v>
      </c>
      <c r="L89" s="103">
        <v>0</v>
      </c>
      <c r="M89" s="103">
        <v>0</v>
      </c>
      <c r="N89" s="103">
        <v>0</v>
      </c>
      <c r="O89" s="103"/>
      <c r="P89" s="103"/>
      <c r="Q89" s="103"/>
      <c r="R89" s="103"/>
      <c r="S89" s="106">
        <v>17.28</v>
      </c>
      <c r="T89" s="103">
        <v>0</v>
      </c>
      <c r="U89" s="103"/>
      <c r="V89" s="103"/>
      <c r="W89" s="103">
        <v>11.52</v>
      </c>
      <c r="X89" s="103">
        <v>11.52</v>
      </c>
      <c r="Y89" s="103">
        <v>0</v>
      </c>
      <c r="Z89" s="103">
        <v>5.76</v>
      </c>
      <c r="AA89" s="103">
        <v>5.76</v>
      </c>
      <c r="AB89" s="103">
        <v>0</v>
      </c>
      <c r="AC89" s="103">
        <v>9600</v>
      </c>
      <c r="AD89" s="103"/>
      <c r="AE89" s="103"/>
      <c r="AF89" s="103">
        <v>20.72</v>
      </c>
      <c r="AG89" s="103">
        <v>20.72</v>
      </c>
      <c r="AH89" s="103">
        <v>0</v>
      </c>
      <c r="AI89" s="110">
        <v>13.1713</v>
      </c>
      <c r="AJ89" s="110">
        <v>13.1713</v>
      </c>
      <c r="AK89" s="110">
        <v>0</v>
      </c>
      <c r="AL89" s="110">
        <v>131713</v>
      </c>
      <c r="AM89" s="103"/>
      <c r="AN89" s="103">
        <v>6.0180999999999996</v>
      </c>
      <c r="AO89" s="103">
        <v>6.0180999999999996</v>
      </c>
      <c r="AP89" s="103">
        <v>0</v>
      </c>
      <c r="AQ89" s="103">
        <v>5.6641000000000004</v>
      </c>
      <c r="AR89" s="103">
        <v>56641</v>
      </c>
      <c r="AS89" s="103">
        <v>0.35399999999999998</v>
      </c>
      <c r="AT89" s="103">
        <v>3540</v>
      </c>
      <c r="AU89" s="103"/>
      <c r="AV89" s="103">
        <v>0.9204</v>
      </c>
      <c r="AW89" s="103">
        <v>0.9204</v>
      </c>
      <c r="AX89" s="103">
        <v>0</v>
      </c>
      <c r="AY89" s="103">
        <v>0.42480000000000001</v>
      </c>
      <c r="AZ89" s="103">
        <v>4248</v>
      </c>
      <c r="BA89" s="103">
        <v>0.49559999999999998</v>
      </c>
      <c r="BB89" s="103">
        <v>4956</v>
      </c>
      <c r="BC89" s="103">
        <v>0</v>
      </c>
      <c r="BD89" s="103">
        <v>10.569699999999999</v>
      </c>
      <c r="BE89" s="103">
        <v>10.569699999999999</v>
      </c>
      <c r="BF89" s="103">
        <v>0</v>
      </c>
      <c r="BG89" s="103"/>
      <c r="BH89" s="103"/>
      <c r="BI89" s="103"/>
      <c r="BJ89" s="103">
        <v>0</v>
      </c>
      <c r="BK89" s="111">
        <v>1E-4</v>
      </c>
      <c r="BL89" s="112" t="s">
        <v>323</v>
      </c>
      <c r="BM89" s="106">
        <v>99.608000000000004</v>
      </c>
      <c r="BN89" s="103">
        <v>7.68</v>
      </c>
      <c r="BO89" s="103">
        <v>7.68</v>
      </c>
      <c r="BP89" s="103">
        <v>0</v>
      </c>
      <c r="BQ89" s="103">
        <v>8.9280000000000008</v>
      </c>
      <c r="BR89" s="103">
        <v>8.9280000000000008</v>
      </c>
      <c r="BS89" s="103">
        <v>0</v>
      </c>
      <c r="BT89" s="103">
        <v>9940</v>
      </c>
      <c r="BU89" s="110">
        <v>83</v>
      </c>
      <c r="BV89" s="103"/>
      <c r="BW89" s="103"/>
      <c r="BX89" s="103">
        <v>0</v>
      </c>
      <c r="BY89" s="106">
        <v>49.752000000000002</v>
      </c>
      <c r="BZ89" s="106">
        <v>43.2</v>
      </c>
      <c r="CA89" s="129"/>
      <c r="CB89" s="129"/>
      <c r="CC89" s="103">
        <v>43.2</v>
      </c>
      <c r="CD89" s="103">
        <v>43.2</v>
      </c>
      <c r="CE89" s="103">
        <v>0</v>
      </c>
      <c r="CF89" s="103"/>
      <c r="CG89" s="103"/>
      <c r="CH89" s="129">
        <v>6.5519999999999996</v>
      </c>
      <c r="CI89" s="103"/>
      <c r="CJ89" s="103"/>
      <c r="CK89" s="110"/>
      <c r="CL89" s="103"/>
      <c r="CM89" s="103"/>
      <c r="CN89" s="103"/>
      <c r="CO89" s="103"/>
      <c r="CP89" s="103"/>
      <c r="CQ89" s="103">
        <v>0</v>
      </c>
      <c r="CR89" s="103"/>
      <c r="CS89" s="103"/>
      <c r="CT89" s="103"/>
      <c r="CU89" s="103"/>
      <c r="CV89" s="111">
        <v>268.12030000000004</v>
      </c>
    </row>
    <row r="90" spans="1:100" s="99" customFormat="1" ht="14.25" customHeight="1">
      <c r="A90" s="103">
        <v>85</v>
      </c>
      <c r="B90" s="103" t="s">
        <v>240</v>
      </c>
      <c r="C90" s="104">
        <v>403001</v>
      </c>
      <c r="D90" s="105" t="s">
        <v>324</v>
      </c>
      <c r="E90" s="106">
        <v>3998.7200999999995</v>
      </c>
      <c r="F90" s="106">
        <v>2766.6749</v>
      </c>
      <c r="G90" s="103">
        <v>162488</v>
      </c>
      <c r="H90" s="106">
        <v>104906</v>
      </c>
      <c r="I90" s="106">
        <v>57582</v>
      </c>
      <c r="J90" s="103">
        <v>194.98560000000001</v>
      </c>
      <c r="K90" s="106">
        <v>533.55999999999995</v>
      </c>
      <c r="L90" s="103">
        <v>58.5</v>
      </c>
      <c r="M90" s="103">
        <v>58.5</v>
      </c>
      <c r="N90" s="103">
        <v>0</v>
      </c>
      <c r="O90" s="103">
        <v>389.28</v>
      </c>
      <c r="P90" s="128">
        <v>85.78</v>
      </c>
      <c r="Q90" s="103"/>
      <c r="R90" s="103"/>
      <c r="S90" s="106">
        <v>116.00290000000001</v>
      </c>
      <c r="T90" s="103">
        <v>10.490600000000001</v>
      </c>
      <c r="U90" s="103"/>
      <c r="V90" s="103"/>
      <c r="W90" s="103">
        <v>70.796400000000006</v>
      </c>
      <c r="X90" s="103">
        <v>70.796400000000006</v>
      </c>
      <c r="Y90" s="103">
        <v>0</v>
      </c>
      <c r="Z90" s="103">
        <v>34.715899999999998</v>
      </c>
      <c r="AA90" s="103">
        <v>35.398200000000003</v>
      </c>
      <c r="AB90" s="103">
        <v>-0.68230000000000501</v>
      </c>
      <c r="AC90" s="103">
        <v>58997</v>
      </c>
      <c r="AD90" s="103"/>
      <c r="AE90" s="103"/>
      <c r="AF90" s="103">
        <v>44.03</v>
      </c>
      <c r="AG90" s="103">
        <v>44.03</v>
      </c>
      <c r="AH90" s="103">
        <v>0</v>
      </c>
      <c r="AI90" s="110">
        <v>60.608400000000003</v>
      </c>
      <c r="AJ90" s="110">
        <v>60.608400000000003</v>
      </c>
      <c r="AK90" s="110">
        <v>0</v>
      </c>
      <c r="AL90" s="110">
        <v>606084</v>
      </c>
      <c r="AM90" s="128"/>
      <c r="AN90" s="103">
        <v>25.288799999999998</v>
      </c>
      <c r="AO90" s="103">
        <v>25.288799999999998</v>
      </c>
      <c r="AP90" s="103">
        <v>0</v>
      </c>
      <c r="AQ90" s="103">
        <v>23.801200000000001</v>
      </c>
      <c r="AR90" s="103">
        <v>238012.00000000003</v>
      </c>
      <c r="AS90" s="103">
        <v>1.4876</v>
      </c>
      <c r="AT90" s="103">
        <v>14876</v>
      </c>
      <c r="AU90" s="103"/>
      <c r="AV90" s="103">
        <v>2.577</v>
      </c>
      <c r="AW90" s="103">
        <v>2.577</v>
      </c>
      <c r="AX90" s="103">
        <v>0</v>
      </c>
      <c r="AY90" s="103">
        <v>1.7850999999999999</v>
      </c>
      <c r="AZ90" s="103">
        <v>17851</v>
      </c>
      <c r="BA90" s="103">
        <v>0.79190000000000005</v>
      </c>
      <c r="BB90" s="103">
        <v>7919.0000000000009</v>
      </c>
      <c r="BC90" s="103">
        <v>0</v>
      </c>
      <c r="BD90" s="103">
        <v>49.622199999999999</v>
      </c>
      <c r="BE90" s="103">
        <v>49.622199999999999</v>
      </c>
      <c r="BF90" s="103">
        <v>0</v>
      </c>
      <c r="BG90" s="103"/>
      <c r="BH90" s="128">
        <v>1740</v>
      </c>
      <c r="BI90" s="128">
        <v>1740</v>
      </c>
      <c r="BJ90" s="103">
        <v>0</v>
      </c>
      <c r="BK90" s="111">
        <v>1E-4</v>
      </c>
      <c r="BL90" s="112" t="s">
        <v>324</v>
      </c>
      <c r="BM90" s="106">
        <v>394.87200000000001</v>
      </c>
      <c r="BN90" s="103">
        <v>47.519999999999996</v>
      </c>
      <c r="BO90" s="103">
        <v>47.52</v>
      </c>
      <c r="BP90" s="103">
        <v>0</v>
      </c>
      <c r="BQ90" s="103">
        <v>29.352</v>
      </c>
      <c r="BR90" s="103">
        <v>29.352</v>
      </c>
      <c r="BS90" s="103">
        <v>0</v>
      </c>
      <c r="BT90" s="103">
        <v>23060</v>
      </c>
      <c r="BU90" s="110">
        <v>318</v>
      </c>
      <c r="BV90" s="103"/>
      <c r="BW90" s="103"/>
      <c r="BX90" s="103">
        <v>0</v>
      </c>
      <c r="BY90" s="106">
        <v>837.17319999999995</v>
      </c>
      <c r="BZ90" s="106">
        <v>20.16</v>
      </c>
      <c r="CA90" s="103"/>
      <c r="CB90" s="103"/>
      <c r="CC90" s="103">
        <v>20.16</v>
      </c>
      <c r="CD90" s="103">
        <v>20.16</v>
      </c>
      <c r="CE90" s="103">
        <v>0</v>
      </c>
      <c r="CF90" s="103"/>
      <c r="CG90" s="103"/>
      <c r="CH90" s="129">
        <v>3.4632000000000001</v>
      </c>
      <c r="CI90" s="103"/>
      <c r="CJ90" s="103"/>
      <c r="CK90" s="110"/>
      <c r="CL90" s="103"/>
      <c r="CM90" s="103"/>
      <c r="CN90" s="103"/>
      <c r="CO90" s="129">
        <v>813.55</v>
      </c>
      <c r="CP90" s="129">
        <v>813.55</v>
      </c>
      <c r="CQ90" s="103">
        <v>0</v>
      </c>
      <c r="CR90" s="103">
        <v>1660.4163000000001</v>
      </c>
      <c r="CS90" s="103"/>
      <c r="CT90" s="103"/>
      <c r="CU90" s="103"/>
      <c r="CV90" s="111">
        <v>5659.1363999999994</v>
      </c>
    </row>
    <row r="91" spans="1:100" s="99" customFormat="1" ht="14.25" customHeight="1">
      <c r="A91" s="103">
        <v>86</v>
      </c>
      <c r="B91" s="103" t="s">
        <v>240</v>
      </c>
      <c r="C91" s="104">
        <v>415001</v>
      </c>
      <c r="D91" s="105" t="s">
        <v>325</v>
      </c>
      <c r="E91" s="106">
        <v>1181.5250999999998</v>
      </c>
      <c r="F91" s="106">
        <v>1076.8010999999999</v>
      </c>
      <c r="G91" s="103">
        <v>309761</v>
      </c>
      <c r="H91" s="106"/>
      <c r="I91" s="106">
        <v>309761</v>
      </c>
      <c r="J91" s="103">
        <v>371.71319999999997</v>
      </c>
      <c r="K91" s="106">
        <v>0</v>
      </c>
      <c r="L91" s="103">
        <v>0</v>
      </c>
      <c r="M91" s="103">
        <v>0</v>
      </c>
      <c r="N91" s="103">
        <v>0</v>
      </c>
      <c r="O91" s="103"/>
      <c r="P91" s="103"/>
      <c r="Q91" s="103"/>
      <c r="R91" s="103"/>
      <c r="S91" s="106">
        <v>196.56</v>
      </c>
      <c r="T91" s="103">
        <v>0</v>
      </c>
      <c r="U91" s="103"/>
      <c r="V91" s="103"/>
      <c r="W91" s="103">
        <v>131.04</v>
      </c>
      <c r="X91" s="103">
        <v>131.04</v>
      </c>
      <c r="Y91" s="103">
        <v>0</v>
      </c>
      <c r="Z91" s="103">
        <v>65.52</v>
      </c>
      <c r="AA91" s="103">
        <v>65.52</v>
      </c>
      <c r="AB91" s="103">
        <v>0</v>
      </c>
      <c r="AC91" s="103">
        <v>109200</v>
      </c>
      <c r="AD91" s="103"/>
      <c r="AE91" s="103"/>
      <c r="AF91" s="103">
        <v>235.69</v>
      </c>
      <c r="AG91" s="103">
        <v>235.69</v>
      </c>
      <c r="AH91" s="103">
        <v>0</v>
      </c>
      <c r="AI91" s="110">
        <v>118.15089999999999</v>
      </c>
      <c r="AJ91" s="110">
        <v>118.15089999999999</v>
      </c>
      <c r="AK91" s="110">
        <v>0</v>
      </c>
      <c r="AL91" s="110">
        <v>992318.00000000012</v>
      </c>
      <c r="AM91" s="103"/>
      <c r="AN91" s="103">
        <v>51.629300000000001</v>
      </c>
      <c r="AO91" s="103">
        <v>51.629199999999997</v>
      </c>
      <c r="AP91" s="103">
        <v>1.0000000000331966E-4</v>
      </c>
      <c r="AQ91" s="103">
        <v>48.592300000000002</v>
      </c>
      <c r="AR91" s="103">
        <v>410782</v>
      </c>
      <c r="AS91" s="103">
        <v>2.5316000000000001</v>
      </c>
      <c r="AT91" s="103">
        <v>25538</v>
      </c>
      <c r="AU91" s="103"/>
      <c r="AV91" s="103">
        <v>6.5820999999999996</v>
      </c>
      <c r="AW91" s="103">
        <v>7.8962000000000003</v>
      </c>
      <c r="AX91" s="103">
        <v>-1.3141000000000007</v>
      </c>
      <c r="AY91" s="103">
        <v>3.0379</v>
      </c>
      <c r="AZ91" s="103">
        <v>30646</v>
      </c>
      <c r="BA91" s="103">
        <v>3.5442</v>
      </c>
      <c r="BB91" s="103">
        <v>35753</v>
      </c>
      <c r="BC91" s="103">
        <v>0</v>
      </c>
      <c r="BD91" s="103">
        <v>96.4756</v>
      </c>
      <c r="BE91" s="103">
        <v>96.475499999999997</v>
      </c>
      <c r="BF91" s="103">
        <v>1.0000000000331966E-4</v>
      </c>
      <c r="BG91" s="103"/>
      <c r="BH91" s="103"/>
      <c r="BI91" s="103"/>
      <c r="BJ91" s="103">
        <v>0</v>
      </c>
      <c r="BK91" s="111">
        <v>1E-4</v>
      </c>
      <c r="BL91" s="112" t="s">
        <v>325</v>
      </c>
      <c r="BM91" s="106">
        <v>87.36</v>
      </c>
      <c r="BN91" s="103">
        <v>87.36</v>
      </c>
      <c r="BO91" s="103">
        <v>87.36</v>
      </c>
      <c r="BP91" s="103">
        <v>0</v>
      </c>
      <c r="BQ91" s="103">
        <v>0</v>
      </c>
      <c r="BR91" s="103">
        <v>0</v>
      </c>
      <c r="BS91" s="103">
        <v>0</v>
      </c>
      <c r="BT91" s="103"/>
      <c r="BU91" s="110"/>
      <c r="BV91" s="103"/>
      <c r="BW91" s="103"/>
      <c r="BX91" s="103">
        <v>0</v>
      </c>
      <c r="BY91" s="106">
        <v>17.364000000000001</v>
      </c>
      <c r="BZ91" s="106">
        <v>14.88</v>
      </c>
      <c r="CA91" s="103"/>
      <c r="CB91" s="103"/>
      <c r="CC91" s="103">
        <v>14.88</v>
      </c>
      <c r="CD91" s="103">
        <v>14.88</v>
      </c>
      <c r="CE91" s="103">
        <v>0</v>
      </c>
      <c r="CF91" s="103"/>
      <c r="CG91" s="103"/>
      <c r="CH91" s="129">
        <v>2.484</v>
      </c>
      <c r="CI91" s="103"/>
      <c r="CJ91" s="103"/>
      <c r="CK91" s="110"/>
      <c r="CL91" s="103"/>
      <c r="CM91" s="103"/>
      <c r="CN91" s="103"/>
      <c r="CO91" s="103"/>
      <c r="CP91" s="103"/>
      <c r="CQ91" s="103">
        <v>0</v>
      </c>
      <c r="CR91" s="103">
        <v>227</v>
      </c>
      <c r="CS91" s="103"/>
      <c r="CT91" s="103"/>
      <c r="CU91" s="103"/>
      <c r="CV91" s="111">
        <v>1408.5250999999998</v>
      </c>
    </row>
    <row r="92" spans="1:100" s="99" customFormat="1" ht="14.25" customHeight="1">
      <c r="A92" s="103">
        <v>87</v>
      </c>
      <c r="B92" s="103" t="s">
        <v>240</v>
      </c>
      <c r="C92" s="104">
        <v>414001</v>
      </c>
      <c r="D92" s="105" t="s">
        <v>326</v>
      </c>
      <c r="E92" s="106">
        <v>1425.6280999999999</v>
      </c>
      <c r="F92" s="106">
        <v>1260.5920999999998</v>
      </c>
      <c r="G92" s="103">
        <v>378817</v>
      </c>
      <c r="H92" s="106"/>
      <c r="I92" s="106">
        <v>378817</v>
      </c>
      <c r="J92" s="103">
        <v>454.5804</v>
      </c>
      <c r="K92" s="106">
        <v>0</v>
      </c>
      <c r="L92" s="103">
        <v>0</v>
      </c>
      <c r="M92" s="103">
        <v>0</v>
      </c>
      <c r="N92" s="103">
        <v>0</v>
      </c>
      <c r="O92" s="103"/>
      <c r="P92" s="103"/>
      <c r="Q92" s="103"/>
      <c r="R92" s="103"/>
      <c r="S92" s="106">
        <v>220.32</v>
      </c>
      <c r="T92" s="103">
        <v>0</v>
      </c>
      <c r="U92" s="103"/>
      <c r="V92" s="103"/>
      <c r="W92" s="103">
        <v>146.88</v>
      </c>
      <c r="X92" s="103">
        <v>146.88</v>
      </c>
      <c r="Y92" s="103">
        <v>0</v>
      </c>
      <c r="Z92" s="103">
        <v>73.44</v>
      </c>
      <c r="AA92" s="103">
        <v>73.44</v>
      </c>
      <c r="AB92" s="103">
        <v>0</v>
      </c>
      <c r="AC92" s="103">
        <v>122400</v>
      </c>
      <c r="AD92" s="103"/>
      <c r="AE92" s="103"/>
      <c r="AF92" s="103">
        <v>264.18</v>
      </c>
      <c r="AG92" s="103">
        <v>264.18</v>
      </c>
      <c r="AH92" s="103">
        <v>0</v>
      </c>
      <c r="AI92" s="110">
        <v>138.5025</v>
      </c>
      <c r="AJ92" s="110">
        <v>138.502464</v>
      </c>
      <c r="AK92" s="110">
        <v>3.5999999994373866E-5</v>
      </c>
      <c r="AL92" s="110">
        <v>1372691</v>
      </c>
      <c r="AM92" s="103"/>
      <c r="AN92" s="103">
        <v>61.0946</v>
      </c>
      <c r="AO92" s="103">
        <v>61.0946</v>
      </c>
      <c r="AP92" s="103">
        <v>0</v>
      </c>
      <c r="AQ92" s="103">
        <v>57.500799999999998</v>
      </c>
      <c r="AR92" s="103">
        <v>569190</v>
      </c>
      <c r="AS92" s="103">
        <v>3.5480999999999998</v>
      </c>
      <c r="AT92" s="103">
        <v>35481</v>
      </c>
      <c r="AU92" s="103"/>
      <c r="AV92" s="103">
        <v>9.2249999999999996</v>
      </c>
      <c r="AW92" s="103">
        <v>9.3438850000000002</v>
      </c>
      <c r="AX92" s="103">
        <v>-0.11888500000000057</v>
      </c>
      <c r="AY92" s="103">
        <v>4.2576999999999998</v>
      </c>
      <c r="AZ92" s="103">
        <v>42577</v>
      </c>
      <c r="BA92" s="103">
        <v>4.9672999999999998</v>
      </c>
      <c r="BB92" s="103">
        <v>49673</v>
      </c>
      <c r="BC92" s="103">
        <v>0</v>
      </c>
      <c r="BD92" s="103">
        <v>112.6896</v>
      </c>
      <c r="BE92" s="103">
        <v>112.68964800000001</v>
      </c>
      <c r="BF92" s="103">
        <v>-4.8000000006709342E-5</v>
      </c>
      <c r="BG92" s="103"/>
      <c r="BH92" s="103"/>
      <c r="BI92" s="103"/>
      <c r="BJ92" s="103">
        <v>0</v>
      </c>
      <c r="BK92" s="111">
        <v>1E-4</v>
      </c>
      <c r="BL92" s="112" t="s">
        <v>326</v>
      </c>
      <c r="BM92" s="106">
        <v>154.92000000000002</v>
      </c>
      <c r="BN92" s="103">
        <v>97.92</v>
      </c>
      <c r="BO92" s="103">
        <v>97.92</v>
      </c>
      <c r="BP92" s="103">
        <v>0</v>
      </c>
      <c r="BQ92" s="103">
        <v>0</v>
      </c>
      <c r="BR92" s="103">
        <v>0</v>
      </c>
      <c r="BS92" s="103">
        <v>0</v>
      </c>
      <c r="BT92" s="103"/>
      <c r="BU92" s="110">
        <v>57</v>
      </c>
      <c r="BV92" s="103"/>
      <c r="BW92" s="103"/>
      <c r="BX92" s="103">
        <v>0</v>
      </c>
      <c r="BY92" s="106">
        <v>10.116</v>
      </c>
      <c r="BZ92" s="106">
        <v>9.6</v>
      </c>
      <c r="CA92" s="103"/>
      <c r="CB92" s="103"/>
      <c r="CC92" s="103">
        <v>9.6</v>
      </c>
      <c r="CD92" s="103">
        <v>9.6</v>
      </c>
      <c r="CE92" s="103">
        <v>0</v>
      </c>
      <c r="CF92" s="103"/>
      <c r="CG92" s="103"/>
      <c r="CH92" s="129">
        <v>0.51600000000000001</v>
      </c>
      <c r="CI92" s="103"/>
      <c r="CJ92" s="103"/>
      <c r="CK92" s="110"/>
      <c r="CL92" s="103"/>
      <c r="CM92" s="103"/>
      <c r="CN92" s="103"/>
      <c r="CO92" s="103"/>
      <c r="CP92" s="103"/>
      <c r="CQ92" s="103">
        <v>0</v>
      </c>
      <c r="CR92" s="103">
        <v>212.97</v>
      </c>
      <c r="CS92" s="103"/>
      <c r="CT92" s="103"/>
      <c r="CU92" s="103"/>
      <c r="CV92" s="111">
        <v>1638.5980999999999</v>
      </c>
    </row>
    <row r="93" spans="1:100" s="99" customFormat="1" ht="14.25" customHeight="1">
      <c r="A93" s="103">
        <v>88</v>
      </c>
      <c r="B93" s="103" t="s">
        <v>240</v>
      </c>
      <c r="C93" s="104">
        <v>407001</v>
      </c>
      <c r="D93" s="105" t="s">
        <v>327</v>
      </c>
      <c r="E93" s="106">
        <v>465.39019999999999</v>
      </c>
      <c r="F93" s="106">
        <v>331.41419999999999</v>
      </c>
      <c r="G93" s="103">
        <v>89172</v>
      </c>
      <c r="H93" s="106">
        <v>34335</v>
      </c>
      <c r="I93" s="106">
        <v>54837</v>
      </c>
      <c r="J93" s="103">
        <v>107.0064</v>
      </c>
      <c r="K93" s="106">
        <v>22.5</v>
      </c>
      <c r="L93" s="103">
        <v>22.5</v>
      </c>
      <c r="M93" s="103">
        <v>22.5</v>
      </c>
      <c r="N93" s="103">
        <v>0</v>
      </c>
      <c r="O93" s="103"/>
      <c r="P93" s="103"/>
      <c r="Q93" s="103"/>
      <c r="R93" s="103"/>
      <c r="S93" s="106">
        <v>69.680500000000009</v>
      </c>
      <c r="T93" s="103">
        <v>3.4335</v>
      </c>
      <c r="U93" s="103"/>
      <c r="V93" s="103"/>
      <c r="W93" s="103">
        <v>43.734000000000002</v>
      </c>
      <c r="X93" s="103">
        <v>43.734000000000002</v>
      </c>
      <c r="Y93" s="103">
        <v>0</v>
      </c>
      <c r="Z93" s="103">
        <v>22.513000000000002</v>
      </c>
      <c r="AA93" s="103">
        <v>21.867000000000001</v>
      </c>
      <c r="AB93" s="103">
        <v>0.6460000000000008</v>
      </c>
      <c r="AC93" s="103">
        <v>36445</v>
      </c>
      <c r="AD93" s="103"/>
      <c r="AE93" s="103"/>
      <c r="AF93" s="103">
        <v>49.21</v>
      </c>
      <c r="AG93" s="103">
        <v>49.21</v>
      </c>
      <c r="AH93" s="103">
        <v>0</v>
      </c>
      <c r="AI93" s="110">
        <v>36.141399999999997</v>
      </c>
      <c r="AJ93" s="110">
        <v>36.141399999999997</v>
      </c>
      <c r="AK93" s="110">
        <v>0</v>
      </c>
      <c r="AL93" s="110">
        <v>361414</v>
      </c>
      <c r="AM93" s="103"/>
      <c r="AN93" s="103">
        <v>15.190899999999999</v>
      </c>
      <c r="AO93" s="103">
        <v>15.190899999999999</v>
      </c>
      <c r="AP93" s="103">
        <v>0</v>
      </c>
      <c r="AQ93" s="103">
        <v>14.2973</v>
      </c>
      <c r="AR93" s="103">
        <v>142973</v>
      </c>
      <c r="AS93" s="103">
        <v>0.89359999999999995</v>
      </c>
      <c r="AT93" s="103">
        <v>8936</v>
      </c>
      <c r="AU93" s="103"/>
      <c r="AV93" s="103">
        <v>1.8774</v>
      </c>
      <c r="AW93" s="103">
        <v>1.8774</v>
      </c>
      <c r="AX93" s="103">
        <v>0</v>
      </c>
      <c r="AY93" s="103">
        <v>1.0723</v>
      </c>
      <c r="AZ93" s="103">
        <v>10723</v>
      </c>
      <c r="BA93" s="103">
        <v>0.80510000000000004</v>
      </c>
      <c r="BB93" s="103">
        <v>8051</v>
      </c>
      <c r="BC93" s="103">
        <v>0</v>
      </c>
      <c r="BD93" s="103">
        <v>29.807600000000001</v>
      </c>
      <c r="BE93" s="103">
        <v>29.807600000000001</v>
      </c>
      <c r="BF93" s="103">
        <v>0</v>
      </c>
      <c r="BG93" s="103"/>
      <c r="BH93" s="103"/>
      <c r="BI93" s="103"/>
      <c r="BJ93" s="103">
        <v>0</v>
      </c>
      <c r="BK93" s="111">
        <v>1E-4</v>
      </c>
      <c r="BL93" s="112" t="s">
        <v>327</v>
      </c>
      <c r="BM93" s="106">
        <v>126.08</v>
      </c>
      <c r="BN93" s="103">
        <v>30.24</v>
      </c>
      <c r="BO93" s="103">
        <v>30.24</v>
      </c>
      <c r="BP93" s="103">
        <v>0</v>
      </c>
      <c r="BQ93" s="103">
        <v>18.84</v>
      </c>
      <c r="BR93" s="103">
        <v>18.84</v>
      </c>
      <c r="BS93" s="103">
        <v>0</v>
      </c>
      <c r="BT93" s="103">
        <v>26950</v>
      </c>
      <c r="BU93" s="110">
        <v>68</v>
      </c>
      <c r="BV93" s="103">
        <v>9</v>
      </c>
      <c r="BW93" s="103">
        <v>9</v>
      </c>
      <c r="BX93" s="103">
        <v>0</v>
      </c>
      <c r="BY93" s="106">
        <v>7.8959999999999999</v>
      </c>
      <c r="BZ93" s="106">
        <v>6.24</v>
      </c>
      <c r="CA93" s="103"/>
      <c r="CB93" s="103"/>
      <c r="CC93" s="103">
        <v>6.24</v>
      </c>
      <c r="CD93" s="103">
        <v>6.24</v>
      </c>
      <c r="CE93" s="103">
        <v>0</v>
      </c>
      <c r="CF93" s="103"/>
      <c r="CG93" s="103"/>
      <c r="CH93" s="129">
        <v>1.6559999999999999</v>
      </c>
      <c r="CI93" s="103"/>
      <c r="CJ93" s="103"/>
      <c r="CK93" s="110"/>
      <c r="CL93" s="103"/>
      <c r="CM93" s="103"/>
      <c r="CN93" s="103"/>
      <c r="CO93" s="103"/>
      <c r="CP93" s="103"/>
      <c r="CQ93" s="103">
        <v>0</v>
      </c>
      <c r="CR93" s="103">
        <v>50</v>
      </c>
      <c r="CS93" s="103"/>
      <c r="CT93" s="103"/>
      <c r="CU93" s="103"/>
      <c r="CV93" s="111">
        <v>515.39020000000005</v>
      </c>
    </row>
    <row r="94" spans="1:100" s="99" customFormat="1" ht="14.25" customHeight="1">
      <c r="A94" s="103">
        <v>89</v>
      </c>
      <c r="B94" s="103" t="s">
        <v>240</v>
      </c>
      <c r="C94" s="104">
        <v>405001</v>
      </c>
      <c r="D94" s="105" t="s">
        <v>328</v>
      </c>
      <c r="E94" s="106">
        <v>209.09889999999999</v>
      </c>
      <c r="F94" s="106">
        <v>98.378900000000016</v>
      </c>
      <c r="G94" s="103">
        <v>27462</v>
      </c>
      <c r="H94" s="106">
        <v>27462</v>
      </c>
      <c r="I94" s="106"/>
      <c r="J94" s="103">
        <v>32.9544</v>
      </c>
      <c r="K94" s="106">
        <v>18</v>
      </c>
      <c r="L94" s="103">
        <v>18</v>
      </c>
      <c r="M94" s="103">
        <v>18</v>
      </c>
      <c r="N94" s="103">
        <v>0</v>
      </c>
      <c r="O94" s="103"/>
      <c r="P94" s="103"/>
      <c r="Q94" s="103"/>
      <c r="R94" s="103"/>
      <c r="S94" s="106">
        <v>23.144500000000001</v>
      </c>
      <c r="T94" s="103">
        <v>2.7462</v>
      </c>
      <c r="U94" s="103"/>
      <c r="V94" s="103"/>
      <c r="W94" s="103">
        <v>13.495200000000001</v>
      </c>
      <c r="X94" s="103">
        <v>13.495200000000001</v>
      </c>
      <c r="Y94" s="103">
        <v>0</v>
      </c>
      <c r="Z94" s="103">
        <v>6.9031000000000002</v>
      </c>
      <c r="AA94" s="103">
        <v>6.7476000000000003</v>
      </c>
      <c r="AB94" s="103">
        <v>0.15549999999999997</v>
      </c>
      <c r="AC94" s="103">
        <v>11246</v>
      </c>
      <c r="AD94" s="103"/>
      <c r="AE94" s="103"/>
      <c r="AF94" s="103">
        <v>0</v>
      </c>
      <c r="AG94" s="103">
        <v>0</v>
      </c>
      <c r="AH94" s="103">
        <v>0</v>
      </c>
      <c r="AI94" s="110">
        <v>10.751300000000001</v>
      </c>
      <c r="AJ94" s="110">
        <v>10.751300000000001</v>
      </c>
      <c r="AK94" s="110">
        <v>0</v>
      </c>
      <c r="AL94" s="110">
        <v>107513</v>
      </c>
      <c r="AM94" s="103"/>
      <c r="AN94" s="103">
        <v>4.3311000000000002</v>
      </c>
      <c r="AO94" s="103">
        <v>4.3311000000000002</v>
      </c>
      <c r="AP94" s="103">
        <v>0</v>
      </c>
      <c r="AQ94" s="103">
        <v>4.0763999999999996</v>
      </c>
      <c r="AR94" s="103">
        <v>40763.999999999993</v>
      </c>
      <c r="AS94" s="103">
        <v>0.25480000000000003</v>
      </c>
      <c r="AT94" s="103">
        <v>2548.0000000000005</v>
      </c>
      <c r="AU94" s="103"/>
      <c r="AV94" s="103">
        <v>0.30570000000000003</v>
      </c>
      <c r="AW94" s="103">
        <v>0.30570000000000003</v>
      </c>
      <c r="AX94" s="103">
        <v>0</v>
      </c>
      <c r="AY94" s="103">
        <v>0.30570000000000003</v>
      </c>
      <c r="AZ94" s="103">
        <v>3057.0000000000005</v>
      </c>
      <c r="BA94" s="103">
        <v>0</v>
      </c>
      <c r="BB94" s="103">
        <v>0</v>
      </c>
      <c r="BC94" s="103">
        <v>0</v>
      </c>
      <c r="BD94" s="103">
        <v>8.8918999999999997</v>
      </c>
      <c r="BE94" s="103">
        <v>8.8918999999999997</v>
      </c>
      <c r="BF94" s="103">
        <v>0</v>
      </c>
      <c r="BG94" s="103"/>
      <c r="BH94" s="103"/>
      <c r="BI94" s="103"/>
      <c r="BJ94" s="103">
        <v>0</v>
      </c>
      <c r="BK94" s="111">
        <v>1E-4</v>
      </c>
      <c r="BL94" s="112" t="s">
        <v>328</v>
      </c>
      <c r="BM94" s="106">
        <v>50.239999999999995</v>
      </c>
      <c r="BN94" s="103">
        <v>9.6</v>
      </c>
      <c r="BO94" s="103">
        <v>9.6</v>
      </c>
      <c r="BP94" s="103">
        <v>0</v>
      </c>
      <c r="BQ94" s="103">
        <v>5.64</v>
      </c>
      <c r="BR94" s="103">
        <v>5.64</v>
      </c>
      <c r="BS94" s="103">
        <v>0</v>
      </c>
      <c r="BT94" s="103">
        <v>5040</v>
      </c>
      <c r="BU94" s="110">
        <v>35</v>
      </c>
      <c r="BV94" s="103"/>
      <c r="BW94" s="103"/>
      <c r="BX94" s="103">
        <v>0</v>
      </c>
      <c r="BY94" s="106">
        <v>60.48</v>
      </c>
      <c r="BZ94" s="106">
        <v>0.48</v>
      </c>
      <c r="CA94" s="103"/>
      <c r="CB94" s="103"/>
      <c r="CC94" s="103">
        <v>0.48</v>
      </c>
      <c r="CD94" s="103">
        <v>0.48</v>
      </c>
      <c r="CE94" s="103">
        <v>0</v>
      </c>
      <c r="CF94" s="103"/>
      <c r="CG94" s="103"/>
      <c r="CH94" s="103"/>
      <c r="CI94" s="103"/>
      <c r="CJ94" s="103"/>
      <c r="CK94" s="110"/>
      <c r="CL94" s="103"/>
      <c r="CM94" s="103"/>
      <c r="CN94" s="103"/>
      <c r="CO94" s="129">
        <v>60</v>
      </c>
      <c r="CP94" s="129">
        <v>60</v>
      </c>
      <c r="CQ94" s="103">
        <v>0</v>
      </c>
      <c r="CR94" s="103"/>
      <c r="CS94" s="103">
        <v>30</v>
      </c>
      <c r="CT94" s="103"/>
      <c r="CU94" s="103"/>
      <c r="CV94" s="111">
        <v>239.09889999999999</v>
      </c>
    </row>
    <row r="95" spans="1:100" s="99" customFormat="1" ht="14.25" customHeight="1">
      <c r="A95" s="103">
        <v>90</v>
      </c>
      <c r="B95" s="103" t="s">
        <v>240</v>
      </c>
      <c r="C95" s="104">
        <v>501001</v>
      </c>
      <c r="D95" s="105" t="s">
        <v>329</v>
      </c>
      <c r="E95" s="106">
        <v>1545.8036999999999</v>
      </c>
      <c r="F95" s="106">
        <v>1223.2076999999999</v>
      </c>
      <c r="G95" s="103">
        <v>328902</v>
      </c>
      <c r="H95" s="106">
        <v>123527</v>
      </c>
      <c r="I95" s="106">
        <v>205375</v>
      </c>
      <c r="J95" s="103">
        <v>394.68239999999997</v>
      </c>
      <c r="K95" s="106">
        <v>204.25</v>
      </c>
      <c r="L95" s="103">
        <v>65.25</v>
      </c>
      <c r="M95" s="103">
        <v>65.25</v>
      </c>
      <c r="N95" s="103">
        <v>0</v>
      </c>
      <c r="O95" s="103"/>
      <c r="P95" s="103"/>
      <c r="Q95" s="103"/>
      <c r="R95" s="103">
        <v>139</v>
      </c>
      <c r="S95" s="106">
        <v>207.77279999999999</v>
      </c>
      <c r="T95" s="103">
        <v>12.3527</v>
      </c>
      <c r="U95" s="103"/>
      <c r="V95" s="103"/>
      <c r="W95" s="103">
        <v>130.85759999999999</v>
      </c>
      <c r="X95" s="103">
        <v>130.85759999999999</v>
      </c>
      <c r="Y95" s="103">
        <v>0</v>
      </c>
      <c r="Z95" s="103">
        <v>64.5625</v>
      </c>
      <c r="AA95" s="103">
        <v>65.428799999999995</v>
      </c>
      <c r="AB95" s="103">
        <v>-0.86629999999999541</v>
      </c>
      <c r="AC95" s="103">
        <v>109048</v>
      </c>
      <c r="AD95" s="103"/>
      <c r="AE95" s="103"/>
      <c r="AF95" s="103">
        <v>142.44999999999999</v>
      </c>
      <c r="AG95" s="103">
        <v>142.44999999999999</v>
      </c>
      <c r="AH95" s="103">
        <v>0</v>
      </c>
      <c r="AI95" s="110">
        <v>119.2948</v>
      </c>
      <c r="AJ95" s="110">
        <v>119.2948</v>
      </c>
      <c r="AK95" s="110">
        <v>0</v>
      </c>
      <c r="AL95" s="110">
        <v>1192948</v>
      </c>
      <c r="AM95" s="103"/>
      <c r="AN95" s="103">
        <v>51.202500000000001</v>
      </c>
      <c r="AO95" s="103">
        <v>51.202500000000001</v>
      </c>
      <c r="AP95" s="103">
        <v>0</v>
      </c>
      <c r="AQ95" s="103">
        <v>48.190600000000003</v>
      </c>
      <c r="AR95" s="103">
        <v>481906.00000000006</v>
      </c>
      <c r="AS95" s="103">
        <v>3.0118999999999998</v>
      </c>
      <c r="AT95" s="103">
        <v>30118.999999999996</v>
      </c>
      <c r="AU95" s="103"/>
      <c r="AV95" s="103">
        <v>6.3365999999999998</v>
      </c>
      <c r="AW95" s="103">
        <v>6.3365999999999998</v>
      </c>
      <c r="AX95" s="103">
        <v>0</v>
      </c>
      <c r="AY95" s="103">
        <v>3.6143000000000001</v>
      </c>
      <c r="AZ95" s="103">
        <v>36143</v>
      </c>
      <c r="BA95" s="103">
        <v>2.7223000000000002</v>
      </c>
      <c r="BB95" s="103">
        <v>27223</v>
      </c>
      <c r="BC95" s="103">
        <v>0</v>
      </c>
      <c r="BD95" s="103">
        <v>97.218599999999995</v>
      </c>
      <c r="BE95" s="103">
        <v>97.218599999999995</v>
      </c>
      <c r="BF95" s="103">
        <v>0</v>
      </c>
      <c r="BG95" s="103"/>
      <c r="BH95" s="128"/>
      <c r="BI95" s="128"/>
      <c r="BJ95" s="103">
        <v>0</v>
      </c>
      <c r="BK95" s="111">
        <v>1E-4</v>
      </c>
      <c r="BL95" s="112" t="s">
        <v>329</v>
      </c>
      <c r="BM95" s="106">
        <v>258.77600000000001</v>
      </c>
      <c r="BN95" s="103">
        <v>87.6</v>
      </c>
      <c r="BO95" s="103">
        <v>87.6</v>
      </c>
      <c r="BP95" s="103">
        <v>0</v>
      </c>
      <c r="BQ95" s="103">
        <v>22.175999999999998</v>
      </c>
      <c r="BR95" s="103">
        <v>22.175999999999998</v>
      </c>
      <c r="BS95" s="103">
        <v>0</v>
      </c>
      <c r="BT95" s="103">
        <v>26130</v>
      </c>
      <c r="BU95" s="110">
        <v>149</v>
      </c>
      <c r="BV95" s="103"/>
      <c r="BW95" s="103"/>
      <c r="BX95" s="103">
        <v>0</v>
      </c>
      <c r="BY95" s="106">
        <v>63.82</v>
      </c>
      <c r="BZ95" s="106">
        <v>31.68</v>
      </c>
      <c r="CA95" s="103"/>
      <c r="CB95" s="103"/>
      <c r="CC95" s="103">
        <v>31.68</v>
      </c>
      <c r="CD95" s="103"/>
      <c r="CE95" s="103">
        <v>31.68</v>
      </c>
      <c r="CF95" s="103"/>
      <c r="CG95" s="103"/>
      <c r="CH95" s="129">
        <v>4.1399999999999997</v>
      </c>
      <c r="CI95" s="103"/>
      <c r="CJ95" s="103"/>
      <c r="CK95" s="110"/>
      <c r="CL95" s="103"/>
      <c r="CM95" s="103"/>
      <c r="CN95" s="103"/>
      <c r="CO95" s="103">
        <v>28</v>
      </c>
      <c r="CP95" s="103">
        <v>28</v>
      </c>
      <c r="CQ95" s="103">
        <v>0</v>
      </c>
      <c r="CR95" s="103">
        <v>303</v>
      </c>
      <c r="CS95" s="103"/>
      <c r="CT95" s="103"/>
      <c r="CU95" s="103"/>
      <c r="CV95" s="111">
        <v>1848.8036999999999</v>
      </c>
    </row>
    <row r="96" spans="1:100" s="99" customFormat="1" ht="14.25" customHeight="1">
      <c r="A96" s="103">
        <v>91</v>
      </c>
      <c r="B96" s="103" t="s">
        <v>240</v>
      </c>
      <c r="C96" s="104">
        <v>501003</v>
      </c>
      <c r="D96" s="105" t="s">
        <v>330</v>
      </c>
      <c r="E96" s="106">
        <v>935.12160000000017</v>
      </c>
      <c r="F96" s="106">
        <v>711.72160000000008</v>
      </c>
      <c r="G96" s="103">
        <v>196672</v>
      </c>
      <c r="H96" s="106">
        <v>51218</v>
      </c>
      <c r="I96" s="106">
        <v>145454</v>
      </c>
      <c r="J96" s="103">
        <v>236.00640000000001</v>
      </c>
      <c r="K96" s="106">
        <v>68.91</v>
      </c>
      <c r="L96" s="103">
        <v>29.25</v>
      </c>
      <c r="M96" s="103">
        <v>29.25</v>
      </c>
      <c r="N96" s="103">
        <v>0</v>
      </c>
      <c r="O96" s="128">
        <v>20.52</v>
      </c>
      <c r="P96" s="103"/>
      <c r="Q96" s="103"/>
      <c r="R96" s="128">
        <v>19.14</v>
      </c>
      <c r="S96" s="106">
        <v>131.8107</v>
      </c>
      <c r="T96" s="103">
        <v>5.1218000000000004</v>
      </c>
      <c r="U96" s="103">
        <v>4.6920000000000002</v>
      </c>
      <c r="V96" s="103"/>
      <c r="W96" s="103">
        <v>80.994</v>
      </c>
      <c r="X96" s="103">
        <v>80.994</v>
      </c>
      <c r="Y96" s="103">
        <v>0</v>
      </c>
      <c r="Z96" s="103">
        <v>41.002899999999997</v>
      </c>
      <c r="AA96" s="103">
        <v>40.497</v>
      </c>
      <c r="AB96" s="103">
        <v>0.50589999999999691</v>
      </c>
      <c r="AC96" s="103">
        <v>67495</v>
      </c>
      <c r="AD96" s="103"/>
      <c r="AE96" s="103"/>
      <c r="AF96" s="103">
        <v>106.19</v>
      </c>
      <c r="AG96" s="103">
        <v>106.19</v>
      </c>
      <c r="AH96" s="103">
        <v>0</v>
      </c>
      <c r="AI96" s="110">
        <v>73.209999999999994</v>
      </c>
      <c r="AJ96" s="110">
        <v>73.209999999999994</v>
      </c>
      <c r="AK96" s="110">
        <v>0</v>
      </c>
      <c r="AL96" s="110">
        <v>732099.99999999988</v>
      </c>
      <c r="AM96" s="103"/>
      <c r="AN96" s="103">
        <v>31.572900000000001</v>
      </c>
      <c r="AO96" s="103">
        <v>31.572900000000001</v>
      </c>
      <c r="AP96" s="103">
        <v>0</v>
      </c>
      <c r="AQ96" s="103">
        <v>29.715699999999998</v>
      </c>
      <c r="AR96" s="103">
        <v>297157</v>
      </c>
      <c r="AS96" s="103">
        <v>1.8572</v>
      </c>
      <c r="AT96" s="103">
        <v>18572</v>
      </c>
      <c r="AU96" s="103"/>
      <c r="AV96" s="103">
        <v>4.1938000000000004</v>
      </c>
      <c r="AW96" s="103">
        <v>4.1938000000000004</v>
      </c>
      <c r="AX96" s="103">
        <v>0</v>
      </c>
      <c r="AY96" s="103">
        <v>2.2286999999999999</v>
      </c>
      <c r="AZ96" s="103">
        <v>22287</v>
      </c>
      <c r="BA96" s="103">
        <v>1.9651000000000001</v>
      </c>
      <c r="BB96" s="103">
        <v>19651</v>
      </c>
      <c r="BC96" s="103">
        <v>0</v>
      </c>
      <c r="BD96" s="103">
        <v>59.827800000000003</v>
      </c>
      <c r="BE96" s="103">
        <v>59.827800000000003</v>
      </c>
      <c r="BF96" s="103">
        <v>0</v>
      </c>
      <c r="BG96" s="103"/>
      <c r="BH96" s="128"/>
      <c r="BI96" s="128"/>
      <c r="BJ96" s="103">
        <v>0</v>
      </c>
      <c r="BK96" s="111">
        <v>1E-4</v>
      </c>
      <c r="BL96" s="112" t="s">
        <v>330</v>
      </c>
      <c r="BM96" s="106">
        <v>199.96</v>
      </c>
      <c r="BN96" s="103">
        <v>54.96</v>
      </c>
      <c r="BO96" s="103">
        <v>15.096</v>
      </c>
      <c r="BP96" s="103">
        <v>39.864000000000004</v>
      </c>
      <c r="BQ96" s="103">
        <v>9</v>
      </c>
      <c r="BR96" s="103">
        <v>9</v>
      </c>
      <c r="BS96" s="103">
        <v>0</v>
      </c>
      <c r="BT96" s="103">
        <v>6800</v>
      </c>
      <c r="BU96" s="110">
        <v>136</v>
      </c>
      <c r="BV96" s="103"/>
      <c r="BW96" s="103"/>
      <c r="BX96" s="103">
        <v>0</v>
      </c>
      <c r="BY96" s="106">
        <v>23.439999999999998</v>
      </c>
      <c r="BZ96" s="106">
        <v>13.44</v>
      </c>
      <c r="CA96" s="103"/>
      <c r="CB96" s="103"/>
      <c r="CC96" s="103">
        <v>13.44</v>
      </c>
      <c r="CD96" s="103"/>
      <c r="CE96" s="103">
        <v>13.44</v>
      </c>
      <c r="CF96" s="103"/>
      <c r="CG96" s="103"/>
      <c r="CH96" s="103"/>
      <c r="CI96" s="103"/>
      <c r="CJ96" s="103"/>
      <c r="CK96" s="110"/>
      <c r="CL96" s="103"/>
      <c r="CM96" s="103"/>
      <c r="CN96" s="103"/>
      <c r="CO96" s="103">
        <v>10</v>
      </c>
      <c r="CP96" s="103">
        <v>10</v>
      </c>
      <c r="CQ96" s="103">
        <v>0</v>
      </c>
      <c r="CR96" s="103"/>
      <c r="CS96" s="103"/>
      <c r="CT96" s="103"/>
      <c r="CU96" s="103"/>
      <c r="CV96" s="111">
        <v>935.12160000000017</v>
      </c>
    </row>
    <row r="97" spans="1:100" s="99" customFormat="1" ht="14.25" customHeight="1">
      <c r="A97" s="103">
        <v>92</v>
      </c>
      <c r="B97" s="103" t="s">
        <v>240</v>
      </c>
      <c r="C97" s="104">
        <v>501002</v>
      </c>
      <c r="D97" s="105" t="s">
        <v>331</v>
      </c>
      <c r="E97" s="106">
        <v>478.85343999999998</v>
      </c>
      <c r="F97" s="106">
        <v>371.70544000000001</v>
      </c>
      <c r="G97" s="103">
        <v>110490.2</v>
      </c>
      <c r="H97" s="106">
        <v>16266</v>
      </c>
      <c r="I97" s="106">
        <v>94224.2</v>
      </c>
      <c r="J97" s="103">
        <v>132.58824000000001</v>
      </c>
      <c r="K97" s="106">
        <v>9</v>
      </c>
      <c r="L97" s="103">
        <v>9</v>
      </c>
      <c r="M97" s="103">
        <v>9</v>
      </c>
      <c r="N97" s="103">
        <v>0</v>
      </c>
      <c r="O97" s="103"/>
      <c r="P97" s="103"/>
      <c r="Q97" s="103"/>
      <c r="R97" s="103"/>
      <c r="S97" s="106">
        <v>68.408199999999994</v>
      </c>
      <c r="T97" s="103">
        <v>1.6266</v>
      </c>
      <c r="U97" s="103"/>
      <c r="V97" s="103"/>
      <c r="W97" s="103">
        <v>44.528399999999998</v>
      </c>
      <c r="X97" s="103">
        <v>44.528399999999998</v>
      </c>
      <c r="Y97" s="103">
        <v>0</v>
      </c>
      <c r="Z97" s="103">
        <v>22.2532</v>
      </c>
      <c r="AA97" s="103">
        <v>22.264199999999999</v>
      </c>
      <c r="AB97" s="103">
        <v>-1.0999999999999233E-2</v>
      </c>
      <c r="AC97" s="103">
        <v>37107</v>
      </c>
      <c r="AD97" s="103"/>
      <c r="AE97" s="103"/>
      <c r="AF97" s="103">
        <v>67.34</v>
      </c>
      <c r="AG97" s="103">
        <v>67.34</v>
      </c>
      <c r="AH97" s="103">
        <v>0</v>
      </c>
      <c r="AI97" s="110">
        <v>40.813299999999998</v>
      </c>
      <c r="AJ97" s="110">
        <v>40.813299999999998</v>
      </c>
      <c r="AK97" s="110">
        <v>0</v>
      </c>
      <c r="AL97" s="110">
        <v>408133</v>
      </c>
      <c r="AM97" s="103"/>
      <c r="AN97" s="103">
        <v>17.758900000000001</v>
      </c>
      <c r="AO97" s="103">
        <v>17.758900000000001</v>
      </c>
      <c r="AP97" s="103">
        <v>0</v>
      </c>
      <c r="AQ97" s="103">
        <v>16.714300000000001</v>
      </c>
      <c r="AR97" s="103">
        <v>167143.00000000003</v>
      </c>
      <c r="AS97" s="103">
        <v>1.0446</v>
      </c>
      <c r="AT97" s="103">
        <v>10446</v>
      </c>
      <c r="AU97" s="103"/>
      <c r="AV97" s="103">
        <v>2.5164</v>
      </c>
      <c r="AW97" s="103">
        <v>2.5164</v>
      </c>
      <c r="AX97" s="103">
        <v>0</v>
      </c>
      <c r="AY97" s="103">
        <v>1.2536</v>
      </c>
      <c r="AZ97" s="103">
        <v>12536</v>
      </c>
      <c r="BA97" s="103">
        <v>1.2628999999999999</v>
      </c>
      <c r="BB97" s="103">
        <v>12629</v>
      </c>
      <c r="BC97" s="103">
        <v>-9.9999999999988987E-5</v>
      </c>
      <c r="BD97" s="103">
        <v>33.2804</v>
      </c>
      <c r="BE97" s="103">
        <v>33.2607</v>
      </c>
      <c r="BF97" s="103">
        <v>1.9700000000000273E-2</v>
      </c>
      <c r="BG97" s="103"/>
      <c r="BH97" s="103"/>
      <c r="BI97" s="103"/>
      <c r="BJ97" s="103">
        <v>0</v>
      </c>
      <c r="BK97" s="111">
        <v>1E-4</v>
      </c>
      <c r="BL97" s="112" t="s">
        <v>331</v>
      </c>
      <c r="BM97" s="106">
        <v>89.7</v>
      </c>
      <c r="BN97" s="103">
        <v>29.76</v>
      </c>
      <c r="BO97" s="103">
        <v>29.76</v>
      </c>
      <c r="BP97" s="103">
        <v>0</v>
      </c>
      <c r="BQ97" s="103">
        <v>2.94</v>
      </c>
      <c r="BR97" s="103">
        <v>2.94</v>
      </c>
      <c r="BS97" s="103">
        <v>0</v>
      </c>
      <c r="BT97" s="103">
        <v>4150</v>
      </c>
      <c r="BU97" s="110">
        <v>57</v>
      </c>
      <c r="BV97" s="103"/>
      <c r="BW97" s="103"/>
      <c r="BX97" s="103">
        <v>0</v>
      </c>
      <c r="BY97" s="106">
        <v>17.448</v>
      </c>
      <c r="BZ97" s="106">
        <v>12.48</v>
      </c>
      <c r="CA97" s="103"/>
      <c r="CB97" s="103"/>
      <c r="CC97" s="103">
        <v>12.48</v>
      </c>
      <c r="CD97" s="103"/>
      <c r="CE97" s="103">
        <v>12.48</v>
      </c>
      <c r="CF97" s="103"/>
      <c r="CG97" s="103"/>
      <c r="CH97" s="129">
        <v>4.968</v>
      </c>
      <c r="CI97" s="103"/>
      <c r="CJ97" s="103"/>
      <c r="CK97" s="110"/>
      <c r="CL97" s="103"/>
      <c r="CM97" s="103"/>
      <c r="CN97" s="103"/>
      <c r="CO97" s="103"/>
      <c r="CP97" s="103"/>
      <c r="CQ97" s="103">
        <v>0</v>
      </c>
      <c r="CR97" s="103">
        <v>45</v>
      </c>
      <c r="CS97" s="103"/>
      <c r="CT97" s="103"/>
      <c r="CU97" s="103"/>
      <c r="CV97" s="111">
        <v>523.85343999999998</v>
      </c>
    </row>
    <row r="98" spans="1:100" s="99" customFormat="1" ht="14.25" customHeight="1">
      <c r="A98" s="103">
        <v>93</v>
      </c>
      <c r="B98" s="103" t="s">
        <v>240</v>
      </c>
      <c r="C98" s="104">
        <v>501005</v>
      </c>
      <c r="D98" s="105" t="s">
        <v>332</v>
      </c>
      <c r="E98" s="106">
        <v>246.9032</v>
      </c>
      <c r="F98" s="106">
        <v>166.09520000000001</v>
      </c>
      <c r="G98" s="103">
        <v>47330</v>
      </c>
      <c r="H98" s="106">
        <v>47330</v>
      </c>
      <c r="I98" s="106">
        <v>0</v>
      </c>
      <c r="J98" s="103">
        <v>56.795999999999999</v>
      </c>
      <c r="K98" s="106">
        <v>29.25</v>
      </c>
      <c r="L98" s="103">
        <v>29.25</v>
      </c>
      <c r="M98" s="103">
        <v>29.25</v>
      </c>
      <c r="N98" s="103">
        <v>0</v>
      </c>
      <c r="O98" s="103"/>
      <c r="P98" s="103"/>
      <c r="Q98" s="103"/>
      <c r="R98" s="103"/>
      <c r="S98" s="106">
        <v>39.033900000000003</v>
      </c>
      <c r="T98" s="103">
        <v>4.7329999999999997</v>
      </c>
      <c r="U98" s="103"/>
      <c r="V98" s="103"/>
      <c r="W98" s="103">
        <v>22.818000000000001</v>
      </c>
      <c r="X98" s="103">
        <v>22.818000000000001</v>
      </c>
      <c r="Y98" s="103">
        <v>0</v>
      </c>
      <c r="Z98" s="103">
        <v>11.482900000000001</v>
      </c>
      <c r="AA98" s="103">
        <v>11.409000000000001</v>
      </c>
      <c r="AB98" s="103">
        <v>7.3900000000000077E-2</v>
      </c>
      <c r="AC98" s="103">
        <v>19015</v>
      </c>
      <c r="AD98" s="103"/>
      <c r="AE98" s="103"/>
      <c r="AF98" s="103">
        <v>0</v>
      </c>
      <c r="AG98" s="103">
        <v>0</v>
      </c>
      <c r="AH98" s="103">
        <v>0</v>
      </c>
      <c r="AI98" s="110">
        <v>18.1755</v>
      </c>
      <c r="AJ98" s="110">
        <v>18.1755</v>
      </c>
      <c r="AK98" s="110">
        <v>0</v>
      </c>
      <c r="AL98" s="110">
        <v>181755</v>
      </c>
      <c r="AM98" s="103"/>
      <c r="AN98" s="103">
        <v>7.3139000000000003</v>
      </c>
      <c r="AO98" s="103">
        <v>7.3139000000000003</v>
      </c>
      <c r="AP98" s="103">
        <v>0</v>
      </c>
      <c r="AQ98" s="103">
        <v>6.8837000000000002</v>
      </c>
      <c r="AR98" s="103">
        <v>68837</v>
      </c>
      <c r="AS98" s="103">
        <v>0.43020000000000003</v>
      </c>
      <c r="AT98" s="103">
        <v>4302</v>
      </c>
      <c r="AU98" s="103"/>
      <c r="AV98" s="103">
        <v>0.51629999999999998</v>
      </c>
      <c r="AW98" s="103">
        <v>0.51629999999999998</v>
      </c>
      <c r="AX98" s="103">
        <v>0</v>
      </c>
      <c r="AY98" s="103">
        <v>0.51629999999999998</v>
      </c>
      <c r="AZ98" s="103">
        <v>5163</v>
      </c>
      <c r="BA98" s="103">
        <v>0</v>
      </c>
      <c r="BB98" s="103">
        <v>0</v>
      </c>
      <c r="BC98" s="103">
        <v>0</v>
      </c>
      <c r="BD98" s="103">
        <v>15.009600000000001</v>
      </c>
      <c r="BE98" s="103">
        <v>15.009600000000001</v>
      </c>
      <c r="BF98" s="103">
        <v>0</v>
      </c>
      <c r="BG98" s="103"/>
      <c r="BH98" s="103"/>
      <c r="BI98" s="103"/>
      <c r="BJ98" s="103">
        <v>0</v>
      </c>
      <c r="BK98" s="111">
        <v>1E-4</v>
      </c>
      <c r="BL98" s="112" t="s">
        <v>332</v>
      </c>
      <c r="BM98" s="106">
        <v>76.488</v>
      </c>
      <c r="BN98" s="103">
        <v>15.6</v>
      </c>
      <c r="BO98" s="103">
        <v>15.6</v>
      </c>
      <c r="BP98" s="103">
        <v>0</v>
      </c>
      <c r="BQ98" s="103">
        <v>9.8879999999999999</v>
      </c>
      <c r="BR98" s="103">
        <v>9.8879999999999999</v>
      </c>
      <c r="BS98" s="103">
        <v>0</v>
      </c>
      <c r="BT98" s="103">
        <v>8890</v>
      </c>
      <c r="BU98" s="110">
        <v>51</v>
      </c>
      <c r="BV98" s="103"/>
      <c r="BW98" s="103"/>
      <c r="BX98" s="103">
        <v>0</v>
      </c>
      <c r="BY98" s="106">
        <v>4.32</v>
      </c>
      <c r="BZ98" s="106">
        <v>4.32</v>
      </c>
      <c r="CA98" s="103"/>
      <c r="CB98" s="103"/>
      <c r="CC98" s="103">
        <v>4.32</v>
      </c>
      <c r="CD98" s="103"/>
      <c r="CE98" s="103">
        <v>4.32</v>
      </c>
      <c r="CF98" s="103"/>
      <c r="CG98" s="103"/>
      <c r="CH98" s="103"/>
      <c r="CI98" s="103"/>
      <c r="CJ98" s="103"/>
      <c r="CK98" s="110"/>
      <c r="CL98" s="103"/>
      <c r="CM98" s="103"/>
      <c r="CN98" s="103"/>
      <c r="CO98" s="103"/>
      <c r="CP98" s="103"/>
      <c r="CQ98" s="103">
        <v>0</v>
      </c>
      <c r="CR98" s="103"/>
      <c r="CS98" s="103"/>
      <c r="CT98" s="103"/>
      <c r="CU98" s="103"/>
      <c r="CV98" s="111">
        <v>246.9032</v>
      </c>
    </row>
    <row r="99" spans="1:100" s="99" customFormat="1" ht="14.25" customHeight="1">
      <c r="A99" s="103">
        <v>94</v>
      </c>
      <c r="B99" s="103" t="s">
        <v>240</v>
      </c>
      <c r="C99" s="104">
        <v>501006</v>
      </c>
      <c r="D99" s="105" t="s">
        <v>333</v>
      </c>
      <c r="E99" s="106">
        <v>286.55619999999999</v>
      </c>
      <c r="F99" s="106">
        <v>226.39619999999999</v>
      </c>
      <c r="G99" s="103">
        <v>68364</v>
      </c>
      <c r="H99" s="106">
        <v>10229</v>
      </c>
      <c r="I99" s="106">
        <v>58135</v>
      </c>
      <c r="J99" s="103">
        <v>82.036799999999999</v>
      </c>
      <c r="K99" s="106">
        <v>6.75</v>
      </c>
      <c r="L99" s="103">
        <v>6.75</v>
      </c>
      <c r="M99" s="103">
        <v>6.75</v>
      </c>
      <c r="N99" s="103">
        <v>0</v>
      </c>
      <c r="O99" s="103"/>
      <c r="P99" s="103"/>
      <c r="Q99" s="103"/>
      <c r="R99" s="103"/>
      <c r="S99" s="106">
        <v>41.248400000000004</v>
      </c>
      <c r="T99" s="103">
        <v>1.0228999999999999</v>
      </c>
      <c r="U99" s="103"/>
      <c r="V99" s="103"/>
      <c r="W99" s="103">
        <v>26.775600000000001</v>
      </c>
      <c r="X99" s="103">
        <v>26.775600000000001</v>
      </c>
      <c r="Y99" s="103">
        <v>0</v>
      </c>
      <c r="Z99" s="103">
        <v>13.4499</v>
      </c>
      <c r="AA99" s="103">
        <v>13.3878</v>
      </c>
      <c r="AB99" s="103">
        <v>6.2099999999999156E-2</v>
      </c>
      <c r="AC99" s="103">
        <v>22313</v>
      </c>
      <c r="AD99" s="103"/>
      <c r="AE99" s="103"/>
      <c r="AF99" s="103">
        <v>38.85</v>
      </c>
      <c r="AG99" s="103">
        <v>38.85</v>
      </c>
      <c r="AH99" s="103">
        <v>0</v>
      </c>
      <c r="AI99" s="110">
        <v>24.869599999999998</v>
      </c>
      <c r="AJ99" s="110">
        <v>24.869599999999998</v>
      </c>
      <c r="AK99" s="110">
        <v>0</v>
      </c>
      <c r="AL99" s="110">
        <v>248695.99999999997</v>
      </c>
      <c r="AM99" s="103"/>
      <c r="AN99" s="103">
        <v>10.8491</v>
      </c>
      <c r="AO99" s="103">
        <v>10.8491</v>
      </c>
      <c r="AP99" s="103">
        <v>0</v>
      </c>
      <c r="AQ99" s="103">
        <v>10.210900000000001</v>
      </c>
      <c r="AR99" s="103">
        <v>102109</v>
      </c>
      <c r="AS99" s="103">
        <v>0.63819999999999999</v>
      </c>
      <c r="AT99" s="103">
        <v>6382</v>
      </c>
      <c r="AU99" s="103"/>
      <c r="AV99" s="103">
        <v>1.5261</v>
      </c>
      <c r="AW99" s="103">
        <v>1.5261</v>
      </c>
      <c r="AX99" s="103">
        <v>0</v>
      </c>
      <c r="AY99" s="103">
        <v>0.76580000000000004</v>
      </c>
      <c r="AZ99" s="103">
        <v>7658</v>
      </c>
      <c r="BA99" s="103">
        <v>0.76029999999999998</v>
      </c>
      <c r="BB99" s="103">
        <v>7603</v>
      </c>
      <c r="BC99" s="103">
        <v>0</v>
      </c>
      <c r="BD99" s="103">
        <v>20.266200000000001</v>
      </c>
      <c r="BE99" s="103">
        <v>20.266200000000001</v>
      </c>
      <c r="BF99" s="103">
        <v>0</v>
      </c>
      <c r="BG99" s="103"/>
      <c r="BH99" s="103"/>
      <c r="BI99" s="103"/>
      <c r="BJ99" s="103">
        <v>0</v>
      </c>
      <c r="BK99" s="111">
        <v>1E-4</v>
      </c>
      <c r="BL99" s="112" t="s">
        <v>333</v>
      </c>
      <c r="BM99" s="106">
        <v>60.16</v>
      </c>
      <c r="BN99" s="103">
        <v>18</v>
      </c>
      <c r="BO99" s="103">
        <v>18</v>
      </c>
      <c r="BP99" s="103">
        <v>0</v>
      </c>
      <c r="BQ99" s="103">
        <v>2.16</v>
      </c>
      <c r="BR99" s="103">
        <v>2.16</v>
      </c>
      <c r="BS99" s="103">
        <v>0</v>
      </c>
      <c r="BT99" s="103">
        <v>1800</v>
      </c>
      <c r="BU99" s="110">
        <v>37</v>
      </c>
      <c r="BV99" s="103">
        <v>3</v>
      </c>
      <c r="BW99" s="103">
        <v>3</v>
      </c>
      <c r="BX99" s="103">
        <v>0</v>
      </c>
      <c r="BY99" s="106">
        <v>0</v>
      </c>
      <c r="BZ99" s="106">
        <v>0</v>
      </c>
      <c r="CA99" s="103"/>
      <c r="CB99" s="103"/>
      <c r="CC99" s="103">
        <v>0</v>
      </c>
      <c r="CD99" s="103"/>
      <c r="CE99" s="103">
        <v>0</v>
      </c>
      <c r="CF99" s="103"/>
      <c r="CG99" s="103"/>
      <c r="CH99" s="103"/>
      <c r="CI99" s="103"/>
      <c r="CJ99" s="103"/>
      <c r="CK99" s="110"/>
      <c r="CL99" s="103"/>
      <c r="CM99" s="103"/>
      <c r="CN99" s="103"/>
      <c r="CO99" s="103"/>
      <c r="CP99" s="103"/>
      <c r="CQ99" s="103">
        <v>0</v>
      </c>
      <c r="CR99" s="103">
        <v>50</v>
      </c>
      <c r="CS99" s="103"/>
      <c r="CT99" s="103"/>
      <c r="CU99" s="103"/>
      <c r="CV99" s="111">
        <v>336.55619999999999</v>
      </c>
    </row>
    <row r="100" spans="1:100" s="99" customFormat="1" ht="14.25" customHeight="1">
      <c r="A100" s="103">
        <v>95</v>
      </c>
      <c r="B100" s="103" t="s">
        <v>240</v>
      </c>
      <c r="C100" s="104">
        <v>504001</v>
      </c>
      <c r="D100" s="105" t="s">
        <v>334</v>
      </c>
      <c r="E100" s="106">
        <v>301.1198</v>
      </c>
      <c r="F100" s="106">
        <v>197.15979999999999</v>
      </c>
      <c r="G100" s="103">
        <v>52993</v>
      </c>
      <c r="H100" s="106">
        <v>27648</v>
      </c>
      <c r="I100" s="106">
        <v>25345</v>
      </c>
      <c r="J100" s="103">
        <v>63.5916</v>
      </c>
      <c r="K100" s="106">
        <v>18</v>
      </c>
      <c r="L100" s="103">
        <v>18</v>
      </c>
      <c r="M100" s="103">
        <v>18</v>
      </c>
      <c r="N100" s="103">
        <v>0</v>
      </c>
      <c r="O100" s="103"/>
      <c r="P100" s="103"/>
      <c r="Q100" s="103"/>
      <c r="R100" s="103"/>
      <c r="S100" s="106">
        <v>43.071200000000005</v>
      </c>
      <c r="T100" s="103">
        <v>2.7648000000000001</v>
      </c>
      <c r="U100" s="103"/>
      <c r="V100" s="103"/>
      <c r="W100" s="103">
        <v>26.76</v>
      </c>
      <c r="X100" s="103">
        <v>26.76</v>
      </c>
      <c r="Y100" s="103">
        <v>0</v>
      </c>
      <c r="Z100" s="103">
        <v>13.5464</v>
      </c>
      <c r="AA100" s="103">
        <v>13.38</v>
      </c>
      <c r="AB100" s="103">
        <v>0.16639999999999944</v>
      </c>
      <c r="AC100" s="103">
        <v>22300</v>
      </c>
      <c r="AD100" s="103"/>
      <c r="AE100" s="103"/>
      <c r="AF100" s="103">
        <v>23.31</v>
      </c>
      <c r="AG100" s="103">
        <v>23.31</v>
      </c>
      <c r="AH100" s="103">
        <v>0</v>
      </c>
      <c r="AI100" s="110">
        <v>21.508199999999999</v>
      </c>
      <c r="AJ100" s="110">
        <v>21.508199999999999</v>
      </c>
      <c r="AK100" s="110">
        <v>0</v>
      </c>
      <c r="AL100" s="110">
        <v>215082</v>
      </c>
      <c r="AM100" s="103"/>
      <c r="AN100" s="103">
        <v>8.9166000000000007</v>
      </c>
      <c r="AO100" s="103">
        <v>8.9166000000000007</v>
      </c>
      <c r="AP100" s="103">
        <v>0</v>
      </c>
      <c r="AQ100" s="103">
        <v>8.3920999999999992</v>
      </c>
      <c r="AR100" s="103">
        <v>83920.999999999985</v>
      </c>
      <c r="AS100" s="103">
        <v>0.52449999999999997</v>
      </c>
      <c r="AT100" s="103">
        <v>5245</v>
      </c>
      <c r="AU100" s="103"/>
      <c r="AV100" s="103">
        <v>1.0055000000000001</v>
      </c>
      <c r="AW100" s="103">
        <v>1.0055000000000001</v>
      </c>
      <c r="AX100" s="103">
        <v>0</v>
      </c>
      <c r="AY100" s="103">
        <v>0.62939999999999996</v>
      </c>
      <c r="AZ100" s="103">
        <v>6294</v>
      </c>
      <c r="BA100" s="103">
        <v>0.37609999999999999</v>
      </c>
      <c r="BB100" s="103">
        <v>3761</v>
      </c>
      <c r="BC100" s="103">
        <v>0</v>
      </c>
      <c r="BD100" s="103">
        <v>17.756699999999999</v>
      </c>
      <c r="BE100" s="103">
        <v>17.756699999999999</v>
      </c>
      <c r="BF100" s="103">
        <v>0</v>
      </c>
      <c r="BG100" s="103"/>
      <c r="BH100" s="103"/>
      <c r="BI100" s="103"/>
      <c r="BJ100" s="103">
        <v>0</v>
      </c>
      <c r="BK100" s="111">
        <v>1E-4</v>
      </c>
      <c r="BL100" s="112" t="s">
        <v>334</v>
      </c>
      <c r="BM100" s="106">
        <v>103</v>
      </c>
      <c r="BN100" s="103">
        <v>18.240000000000002</v>
      </c>
      <c r="BO100" s="103">
        <v>18.240000000000002</v>
      </c>
      <c r="BP100" s="103">
        <v>0</v>
      </c>
      <c r="BQ100" s="103">
        <v>5.76</v>
      </c>
      <c r="BR100" s="103">
        <v>5.76</v>
      </c>
      <c r="BS100" s="103">
        <v>0</v>
      </c>
      <c r="BT100" s="103">
        <v>6490</v>
      </c>
      <c r="BU100" s="110">
        <v>79</v>
      </c>
      <c r="BV100" s="103"/>
      <c r="BW100" s="103"/>
      <c r="BX100" s="103">
        <v>0</v>
      </c>
      <c r="BY100" s="106">
        <v>0.96</v>
      </c>
      <c r="BZ100" s="106">
        <v>0.96</v>
      </c>
      <c r="CA100" s="103"/>
      <c r="CB100" s="103"/>
      <c r="CC100" s="103">
        <v>0.96</v>
      </c>
      <c r="CD100" s="103"/>
      <c r="CE100" s="103">
        <v>0.96</v>
      </c>
      <c r="CF100" s="103"/>
      <c r="CG100" s="103"/>
      <c r="CH100" s="103"/>
      <c r="CI100" s="103"/>
      <c r="CJ100" s="103"/>
      <c r="CK100" s="110"/>
      <c r="CL100" s="103"/>
      <c r="CM100" s="103"/>
      <c r="CN100" s="103"/>
      <c r="CO100" s="103"/>
      <c r="CP100" s="103"/>
      <c r="CQ100" s="103">
        <v>0</v>
      </c>
      <c r="CR100" s="103">
        <v>985</v>
      </c>
      <c r="CS100" s="103"/>
      <c r="CT100" s="103"/>
      <c r="CU100" s="103"/>
      <c r="CV100" s="111">
        <v>1286.1197999999999</v>
      </c>
    </row>
    <row r="101" spans="1:100" s="99" customFormat="1" ht="14.25" customHeight="1">
      <c r="A101" s="103">
        <v>96</v>
      </c>
      <c r="B101" s="103" t="s">
        <v>240</v>
      </c>
      <c r="C101" s="104">
        <v>503001</v>
      </c>
      <c r="D101" s="105" t="s">
        <v>335</v>
      </c>
      <c r="E101" s="106">
        <v>1005.0257000000001</v>
      </c>
      <c r="F101" s="106">
        <v>583.90170000000012</v>
      </c>
      <c r="G101" s="103">
        <v>150737</v>
      </c>
      <c r="H101" s="106">
        <v>57303</v>
      </c>
      <c r="I101" s="106">
        <v>93434</v>
      </c>
      <c r="J101" s="103">
        <v>180.8844</v>
      </c>
      <c r="K101" s="106">
        <v>89.51</v>
      </c>
      <c r="L101" s="103">
        <v>29.25</v>
      </c>
      <c r="M101" s="103">
        <v>29.25</v>
      </c>
      <c r="N101" s="103">
        <v>0</v>
      </c>
      <c r="O101" s="128">
        <v>11.304</v>
      </c>
      <c r="P101" s="103"/>
      <c r="Q101" s="103"/>
      <c r="R101" s="103">
        <v>48.956000000000003</v>
      </c>
      <c r="S101" s="106">
        <v>107.26240000000001</v>
      </c>
      <c r="T101" s="103">
        <v>5.7302999999999997</v>
      </c>
      <c r="U101" s="103">
        <v>3.06</v>
      </c>
      <c r="V101" s="103"/>
      <c r="W101" s="103">
        <v>66.109200000000001</v>
      </c>
      <c r="X101" s="103">
        <v>66.109200000000001</v>
      </c>
      <c r="Y101" s="103">
        <v>0</v>
      </c>
      <c r="Z101" s="103">
        <v>32.362900000000003</v>
      </c>
      <c r="AA101" s="103">
        <v>33.054600000000001</v>
      </c>
      <c r="AB101" s="103">
        <v>-0.69169999999999732</v>
      </c>
      <c r="AC101" s="103">
        <v>55091</v>
      </c>
      <c r="AD101" s="103"/>
      <c r="AE101" s="103"/>
      <c r="AF101" s="103">
        <v>75.11</v>
      </c>
      <c r="AG101" s="103">
        <v>75.11</v>
      </c>
      <c r="AH101" s="103">
        <v>0</v>
      </c>
      <c r="AI101" s="110">
        <v>57.133400000000002</v>
      </c>
      <c r="AJ101" s="110">
        <v>57.133400000000002</v>
      </c>
      <c r="AK101" s="110">
        <v>0</v>
      </c>
      <c r="AL101" s="110">
        <v>571334</v>
      </c>
      <c r="AM101" s="103"/>
      <c r="AN101" s="103">
        <v>24.245799999999999</v>
      </c>
      <c r="AO101" s="103">
        <v>24.245799999999999</v>
      </c>
      <c r="AP101" s="103">
        <v>0</v>
      </c>
      <c r="AQ101" s="103">
        <v>22.819600000000001</v>
      </c>
      <c r="AR101" s="103">
        <v>228196</v>
      </c>
      <c r="AS101" s="103">
        <v>1.4261999999999999</v>
      </c>
      <c r="AT101" s="103">
        <v>14262</v>
      </c>
      <c r="AU101" s="103"/>
      <c r="AV101" s="103">
        <v>3.0221</v>
      </c>
      <c r="AW101" s="103">
        <v>3.0221</v>
      </c>
      <c r="AX101" s="103">
        <v>0</v>
      </c>
      <c r="AY101" s="103">
        <v>1.7115</v>
      </c>
      <c r="AZ101" s="103">
        <v>17115</v>
      </c>
      <c r="BA101" s="103">
        <v>1.3106</v>
      </c>
      <c r="BB101" s="103">
        <v>13106</v>
      </c>
      <c r="BC101" s="103">
        <v>0</v>
      </c>
      <c r="BD101" s="103">
        <v>46.733600000000003</v>
      </c>
      <c r="BE101" s="103">
        <v>46.733600000000003</v>
      </c>
      <c r="BF101" s="103">
        <v>0</v>
      </c>
      <c r="BG101" s="103"/>
      <c r="BH101" s="103"/>
      <c r="BI101" s="103"/>
      <c r="BJ101" s="103">
        <v>0</v>
      </c>
      <c r="BK101" s="111">
        <v>1E-4</v>
      </c>
      <c r="BL101" s="112" t="s">
        <v>335</v>
      </c>
      <c r="BM101" s="106">
        <v>379.80799999999999</v>
      </c>
      <c r="BN101" s="103">
        <v>43.44</v>
      </c>
      <c r="BO101" s="103">
        <v>43.44</v>
      </c>
      <c r="BP101" s="103">
        <v>0</v>
      </c>
      <c r="BQ101" s="103">
        <v>10.368</v>
      </c>
      <c r="BR101" s="103">
        <v>10.368</v>
      </c>
      <c r="BS101" s="103">
        <v>0</v>
      </c>
      <c r="BT101" s="103">
        <v>11530</v>
      </c>
      <c r="BU101" s="110">
        <v>284</v>
      </c>
      <c r="BV101" s="103">
        <v>42</v>
      </c>
      <c r="BW101" s="103">
        <v>75</v>
      </c>
      <c r="BX101" s="103">
        <v>-33</v>
      </c>
      <c r="BY101" s="106">
        <v>41.316000000000003</v>
      </c>
      <c r="BZ101" s="106">
        <v>29.28</v>
      </c>
      <c r="CA101" s="103"/>
      <c r="CB101" s="103"/>
      <c r="CC101" s="103">
        <v>29.28</v>
      </c>
      <c r="CD101" s="103"/>
      <c r="CE101" s="103">
        <v>29.28</v>
      </c>
      <c r="CF101" s="103"/>
      <c r="CG101" s="103"/>
      <c r="CH101" s="129">
        <v>12.036</v>
      </c>
      <c r="CI101" s="103"/>
      <c r="CJ101" s="103"/>
      <c r="CK101" s="110"/>
      <c r="CL101" s="103"/>
      <c r="CM101" s="103"/>
      <c r="CN101" s="103"/>
      <c r="CO101" s="103"/>
      <c r="CP101" s="103"/>
      <c r="CQ101" s="103">
        <v>0</v>
      </c>
      <c r="CR101" s="103">
        <v>180</v>
      </c>
      <c r="CS101" s="103">
        <v>400</v>
      </c>
      <c r="CT101" s="103"/>
      <c r="CU101" s="103"/>
      <c r="CV101" s="111">
        <v>1585.0257000000001</v>
      </c>
    </row>
    <row r="102" spans="1:100" s="99" customFormat="1" ht="14.25" customHeight="1">
      <c r="A102" s="103">
        <v>97</v>
      </c>
      <c r="B102" s="103" t="s">
        <v>240</v>
      </c>
      <c r="C102" s="104">
        <v>503006</v>
      </c>
      <c r="D102" s="105" t="s">
        <v>336</v>
      </c>
      <c r="E102" s="106">
        <v>365.05</v>
      </c>
      <c r="F102" s="106">
        <v>338.17</v>
      </c>
      <c r="G102" s="103">
        <v>99207</v>
      </c>
      <c r="H102" s="106"/>
      <c r="I102" s="106">
        <v>99207</v>
      </c>
      <c r="J102" s="103">
        <v>119.0484</v>
      </c>
      <c r="K102" s="106">
        <v>0</v>
      </c>
      <c r="L102" s="103">
        <v>0</v>
      </c>
      <c r="M102" s="103">
        <v>0</v>
      </c>
      <c r="N102" s="103">
        <v>0</v>
      </c>
      <c r="O102" s="103"/>
      <c r="P102" s="103"/>
      <c r="Q102" s="103"/>
      <c r="R102" s="103"/>
      <c r="S102" s="106">
        <v>60.480000000000004</v>
      </c>
      <c r="T102" s="103">
        <v>0</v>
      </c>
      <c r="U102" s="103"/>
      <c r="V102" s="103"/>
      <c r="W102" s="103">
        <v>40.32</v>
      </c>
      <c r="X102" s="103">
        <v>40.32</v>
      </c>
      <c r="Y102" s="103">
        <v>0</v>
      </c>
      <c r="Z102" s="103">
        <v>20.16</v>
      </c>
      <c r="AA102" s="103">
        <v>20.16</v>
      </c>
      <c r="AB102" s="103">
        <v>0</v>
      </c>
      <c r="AC102" s="103">
        <v>33600</v>
      </c>
      <c r="AD102" s="103"/>
      <c r="AE102" s="103"/>
      <c r="AF102" s="103">
        <v>72.52</v>
      </c>
      <c r="AG102" s="103">
        <v>72.52</v>
      </c>
      <c r="AH102" s="103">
        <v>0</v>
      </c>
      <c r="AI102" s="110">
        <v>37.1021</v>
      </c>
      <c r="AJ102" s="110">
        <v>37.1021</v>
      </c>
      <c r="AK102" s="110">
        <v>0</v>
      </c>
      <c r="AL102" s="110">
        <v>371021</v>
      </c>
      <c r="AM102" s="103"/>
      <c r="AN102" s="103">
        <v>16.283300000000001</v>
      </c>
      <c r="AO102" s="103">
        <v>16.283300000000001</v>
      </c>
      <c r="AP102" s="103">
        <v>0</v>
      </c>
      <c r="AQ102" s="103">
        <v>15.3255</v>
      </c>
      <c r="AR102" s="103">
        <v>153255</v>
      </c>
      <c r="AS102" s="103">
        <v>0.95779999999999998</v>
      </c>
      <c r="AT102" s="103">
        <v>9578</v>
      </c>
      <c r="AU102" s="103"/>
      <c r="AV102" s="103">
        <v>2.4904000000000002</v>
      </c>
      <c r="AW102" s="103">
        <v>2.4904000000000002</v>
      </c>
      <c r="AX102" s="103">
        <v>0</v>
      </c>
      <c r="AY102" s="103">
        <v>1.1494</v>
      </c>
      <c r="AZ102" s="103">
        <v>11494</v>
      </c>
      <c r="BA102" s="103">
        <v>1.341</v>
      </c>
      <c r="BB102" s="103">
        <v>13410</v>
      </c>
      <c r="BC102" s="103">
        <v>0</v>
      </c>
      <c r="BD102" s="103">
        <v>30.245799999999999</v>
      </c>
      <c r="BE102" s="103">
        <v>30.245799999999999</v>
      </c>
      <c r="BF102" s="103">
        <v>0</v>
      </c>
      <c r="BG102" s="103"/>
      <c r="BH102" s="103"/>
      <c r="BI102" s="103"/>
      <c r="BJ102" s="103">
        <v>0</v>
      </c>
      <c r="BK102" s="111">
        <v>1E-4</v>
      </c>
      <c r="BL102" s="112" t="s">
        <v>336</v>
      </c>
      <c r="BM102" s="106">
        <v>26.88</v>
      </c>
      <c r="BN102" s="103">
        <v>26.88</v>
      </c>
      <c r="BO102" s="103">
        <v>26.88</v>
      </c>
      <c r="BP102" s="103">
        <v>0</v>
      </c>
      <c r="BQ102" s="103">
        <v>0</v>
      </c>
      <c r="BR102" s="103">
        <v>0</v>
      </c>
      <c r="BS102" s="103">
        <v>0</v>
      </c>
      <c r="BT102" s="103"/>
      <c r="BU102" s="110"/>
      <c r="BV102" s="103"/>
      <c r="BW102" s="103"/>
      <c r="BX102" s="103">
        <v>0</v>
      </c>
      <c r="BY102" s="106">
        <v>0</v>
      </c>
      <c r="BZ102" s="106">
        <v>0</v>
      </c>
      <c r="CA102" s="103"/>
      <c r="CB102" s="103"/>
      <c r="CC102" s="103">
        <v>0</v>
      </c>
      <c r="CD102" s="103"/>
      <c r="CE102" s="103">
        <v>0</v>
      </c>
      <c r="CF102" s="103"/>
      <c r="CG102" s="103"/>
      <c r="CH102" s="103"/>
      <c r="CI102" s="103"/>
      <c r="CJ102" s="103"/>
      <c r="CK102" s="110"/>
      <c r="CL102" s="103"/>
      <c r="CM102" s="103"/>
      <c r="CN102" s="103"/>
      <c r="CO102" s="103"/>
      <c r="CP102" s="103"/>
      <c r="CQ102" s="103">
        <v>0</v>
      </c>
      <c r="CR102" s="103">
        <v>39</v>
      </c>
      <c r="CS102" s="103"/>
      <c r="CT102" s="103"/>
      <c r="CU102" s="103"/>
      <c r="CV102" s="111">
        <v>404.05</v>
      </c>
    </row>
    <row r="103" spans="1:100" s="99" customFormat="1" ht="14.25" customHeight="1">
      <c r="A103" s="103">
        <v>98</v>
      </c>
      <c r="B103" s="103" t="s">
        <v>240</v>
      </c>
      <c r="C103" s="104">
        <v>503007</v>
      </c>
      <c r="D103" s="130" t="s">
        <v>337</v>
      </c>
      <c r="E103" s="106">
        <v>345.04920000000004</v>
      </c>
      <c r="F103" s="106">
        <v>247.28919999999999</v>
      </c>
      <c r="G103" s="103">
        <v>70098</v>
      </c>
      <c r="H103" s="106"/>
      <c r="I103" s="106">
        <v>70098</v>
      </c>
      <c r="J103" s="103">
        <v>84.117599999999996</v>
      </c>
      <c r="K103" s="106">
        <v>15.768000000000001</v>
      </c>
      <c r="L103" s="103">
        <v>0</v>
      </c>
      <c r="M103" s="103">
        <v>0</v>
      </c>
      <c r="N103" s="103">
        <v>0</v>
      </c>
      <c r="O103" s="128">
        <v>15.768000000000001</v>
      </c>
      <c r="P103" s="103"/>
      <c r="Q103" s="103"/>
      <c r="R103" s="103"/>
      <c r="S103" s="106">
        <v>42.552000000000007</v>
      </c>
      <c r="T103" s="103">
        <v>0</v>
      </c>
      <c r="U103" s="103">
        <v>3.6720000000000002</v>
      </c>
      <c r="V103" s="103"/>
      <c r="W103" s="103">
        <v>25.92</v>
      </c>
      <c r="X103" s="103">
        <v>25.92</v>
      </c>
      <c r="Y103" s="103">
        <v>0</v>
      </c>
      <c r="Z103" s="103">
        <v>12.96</v>
      </c>
      <c r="AA103" s="103">
        <v>12.96</v>
      </c>
      <c r="AB103" s="103">
        <v>0</v>
      </c>
      <c r="AC103" s="103">
        <v>21600</v>
      </c>
      <c r="AD103" s="103"/>
      <c r="AE103" s="103"/>
      <c r="AF103" s="103">
        <v>46.62</v>
      </c>
      <c r="AG103" s="103">
        <v>46.62</v>
      </c>
      <c r="AH103" s="103">
        <v>0</v>
      </c>
      <c r="AI103" s="110">
        <v>25.065200000000001</v>
      </c>
      <c r="AJ103" s="110">
        <v>25.065200000000001</v>
      </c>
      <c r="AK103" s="110">
        <v>0</v>
      </c>
      <c r="AL103" s="110">
        <v>250652</v>
      </c>
      <c r="AM103" s="103"/>
      <c r="AN103" s="103">
        <v>11.1127</v>
      </c>
      <c r="AO103" s="103">
        <v>11.1127</v>
      </c>
      <c r="AP103" s="103">
        <v>0</v>
      </c>
      <c r="AQ103" s="103">
        <v>10.459</v>
      </c>
      <c r="AR103" s="103">
        <v>104590</v>
      </c>
      <c r="AS103" s="103">
        <v>0.65369999999999995</v>
      </c>
      <c r="AT103" s="103">
        <v>6536.9999999999991</v>
      </c>
      <c r="AU103" s="103"/>
      <c r="AV103" s="103">
        <v>1.6996</v>
      </c>
      <c r="AW103" s="103">
        <v>1.6996</v>
      </c>
      <c r="AX103" s="103">
        <v>0</v>
      </c>
      <c r="AY103" s="103">
        <v>0.78439999999999999</v>
      </c>
      <c r="AZ103" s="103">
        <v>7844</v>
      </c>
      <c r="BA103" s="103">
        <v>0.91520000000000001</v>
      </c>
      <c r="BB103" s="103">
        <v>9152</v>
      </c>
      <c r="BC103" s="103">
        <v>0</v>
      </c>
      <c r="BD103" s="103">
        <v>20.354099999999999</v>
      </c>
      <c r="BE103" s="103">
        <v>20.354099999999999</v>
      </c>
      <c r="BF103" s="103">
        <v>0</v>
      </c>
      <c r="BG103" s="103"/>
      <c r="BH103" s="103"/>
      <c r="BI103" s="103"/>
      <c r="BJ103" s="103">
        <v>0</v>
      </c>
      <c r="BK103" s="111">
        <v>1E-4</v>
      </c>
      <c r="BL103" s="131" t="s">
        <v>337</v>
      </c>
      <c r="BM103" s="106">
        <v>97.28</v>
      </c>
      <c r="BN103" s="103">
        <v>17.28</v>
      </c>
      <c r="BO103" s="103">
        <v>17.28</v>
      </c>
      <c r="BP103" s="103">
        <v>0</v>
      </c>
      <c r="BQ103" s="103">
        <v>0</v>
      </c>
      <c r="BR103" s="103">
        <v>0</v>
      </c>
      <c r="BS103" s="103">
        <v>0</v>
      </c>
      <c r="BT103" s="103"/>
      <c r="BU103" s="110">
        <v>80</v>
      </c>
      <c r="BV103" s="103"/>
      <c r="BW103" s="103"/>
      <c r="BX103" s="103">
        <v>0</v>
      </c>
      <c r="BY103" s="106">
        <v>0.48</v>
      </c>
      <c r="BZ103" s="106">
        <v>0.48</v>
      </c>
      <c r="CA103" s="103"/>
      <c r="CB103" s="103"/>
      <c r="CC103" s="103">
        <v>0.48</v>
      </c>
      <c r="CD103" s="103"/>
      <c r="CE103" s="103">
        <v>0.48</v>
      </c>
      <c r="CF103" s="103"/>
      <c r="CG103" s="103"/>
      <c r="CH103" s="103"/>
      <c r="CI103" s="103"/>
      <c r="CJ103" s="103"/>
      <c r="CK103" s="110"/>
      <c r="CL103" s="103"/>
      <c r="CM103" s="103"/>
      <c r="CN103" s="103"/>
      <c r="CO103" s="103"/>
      <c r="CP103" s="103"/>
      <c r="CQ103" s="103">
        <v>0</v>
      </c>
      <c r="CR103" s="103"/>
      <c r="CS103" s="103"/>
      <c r="CT103" s="103"/>
      <c r="CU103" s="103"/>
      <c r="CV103" s="111">
        <v>345.04920000000004</v>
      </c>
    </row>
    <row r="104" spans="1:100" s="99" customFormat="1" ht="14.25" customHeight="1">
      <c r="A104" s="103">
        <v>99</v>
      </c>
      <c r="B104" s="103" t="s">
        <v>240</v>
      </c>
      <c r="C104" s="104">
        <v>503008</v>
      </c>
      <c r="D104" s="130" t="s">
        <v>338</v>
      </c>
      <c r="E104" s="106">
        <v>158.05000000000001</v>
      </c>
      <c r="F104" s="106">
        <v>128.49</v>
      </c>
      <c r="G104" s="103">
        <v>36336</v>
      </c>
      <c r="H104" s="106"/>
      <c r="I104" s="106">
        <v>36336</v>
      </c>
      <c r="J104" s="103">
        <v>43.603200000000001</v>
      </c>
      <c r="K104" s="106">
        <v>0</v>
      </c>
      <c r="L104" s="103">
        <v>0</v>
      </c>
      <c r="M104" s="103">
        <v>0</v>
      </c>
      <c r="N104" s="103">
        <v>0</v>
      </c>
      <c r="O104" s="103"/>
      <c r="P104" s="103"/>
      <c r="Q104" s="103"/>
      <c r="R104" s="103"/>
      <c r="S104" s="106">
        <v>23.759999999999998</v>
      </c>
      <c r="T104" s="103">
        <v>0</v>
      </c>
      <c r="U104" s="103"/>
      <c r="V104" s="103"/>
      <c r="W104" s="103">
        <v>15.84</v>
      </c>
      <c r="X104" s="103">
        <v>15.84</v>
      </c>
      <c r="Y104" s="103">
        <v>0</v>
      </c>
      <c r="Z104" s="103">
        <v>7.92</v>
      </c>
      <c r="AA104" s="103">
        <v>7.92</v>
      </c>
      <c r="AB104" s="103">
        <v>0</v>
      </c>
      <c r="AC104" s="103">
        <v>13200</v>
      </c>
      <c r="AD104" s="103"/>
      <c r="AE104" s="103"/>
      <c r="AF104" s="103">
        <v>28.49</v>
      </c>
      <c r="AG104" s="103">
        <v>28.49</v>
      </c>
      <c r="AH104" s="103">
        <v>0</v>
      </c>
      <c r="AI104" s="110">
        <v>14.0693</v>
      </c>
      <c r="AJ104" s="110">
        <v>14.0693</v>
      </c>
      <c r="AK104" s="110">
        <v>0</v>
      </c>
      <c r="AL104" s="110">
        <v>140693</v>
      </c>
      <c r="AM104" s="103"/>
      <c r="AN104" s="103">
        <v>6.1279000000000003</v>
      </c>
      <c r="AO104" s="103">
        <v>6.1279000000000003</v>
      </c>
      <c r="AP104" s="103">
        <v>0</v>
      </c>
      <c r="AQ104" s="103">
        <v>5.7675000000000001</v>
      </c>
      <c r="AR104" s="103">
        <v>57675</v>
      </c>
      <c r="AS104" s="103">
        <v>0.36049999999999999</v>
      </c>
      <c r="AT104" s="103">
        <v>3605</v>
      </c>
      <c r="AU104" s="103"/>
      <c r="AV104" s="103">
        <v>0.93720000000000003</v>
      </c>
      <c r="AW104" s="103">
        <v>0.93720000000000003</v>
      </c>
      <c r="AX104" s="103">
        <v>0</v>
      </c>
      <c r="AY104" s="103">
        <v>0.43259999999999998</v>
      </c>
      <c r="AZ104" s="103">
        <v>4326</v>
      </c>
      <c r="BA104" s="103">
        <v>0.50470000000000004</v>
      </c>
      <c r="BB104" s="103">
        <v>5047</v>
      </c>
      <c r="BC104" s="103">
        <v>-9.9999999999988987E-5</v>
      </c>
      <c r="BD104" s="103">
        <v>11.5024</v>
      </c>
      <c r="BE104" s="103">
        <v>11.5024</v>
      </c>
      <c r="BF104" s="103">
        <v>0</v>
      </c>
      <c r="BG104" s="103"/>
      <c r="BH104" s="103"/>
      <c r="BI104" s="103"/>
      <c r="BJ104" s="103">
        <v>0</v>
      </c>
      <c r="BK104" s="111">
        <v>1E-4</v>
      </c>
      <c r="BL104" s="131" t="s">
        <v>338</v>
      </c>
      <c r="BM104" s="106">
        <v>29.56</v>
      </c>
      <c r="BN104" s="103">
        <v>10.559999999999999</v>
      </c>
      <c r="BO104" s="103">
        <v>10.559999999999999</v>
      </c>
      <c r="BP104" s="103">
        <v>0</v>
      </c>
      <c r="BQ104" s="103">
        <v>0</v>
      </c>
      <c r="BR104" s="103">
        <v>0</v>
      </c>
      <c r="BS104" s="103">
        <v>0</v>
      </c>
      <c r="BT104" s="103"/>
      <c r="BU104" s="110">
        <v>19</v>
      </c>
      <c r="BV104" s="103"/>
      <c r="BW104" s="103"/>
      <c r="BX104" s="103">
        <v>0</v>
      </c>
      <c r="BY104" s="106">
        <v>0</v>
      </c>
      <c r="BZ104" s="106">
        <v>0</v>
      </c>
      <c r="CA104" s="103"/>
      <c r="CB104" s="103"/>
      <c r="CC104" s="103">
        <v>0</v>
      </c>
      <c r="CD104" s="103"/>
      <c r="CE104" s="103">
        <v>0</v>
      </c>
      <c r="CF104" s="103"/>
      <c r="CG104" s="103"/>
      <c r="CH104" s="103"/>
      <c r="CI104" s="103"/>
      <c r="CJ104" s="103"/>
      <c r="CK104" s="110"/>
      <c r="CL104" s="103"/>
      <c r="CM104" s="103"/>
      <c r="CN104" s="103"/>
      <c r="CO104" s="103"/>
      <c r="CP104" s="103"/>
      <c r="CQ104" s="103">
        <v>0</v>
      </c>
      <c r="CR104" s="103"/>
      <c r="CS104" s="103"/>
      <c r="CT104" s="103"/>
      <c r="CU104" s="103"/>
      <c r="CV104" s="111">
        <v>158.05000000000001</v>
      </c>
    </row>
    <row r="105" spans="1:100" s="99" customFormat="1" ht="14.25" customHeight="1">
      <c r="A105" s="103">
        <v>100</v>
      </c>
      <c r="B105" s="103" t="s">
        <v>240</v>
      </c>
      <c r="C105" s="104">
        <v>503003</v>
      </c>
      <c r="D105" s="105" t="s">
        <v>339</v>
      </c>
      <c r="E105" s="106">
        <v>1072.1515999999999</v>
      </c>
      <c r="F105" s="106">
        <v>924.2675999999999</v>
      </c>
      <c r="G105" s="103">
        <v>335676</v>
      </c>
      <c r="H105" s="106"/>
      <c r="I105" s="106">
        <v>335676</v>
      </c>
      <c r="J105" s="103">
        <v>366.44639999999998</v>
      </c>
      <c r="K105" s="106">
        <v>60.48</v>
      </c>
      <c r="L105" s="103">
        <v>0</v>
      </c>
      <c r="M105" s="103">
        <v>0</v>
      </c>
      <c r="N105" s="103">
        <v>0</v>
      </c>
      <c r="O105" s="128">
        <v>60.48</v>
      </c>
      <c r="P105" s="103"/>
      <c r="Q105" s="103"/>
      <c r="R105" s="103"/>
      <c r="S105" s="106">
        <v>11.832000000000001</v>
      </c>
      <c r="T105" s="103">
        <v>0</v>
      </c>
      <c r="U105" s="103">
        <v>11.832000000000001</v>
      </c>
      <c r="V105" s="103"/>
      <c r="W105" s="103"/>
      <c r="X105" s="103"/>
      <c r="Y105" s="103">
        <v>0</v>
      </c>
      <c r="Z105" s="103"/>
      <c r="AA105" s="103">
        <v>0</v>
      </c>
      <c r="AB105" s="103">
        <v>0</v>
      </c>
      <c r="AC105" s="103">
        <v>0</v>
      </c>
      <c r="AD105" s="103"/>
      <c r="AE105" s="103"/>
      <c r="AF105" s="103">
        <v>207.2</v>
      </c>
      <c r="AG105" s="103">
        <v>207.2</v>
      </c>
      <c r="AH105" s="103">
        <v>0</v>
      </c>
      <c r="AI105" s="110">
        <v>116.35209999999999</v>
      </c>
      <c r="AJ105" s="110">
        <v>91.7834</v>
      </c>
      <c r="AK105" s="110">
        <v>24.568699999999993</v>
      </c>
      <c r="AL105" s="110">
        <v>1269132</v>
      </c>
      <c r="AM105" s="128">
        <v>6.6010999999999997</v>
      </c>
      <c r="AN105" s="103">
        <v>54.712899999999998</v>
      </c>
      <c r="AO105" s="103">
        <v>54.712899999999998</v>
      </c>
      <c r="AP105" s="103">
        <v>0</v>
      </c>
      <c r="AQ105" s="103">
        <v>45.8917</v>
      </c>
      <c r="AR105" s="103">
        <v>570111</v>
      </c>
      <c r="AS105" s="103">
        <v>3.4980000000000002</v>
      </c>
      <c r="AT105" s="103">
        <v>34980</v>
      </c>
      <c r="AU105" s="103"/>
      <c r="AV105" s="103">
        <v>8.3678000000000008</v>
      </c>
      <c r="AW105" s="103">
        <v>8.3678000000000008</v>
      </c>
      <c r="AX105" s="103">
        <v>0</v>
      </c>
      <c r="AY105" s="103">
        <v>4.1976000000000004</v>
      </c>
      <c r="AZ105" s="103">
        <v>41976.000000000007</v>
      </c>
      <c r="BA105" s="103">
        <v>4.1702000000000004</v>
      </c>
      <c r="BB105" s="103">
        <v>48973.000000000007</v>
      </c>
      <c r="BC105" s="103">
        <v>0</v>
      </c>
      <c r="BD105" s="103">
        <v>92.275300000000001</v>
      </c>
      <c r="BE105" s="103">
        <v>92.275300000000001</v>
      </c>
      <c r="BF105" s="103">
        <v>0</v>
      </c>
      <c r="BG105" s="103"/>
      <c r="BH105" s="103"/>
      <c r="BI105" s="103"/>
      <c r="BJ105" s="103">
        <v>0</v>
      </c>
      <c r="BK105" s="111">
        <v>1E-4</v>
      </c>
      <c r="BL105" s="112" t="s">
        <v>339</v>
      </c>
      <c r="BM105" s="106">
        <v>99.8</v>
      </c>
      <c r="BN105" s="103">
        <v>76.8</v>
      </c>
      <c r="BO105" s="103">
        <v>76.8</v>
      </c>
      <c r="BP105" s="103">
        <v>0</v>
      </c>
      <c r="BQ105" s="103">
        <v>0</v>
      </c>
      <c r="BR105" s="103">
        <v>0</v>
      </c>
      <c r="BS105" s="103">
        <v>0</v>
      </c>
      <c r="BT105" s="103"/>
      <c r="BU105" s="110">
        <v>23</v>
      </c>
      <c r="BV105" s="103"/>
      <c r="BW105" s="103"/>
      <c r="BX105" s="103">
        <v>0</v>
      </c>
      <c r="BY105" s="106">
        <v>48.084000000000003</v>
      </c>
      <c r="BZ105" s="106">
        <v>38.292000000000002</v>
      </c>
      <c r="CA105" s="129">
        <v>33.012</v>
      </c>
      <c r="CB105" s="129"/>
      <c r="CC105" s="103">
        <v>5.28</v>
      </c>
      <c r="CD105" s="103"/>
      <c r="CE105" s="103">
        <v>5.28</v>
      </c>
      <c r="CF105" s="103"/>
      <c r="CG105" s="103"/>
      <c r="CH105" s="129">
        <v>9.7919999999999998</v>
      </c>
      <c r="CI105" s="103"/>
      <c r="CJ105" s="103"/>
      <c r="CK105" s="110"/>
      <c r="CL105" s="103"/>
      <c r="CM105" s="103"/>
      <c r="CN105" s="103"/>
      <c r="CO105" s="103"/>
      <c r="CP105" s="103"/>
      <c r="CQ105" s="103">
        <v>0</v>
      </c>
      <c r="CR105" s="103"/>
      <c r="CS105" s="103"/>
      <c r="CT105" s="103"/>
      <c r="CU105" s="103"/>
      <c r="CV105" s="111">
        <v>1072.1515999999999</v>
      </c>
    </row>
    <row r="106" spans="1:100" s="99" customFormat="1" ht="14.25" customHeight="1">
      <c r="A106" s="103">
        <v>101</v>
      </c>
      <c r="B106" s="103" t="s">
        <v>240</v>
      </c>
      <c r="C106" s="104">
        <v>503002</v>
      </c>
      <c r="D106" s="105" t="s">
        <v>340</v>
      </c>
      <c r="E106" s="106">
        <v>1153.8681000000001</v>
      </c>
      <c r="F106" s="106">
        <v>930.02809999999999</v>
      </c>
      <c r="G106" s="103">
        <v>430744</v>
      </c>
      <c r="H106" s="106"/>
      <c r="I106" s="106">
        <v>430744</v>
      </c>
      <c r="J106" s="103">
        <v>364.98480000000001</v>
      </c>
      <c r="K106" s="106">
        <v>25.92</v>
      </c>
      <c r="L106" s="103">
        <v>0</v>
      </c>
      <c r="M106" s="103">
        <v>0</v>
      </c>
      <c r="N106" s="103">
        <v>0</v>
      </c>
      <c r="O106" s="128">
        <v>25.92</v>
      </c>
      <c r="P106" s="103"/>
      <c r="Q106" s="103"/>
      <c r="R106" s="103"/>
      <c r="S106" s="106">
        <v>5.0999999999999996</v>
      </c>
      <c r="T106" s="103">
        <v>0</v>
      </c>
      <c r="U106" s="103">
        <v>5.0999999999999996</v>
      </c>
      <c r="V106" s="103"/>
      <c r="W106" s="103"/>
      <c r="X106" s="103"/>
      <c r="Y106" s="103">
        <v>0</v>
      </c>
      <c r="Z106" s="103"/>
      <c r="AA106" s="103">
        <v>0</v>
      </c>
      <c r="AB106" s="103">
        <v>0</v>
      </c>
      <c r="AC106" s="103">
        <v>0</v>
      </c>
      <c r="AD106" s="103"/>
      <c r="AE106" s="103"/>
      <c r="AF106" s="103">
        <v>181.3</v>
      </c>
      <c r="AG106" s="103">
        <v>181.3</v>
      </c>
      <c r="AH106" s="103">
        <v>0</v>
      </c>
      <c r="AI106" s="110">
        <v>138.6052</v>
      </c>
      <c r="AJ106" s="110">
        <v>116.35209999999999</v>
      </c>
      <c r="AK106" s="110">
        <v>22.253100000000003</v>
      </c>
      <c r="AL106" s="110">
        <v>1549057</v>
      </c>
      <c r="AM106" s="128">
        <v>26.636600000000001</v>
      </c>
      <c r="AN106" s="103">
        <v>70.573999999999998</v>
      </c>
      <c r="AO106" s="103">
        <v>70.573999999999998</v>
      </c>
      <c r="AP106" s="103">
        <v>0</v>
      </c>
      <c r="AQ106" s="103">
        <v>43.702800000000003</v>
      </c>
      <c r="AR106" s="103">
        <v>767370</v>
      </c>
      <c r="AS106" s="103">
        <v>4.6319999999999997</v>
      </c>
      <c r="AT106" s="103">
        <v>46320</v>
      </c>
      <c r="AU106" s="103"/>
      <c r="AV106" s="103">
        <v>10.7936</v>
      </c>
      <c r="AW106" s="103">
        <v>10.7936</v>
      </c>
      <c r="AX106" s="103">
        <v>0</v>
      </c>
      <c r="AY106" s="103">
        <v>5.5583999999999998</v>
      </c>
      <c r="AZ106" s="103">
        <v>55584</v>
      </c>
      <c r="BA106" s="103">
        <v>5.2351999999999999</v>
      </c>
      <c r="BB106" s="103">
        <v>64848</v>
      </c>
      <c r="BC106" s="103">
        <v>0</v>
      </c>
      <c r="BD106" s="103">
        <v>106.1139</v>
      </c>
      <c r="BE106" s="103">
        <v>106.1139</v>
      </c>
      <c r="BF106" s="103">
        <v>0</v>
      </c>
      <c r="BG106" s="103"/>
      <c r="BH106" s="103"/>
      <c r="BI106" s="103"/>
      <c r="BJ106" s="103">
        <v>0</v>
      </c>
      <c r="BK106" s="111">
        <v>1E-4</v>
      </c>
      <c r="BL106" s="112" t="s">
        <v>340</v>
      </c>
      <c r="BM106" s="106">
        <v>119.2</v>
      </c>
      <c r="BN106" s="103">
        <v>67.2</v>
      </c>
      <c r="BO106" s="103">
        <v>67.2</v>
      </c>
      <c r="BP106" s="103">
        <v>0</v>
      </c>
      <c r="BQ106" s="103">
        <v>0</v>
      </c>
      <c r="BR106" s="103">
        <v>0</v>
      </c>
      <c r="BS106" s="103">
        <v>0</v>
      </c>
      <c r="BT106" s="103"/>
      <c r="BU106" s="110">
        <v>52</v>
      </c>
      <c r="BV106" s="103"/>
      <c r="BW106" s="103"/>
      <c r="BX106" s="103">
        <v>0</v>
      </c>
      <c r="BY106" s="106">
        <v>104.64</v>
      </c>
      <c r="BZ106" s="106">
        <v>90.707999999999998</v>
      </c>
      <c r="CA106" s="129">
        <v>85.427999999999997</v>
      </c>
      <c r="CB106" s="129"/>
      <c r="CC106" s="103">
        <v>5.28</v>
      </c>
      <c r="CD106" s="103"/>
      <c r="CE106" s="103">
        <v>5.28</v>
      </c>
      <c r="CF106" s="103"/>
      <c r="CG106" s="103"/>
      <c r="CH106" s="129">
        <v>13.932</v>
      </c>
      <c r="CI106" s="103"/>
      <c r="CJ106" s="103"/>
      <c r="CK106" s="110"/>
      <c r="CL106" s="103"/>
      <c r="CM106" s="103"/>
      <c r="CN106" s="103"/>
      <c r="CO106" s="103"/>
      <c r="CP106" s="103"/>
      <c r="CQ106" s="103">
        <v>0</v>
      </c>
      <c r="CR106" s="103"/>
      <c r="CS106" s="103"/>
      <c r="CT106" s="103"/>
      <c r="CU106" s="103"/>
      <c r="CV106" s="111">
        <v>1153.8681000000001</v>
      </c>
    </row>
    <row r="107" spans="1:100" s="99" customFormat="1" ht="14.25" customHeight="1">
      <c r="A107" s="103">
        <v>102</v>
      </c>
      <c r="B107" s="103" t="s">
        <v>240</v>
      </c>
      <c r="C107" s="104">
        <v>503004</v>
      </c>
      <c r="D107" s="105" t="s">
        <v>341</v>
      </c>
      <c r="E107" s="106">
        <v>684.86530000000016</v>
      </c>
      <c r="F107" s="106">
        <v>591.8873000000001</v>
      </c>
      <c r="G107" s="103">
        <v>234881</v>
      </c>
      <c r="H107" s="106"/>
      <c r="I107" s="106">
        <v>234881</v>
      </c>
      <c r="J107" s="103">
        <v>229.4256</v>
      </c>
      <c r="K107" s="106">
        <v>41.904000000000003</v>
      </c>
      <c r="L107" s="103">
        <v>0</v>
      </c>
      <c r="M107" s="103">
        <v>0</v>
      </c>
      <c r="N107" s="103">
        <v>0</v>
      </c>
      <c r="O107" s="128">
        <v>41.904000000000003</v>
      </c>
      <c r="P107" s="103"/>
      <c r="Q107" s="103"/>
      <c r="R107" s="103"/>
      <c r="S107" s="106">
        <v>8.16</v>
      </c>
      <c r="T107" s="103">
        <v>0</v>
      </c>
      <c r="U107" s="103">
        <v>8.16</v>
      </c>
      <c r="V107" s="103"/>
      <c r="W107" s="103"/>
      <c r="X107" s="103"/>
      <c r="Y107" s="103">
        <v>0</v>
      </c>
      <c r="Z107" s="103"/>
      <c r="AA107" s="103">
        <v>0</v>
      </c>
      <c r="AB107" s="103">
        <v>0</v>
      </c>
      <c r="AC107" s="103">
        <v>0</v>
      </c>
      <c r="AD107" s="103"/>
      <c r="AE107" s="103"/>
      <c r="AF107" s="103">
        <v>116.55</v>
      </c>
      <c r="AG107" s="103">
        <v>116.55</v>
      </c>
      <c r="AH107" s="103">
        <v>0</v>
      </c>
      <c r="AI107" s="110">
        <v>80.006</v>
      </c>
      <c r="AJ107" s="110">
        <v>138.6052</v>
      </c>
      <c r="AK107" s="110">
        <v>-58.599199999999996</v>
      </c>
      <c r="AL107" s="110">
        <v>824925.00000000012</v>
      </c>
      <c r="AM107" s="128">
        <v>9.0225000000000009</v>
      </c>
      <c r="AN107" s="103">
        <v>37.607100000000003</v>
      </c>
      <c r="AO107" s="103">
        <v>37.607100000000003</v>
      </c>
      <c r="AP107" s="103">
        <v>0</v>
      </c>
      <c r="AQ107" s="103">
        <v>27.678000000000001</v>
      </c>
      <c r="AR107" s="103">
        <v>374585</v>
      </c>
      <c r="AS107" s="103">
        <v>2.2970999999999999</v>
      </c>
      <c r="AT107" s="103">
        <v>22971</v>
      </c>
      <c r="AU107" s="103"/>
      <c r="AV107" s="103">
        <v>5.7515999999999998</v>
      </c>
      <c r="AW107" s="103">
        <v>5.7515999999999998</v>
      </c>
      <c r="AX107" s="103">
        <v>0</v>
      </c>
      <c r="AY107" s="103">
        <v>2.7565</v>
      </c>
      <c r="AZ107" s="103">
        <v>27565</v>
      </c>
      <c r="BA107" s="103">
        <v>2.9950999999999999</v>
      </c>
      <c r="BB107" s="103">
        <v>32159</v>
      </c>
      <c r="BC107" s="103">
        <v>0</v>
      </c>
      <c r="BD107" s="103">
        <v>63.460500000000003</v>
      </c>
      <c r="BE107" s="103">
        <v>63.460500000000003</v>
      </c>
      <c r="BF107" s="103">
        <v>0</v>
      </c>
      <c r="BG107" s="103"/>
      <c r="BH107" s="103"/>
      <c r="BI107" s="103"/>
      <c r="BJ107" s="103">
        <v>0</v>
      </c>
      <c r="BK107" s="111">
        <v>1E-4</v>
      </c>
      <c r="BL107" s="112" t="s">
        <v>341</v>
      </c>
      <c r="BM107" s="106">
        <v>57.199999999999996</v>
      </c>
      <c r="BN107" s="103">
        <v>43.199999999999996</v>
      </c>
      <c r="BO107" s="103">
        <v>43.199999999999996</v>
      </c>
      <c r="BP107" s="103">
        <v>0</v>
      </c>
      <c r="BQ107" s="103">
        <v>0</v>
      </c>
      <c r="BR107" s="103">
        <v>0</v>
      </c>
      <c r="BS107" s="103">
        <v>0</v>
      </c>
      <c r="BT107" s="103"/>
      <c r="BU107" s="110">
        <v>14</v>
      </c>
      <c r="BV107" s="103"/>
      <c r="BW107" s="103"/>
      <c r="BX107" s="103">
        <v>0</v>
      </c>
      <c r="BY107" s="106">
        <v>35.777999999999999</v>
      </c>
      <c r="BZ107" s="106">
        <v>27.335999999999999</v>
      </c>
      <c r="CA107" s="129">
        <v>19.655999999999999</v>
      </c>
      <c r="CB107" s="129"/>
      <c r="CC107" s="103">
        <v>7.68</v>
      </c>
      <c r="CD107" s="103"/>
      <c r="CE107" s="103">
        <v>7.68</v>
      </c>
      <c r="CF107" s="103"/>
      <c r="CG107" s="103"/>
      <c r="CH107" s="129">
        <v>8.4420000000000002</v>
      </c>
      <c r="CI107" s="103"/>
      <c r="CJ107" s="103"/>
      <c r="CK107" s="110"/>
      <c r="CL107" s="103"/>
      <c r="CM107" s="103"/>
      <c r="CN107" s="103"/>
      <c r="CO107" s="103"/>
      <c r="CP107" s="103"/>
      <c r="CQ107" s="103">
        <v>0</v>
      </c>
      <c r="CR107" s="103"/>
      <c r="CS107" s="103"/>
      <c r="CT107" s="103"/>
      <c r="CU107" s="103"/>
      <c r="CV107" s="111">
        <v>684.86530000000016</v>
      </c>
    </row>
    <row r="108" spans="1:100" s="99" customFormat="1" ht="14.25" customHeight="1">
      <c r="A108" s="103">
        <v>103</v>
      </c>
      <c r="B108" s="103" t="s">
        <v>240</v>
      </c>
      <c r="C108" s="104">
        <v>503005</v>
      </c>
      <c r="D108" s="105" t="s">
        <v>342</v>
      </c>
      <c r="E108" s="106">
        <v>208.84129999999999</v>
      </c>
      <c r="F108" s="106">
        <v>169.63329999999999</v>
      </c>
      <c r="G108" s="103">
        <v>83779</v>
      </c>
      <c r="H108" s="106"/>
      <c r="I108" s="106">
        <v>83779</v>
      </c>
      <c r="J108" s="103">
        <v>59.417999999999999</v>
      </c>
      <c r="K108" s="106">
        <v>10.368</v>
      </c>
      <c r="L108" s="103">
        <v>0</v>
      </c>
      <c r="M108" s="103">
        <v>0</v>
      </c>
      <c r="N108" s="103">
        <v>0</v>
      </c>
      <c r="O108" s="128">
        <v>10.368</v>
      </c>
      <c r="P108" s="103"/>
      <c r="Q108" s="103"/>
      <c r="R108" s="103"/>
      <c r="S108" s="106">
        <v>2.04</v>
      </c>
      <c r="T108" s="103">
        <v>0</v>
      </c>
      <c r="U108" s="103">
        <v>2.04</v>
      </c>
      <c r="V108" s="103"/>
      <c r="W108" s="103"/>
      <c r="X108" s="103"/>
      <c r="Y108" s="103">
        <v>0</v>
      </c>
      <c r="Z108" s="103"/>
      <c r="AA108" s="103">
        <v>0</v>
      </c>
      <c r="AB108" s="103">
        <v>0</v>
      </c>
      <c r="AC108" s="103">
        <v>0</v>
      </c>
      <c r="AD108" s="103"/>
      <c r="AE108" s="103"/>
      <c r="AF108" s="103">
        <v>25.9</v>
      </c>
      <c r="AG108" s="103">
        <v>25.9</v>
      </c>
      <c r="AH108" s="103">
        <v>0</v>
      </c>
      <c r="AI108" s="110">
        <v>27.6904</v>
      </c>
      <c r="AJ108" s="110">
        <v>80.005899999999997</v>
      </c>
      <c r="AK108" s="110">
        <v>-52.3155</v>
      </c>
      <c r="AL108" s="110">
        <v>272422</v>
      </c>
      <c r="AM108" s="128">
        <v>6.9813000000000001</v>
      </c>
      <c r="AN108" s="103">
        <v>13.6089</v>
      </c>
      <c r="AO108" s="103">
        <v>13.6089</v>
      </c>
      <c r="AP108" s="103">
        <v>0</v>
      </c>
      <c r="AQ108" s="103">
        <v>6.8254000000000001</v>
      </c>
      <c r="AR108" s="103">
        <v>129443</v>
      </c>
      <c r="AS108" s="103">
        <v>0.78649999999999998</v>
      </c>
      <c r="AT108" s="103">
        <v>7865</v>
      </c>
      <c r="AU108" s="103"/>
      <c r="AV108" s="103">
        <v>2.0813000000000001</v>
      </c>
      <c r="AW108" s="103">
        <v>2.0813000000000001</v>
      </c>
      <c r="AX108" s="103">
        <v>0</v>
      </c>
      <c r="AY108" s="103">
        <v>0.94379999999999997</v>
      </c>
      <c r="AZ108" s="103">
        <v>9438</v>
      </c>
      <c r="BA108" s="103">
        <v>1.1375000000000002</v>
      </c>
      <c r="BB108" s="103">
        <v>11011</v>
      </c>
      <c r="BC108" s="103">
        <v>0</v>
      </c>
      <c r="BD108" s="103">
        <v>21.545400000000001</v>
      </c>
      <c r="BE108" s="103">
        <v>21.545400000000001</v>
      </c>
      <c r="BF108" s="103">
        <v>0</v>
      </c>
      <c r="BG108" s="103"/>
      <c r="BH108" s="103"/>
      <c r="BI108" s="103"/>
      <c r="BJ108" s="103">
        <v>0</v>
      </c>
      <c r="BK108" s="111">
        <v>1E-4</v>
      </c>
      <c r="BL108" s="112" t="s">
        <v>342</v>
      </c>
      <c r="BM108" s="106">
        <v>25.6</v>
      </c>
      <c r="BN108" s="103">
        <v>9.6</v>
      </c>
      <c r="BO108" s="103">
        <v>9.6</v>
      </c>
      <c r="BP108" s="103">
        <v>0</v>
      </c>
      <c r="BQ108" s="103">
        <v>0</v>
      </c>
      <c r="BR108" s="103">
        <v>0</v>
      </c>
      <c r="BS108" s="103">
        <v>0</v>
      </c>
      <c r="BT108" s="103"/>
      <c r="BU108" s="110">
        <v>16</v>
      </c>
      <c r="BV108" s="103"/>
      <c r="BW108" s="103"/>
      <c r="BX108" s="103">
        <v>0</v>
      </c>
      <c r="BY108" s="106">
        <v>13.607999999999999</v>
      </c>
      <c r="BZ108" s="106">
        <v>12.78</v>
      </c>
      <c r="CA108" s="129">
        <v>11.34</v>
      </c>
      <c r="CB108" s="129"/>
      <c r="CC108" s="103">
        <v>1.44</v>
      </c>
      <c r="CD108" s="103"/>
      <c r="CE108" s="103">
        <v>1.44</v>
      </c>
      <c r="CF108" s="103"/>
      <c r="CG108" s="103"/>
      <c r="CH108" s="129">
        <v>0.82799999999999996</v>
      </c>
      <c r="CI108" s="103"/>
      <c r="CJ108" s="103"/>
      <c r="CK108" s="110"/>
      <c r="CL108" s="103"/>
      <c r="CM108" s="103"/>
      <c r="CN108" s="103"/>
      <c r="CO108" s="103"/>
      <c r="CP108" s="103"/>
      <c r="CQ108" s="103">
        <v>0</v>
      </c>
      <c r="CR108" s="103"/>
      <c r="CS108" s="103"/>
      <c r="CT108" s="103"/>
      <c r="CU108" s="103"/>
      <c r="CV108" s="111">
        <v>208.84129999999999</v>
      </c>
    </row>
    <row r="109" spans="1:100" s="99" customFormat="1" ht="14.25" customHeight="1">
      <c r="A109" s="103">
        <v>104</v>
      </c>
      <c r="B109" s="103" t="s">
        <v>240</v>
      </c>
      <c r="C109" s="104">
        <v>502001</v>
      </c>
      <c r="D109" s="105" t="s">
        <v>343</v>
      </c>
      <c r="E109" s="106">
        <v>1390.8525</v>
      </c>
      <c r="F109" s="106">
        <v>911.5385</v>
      </c>
      <c r="G109" s="103">
        <v>248776</v>
      </c>
      <c r="H109" s="106">
        <v>104984</v>
      </c>
      <c r="I109" s="106">
        <v>143792</v>
      </c>
      <c r="J109" s="103">
        <v>298.53120000000001</v>
      </c>
      <c r="K109" s="106">
        <v>65.25</v>
      </c>
      <c r="L109" s="103">
        <v>65.25</v>
      </c>
      <c r="M109" s="103">
        <v>65.25</v>
      </c>
      <c r="N109" s="103">
        <v>0</v>
      </c>
      <c r="O109" s="103"/>
      <c r="P109" s="103"/>
      <c r="Q109" s="103"/>
      <c r="R109" s="103"/>
      <c r="S109" s="106">
        <v>176.4545</v>
      </c>
      <c r="T109" s="103">
        <v>10.4984</v>
      </c>
      <c r="U109" s="103"/>
      <c r="V109" s="103"/>
      <c r="W109" s="103">
        <v>110.68680000000001</v>
      </c>
      <c r="X109" s="103">
        <v>110.68680000000001</v>
      </c>
      <c r="Y109" s="103">
        <v>0</v>
      </c>
      <c r="Z109" s="103">
        <v>55.269300000000001</v>
      </c>
      <c r="AA109" s="103">
        <v>55.343400000000003</v>
      </c>
      <c r="AB109" s="103">
        <v>-7.4100000000001387E-2</v>
      </c>
      <c r="AC109" s="103">
        <v>92239</v>
      </c>
      <c r="AD109" s="103"/>
      <c r="AE109" s="103"/>
      <c r="AF109" s="103">
        <v>111.37</v>
      </c>
      <c r="AG109" s="103">
        <v>111.37</v>
      </c>
      <c r="AH109" s="103">
        <v>0</v>
      </c>
      <c r="AI109" s="110">
        <v>95.413799999999995</v>
      </c>
      <c r="AJ109" s="110">
        <v>27.690300000000001</v>
      </c>
      <c r="AK109" s="110">
        <v>67.723500000000001</v>
      </c>
      <c r="AL109" s="110">
        <v>954138</v>
      </c>
      <c r="AM109" s="103"/>
      <c r="AN109" s="103">
        <v>40.387900000000002</v>
      </c>
      <c r="AO109" s="103">
        <v>40.387900000000002</v>
      </c>
      <c r="AP109" s="103">
        <v>0</v>
      </c>
      <c r="AQ109" s="103">
        <v>38.012099999999997</v>
      </c>
      <c r="AR109" s="103">
        <v>380120.99999999994</v>
      </c>
      <c r="AS109" s="103">
        <v>2.3757999999999999</v>
      </c>
      <c r="AT109" s="103">
        <v>23758</v>
      </c>
      <c r="AU109" s="103"/>
      <c r="AV109" s="103">
        <v>4.8384</v>
      </c>
      <c r="AW109" s="103">
        <v>4.8384</v>
      </c>
      <c r="AX109" s="103">
        <v>0</v>
      </c>
      <c r="AY109" s="103">
        <v>2.8509000000000002</v>
      </c>
      <c r="AZ109" s="103">
        <v>28509.000000000004</v>
      </c>
      <c r="BA109" s="103">
        <v>1.9874000000000001</v>
      </c>
      <c r="BB109" s="103">
        <v>19874</v>
      </c>
      <c r="BC109" s="103">
        <v>9.9999999999766942E-5</v>
      </c>
      <c r="BD109" s="103">
        <v>78.192700000000002</v>
      </c>
      <c r="BE109" s="103">
        <v>78.192700000000002</v>
      </c>
      <c r="BF109" s="103">
        <v>0</v>
      </c>
      <c r="BG109" s="103"/>
      <c r="BH109" s="128">
        <v>41.1</v>
      </c>
      <c r="BI109" s="128">
        <v>41.1</v>
      </c>
      <c r="BJ109" s="103">
        <v>0</v>
      </c>
      <c r="BK109" s="111">
        <v>1E-4</v>
      </c>
      <c r="BL109" s="112" t="s">
        <v>343</v>
      </c>
      <c r="BM109" s="106">
        <v>381.68</v>
      </c>
      <c r="BN109" s="103">
        <v>76.08</v>
      </c>
      <c r="BO109" s="103">
        <v>76.08</v>
      </c>
      <c r="BP109" s="103">
        <v>0</v>
      </c>
      <c r="BQ109" s="103">
        <v>20.100000000000001</v>
      </c>
      <c r="BR109" s="103">
        <v>20.100000000000001</v>
      </c>
      <c r="BS109" s="103">
        <v>0</v>
      </c>
      <c r="BT109" s="103">
        <v>20250</v>
      </c>
      <c r="BU109" s="110">
        <v>260</v>
      </c>
      <c r="BV109" s="103">
        <v>25.5</v>
      </c>
      <c r="BW109" s="103">
        <v>9.5</v>
      </c>
      <c r="BX109" s="103">
        <v>16</v>
      </c>
      <c r="BY109" s="106">
        <v>97.634</v>
      </c>
      <c r="BZ109" s="106">
        <v>13.44</v>
      </c>
      <c r="CA109" s="103"/>
      <c r="CB109" s="103"/>
      <c r="CC109" s="103">
        <v>13.44</v>
      </c>
      <c r="CD109" s="103"/>
      <c r="CE109" s="103">
        <v>13.44</v>
      </c>
      <c r="CF109" s="103"/>
      <c r="CG109" s="103"/>
      <c r="CH109" s="129">
        <v>12.023999999999999</v>
      </c>
      <c r="CI109" s="103"/>
      <c r="CJ109" s="103"/>
      <c r="CK109" s="110"/>
      <c r="CL109" s="103"/>
      <c r="CM109" s="103"/>
      <c r="CN109" s="103"/>
      <c r="CO109" s="103">
        <v>72.17</v>
      </c>
      <c r="CP109" s="103">
        <v>72.17</v>
      </c>
      <c r="CQ109" s="103">
        <v>0</v>
      </c>
      <c r="CR109" s="103">
        <v>1341</v>
      </c>
      <c r="CS109" s="103"/>
      <c r="CT109" s="103"/>
      <c r="CU109" s="103"/>
      <c r="CV109" s="111">
        <v>2731.8525</v>
      </c>
    </row>
    <row r="110" spans="1:100" s="99" customFormat="1" ht="14.25" customHeight="1">
      <c r="A110" s="103">
        <v>105</v>
      </c>
      <c r="B110" s="103" t="s">
        <v>240</v>
      </c>
      <c r="C110" s="104">
        <v>506001</v>
      </c>
      <c r="D110" s="105" t="s">
        <v>344</v>
      </c>
      <c r="E110" s="106">
        <v>385.15</v>
      </c>
      <c r="F110" s="106">
        <v>256.52199999999999</v>
      </c>
      <c r="G110" s="103">
        <v>75030</v>
      </c>
      <c r="H110" s="106">
        <v>55280</v>
      </c>
      <c r="I110" s="106">
        <v>19750</v>
      </c>
      <c r="J110" s="103">
        <v>90.036000000000001</v>
      </c>
      <c r="K110" s="106">
        <v>31.5</v>
      </c>
      <c r="L110" s="103">
        <v>31.5</v>
      </c>
      <c r="M110" s="103">
        <v>31.5</v>
      </c>
      <c r="N110" s="103">
        <v>0</v>
      </c>
      <c r="O110" s="103"/>
      <c r="P110" s="103"/>
      <c r="Q110" s="103"/>
      <c r="R110" s="103"/>
      <c r="S110" s="106">
        <v>55.4373</v>
      </c>
      <c r="T110" s="103">
        <v>5.5279999999999996</v>
      </c>
      <c r="U110" s="103"/>
      <c r="V110" s="103"/>
      <c r="W110" s="103">
        <v>33.386400000000002</v>
      </c>
      <c r="X110" s="103">
        <v>33.386400000000002</v>
      </c>
      <c r="Y110" s="103">
        <v>0</v>
      </c>
      <c r="Z110" s="103">
        <v>16.5229</v>
      </c>
      <c r="AA110" s="103">
        <v>16.693200000000001</v>
      </c>
      <c r="AB110" s="103">
        <v>-0.17030000000000101</v>
      </c>
      <c r="AC110" s="103">
        <v>27822</v>
      </c>
      <c r="AD110" s="103"/>
      <c r="AE110" s="103"/>
      <c r="AF110" s="103">
        <v>15.54</v>
      </c>
      <c r="AG110" s="103">
        <v>15.54</v>
      </c>
      <c r="AH110" s="103">
        <v>0</v>
      </c>
      <c r="AI110" s="110">
        <v>28.1585</v>
      </c>
      <c r="AJ110" s="110">
        <v>28.1585</v>
      </c>
      <c r="AK110" s="110">
        <v>0</v>
      </c>
      <c r="AL110" s="110">
        <v>281585</v>
      </c>
      <c r="AM110" s="103"/>
      <c r="AN110" s="103">
        <v>11.6515</v>
      </c>
      <c r="AO110" s="103">
        <v>11.6515</v>
      </c>
      <c r="AP110" s="103">
        <v>0</v>
      </c>
      <c r="AQ110" s="103">
        <v>10.966100000000001</v>
      </c>
      <c r="AR110" s="103">
        <v>109661.00000000001</v>
      </c>
      <c r="AS110" s="103">
        <v>0.68540000000000001</v>
      </c>
      <c r="AT110" s="103">
        <v>6854</v>
      </c>
      <c r="AU110" s="103"/>
      <c r="AV110" s="103">
        <v>1.0971</v>
      </c>
      <c r="AW110" s="103">
        <v>1.0971</v>
      </c>
      <c r="AX110" s="103">
        <v>0</v>
      </c>
      <c r="AY110" s="103">
        <v>0.82250000000000001</v>
      </c>
      <c r="AZ110" s="103">
        <v>8225</v>
      </c>
      <c r="BA110" s="103">
        <v>0.2747</v>
      </c>
      <c r="BB110" s="103">
        <v>2747</v>
      </c>
      <c r="BC110" s="103">
        <v>-1.000000000000445E-4</v>
      </c>
      <c r="BD110" s="103">
        <v>23.101600000000001</v>
      </c>
      <c r="BE110" s="103">
        <v>23.101600000000001</v>
      </c>
      <c r="BF110" s="103">
        <v>0</v>
      </c>
      <c r="BG110" s="103"/>
      <c r="BH110" s="103"/>
      <c r="BI110" s="103"/>
      <c r="BJ110" s="103">
        <v>0</v>
      </c>
      <c r="BK110" s="111">
        <v>1E-4</v>
      </c>
      <c r="BL110" s="112" t="s">
        <v>344</v>
      </c>
      <c r="BM110" s="106">
        <v>126.22800000000001</v>
      </c>
      <c r="BN110" s="103">
        <v>22.560000000000002</v>
      </c>
      <c r="BO110" s="103">
        <v>22.560000000000002</v>
      </c>
      <c r="BP110" s="103">
        <v>0</v>
      </c>
      <c r="BQ110" s="103">
        <v>10.667999999999999</v>
      </c>
      <c r="BR110" s="103">
        <v>10.68</v>
      </c>
      <c r="BS110" s="103">
        <v>-1.2000000000000455E-2</v>
      </c>
      <c r="BT110" s="103">
        <v>12660</v>
      </c>
      <c r="BU110" s="110">
        <v>93</v>
      </c>
      <c r="BV110" s="103"/>
      <c r="BW110" s="103"/>
      <c r="BX110" s="103">
        <v>0</v>
      </c>
      <c r="BY110" s="106">
        <v>2.4</v>
      </c>
      <c r="BZ110" s="106">
        <v>2.4</v>
      </c>
      <c r="CA110" s="103"/>
      <c r="CB110" s="103"/>
      <c r="CC110" s="103">
        <v>2.4</v>
      </c>
      <c r="CD110" s="103"/>
      <c r="CE110" s="103">
        <v>2.4</v>
      </c>
      <c r="CF110" s="103"/>
      <c r="CG110" s="103"/>
      <c r="CH110" s="103"/>
      <c r="CI110" s="103"/>
      <c r="CJ110" s="103"/>
      <c r="CK110" s="110"/>
      <c r="CL110" s="103"/>
      <c r="CM110" s="103"/>
      <c r="CN110" s="103"/>
      <c r="CO110" s="103"/>
      <c r="CP110" s="103"/>
      <c r="CQ110" s="103">
        <v>0</v>
      </c>
      <c r="CR110" s="103"/>
      <c r="CS110" s="103"/>
      <c r="CT110" s="103"/>
      <c r="CU110" s="103"/>
      <c r="CV110" s="111">
        <v>385.15</v>
      </c>
    </row>
    <row r="111" spans="1:100" s="99" customFormat="1" ht="14.25" customHeight="1">
      <c r="A111" s="103">
        <v>106</v>
      </c>
      <c r="B111" s="103" t="s">
        <v>240</v>
      </c>
      <c r="C111" s="104">
        <v>502002</v>
      </c>
      <c r="D111" s="105" t="s">
        <v>345</v>
      </c>
      <c r="E111" s="106">
        <v>99.187399999999997</v>
      </c>
      <c r="F111" s="106">
        <v>53.587399999999995</v>
      </c>
      <c r="G111" s="103">
        <v>16015</v>
      </c>
      <c r="H111" s="106">
        <v>16015</v>
      </c>
      <c r="I111" s="106"/>
      <c r="J111" s="103">
        <v>19.218</v>
      </c>
      <c r="K111" s="106">
        <v>9</v>
      </c>
      <c r="L111" s="103">
        <v>9</v>
      </c>
      <c r="M111" s="103">
        <v>9</v>
      </c>
      <c r="N111" s="103">
        <v>0</v>
      </c>
      <c r="O111" s="103"/>
      <c r="P111" s="103"/>
      <c r="Q111" s="103"/>
      <c r="R111" s="103"/>
      <c r="S111" s="106">
        <v>12.082699999999999</v>
      </c>
      <c r="T111" s="103">
        <v>1.6014999999999999</v>
      </c>
      <c r="U111" s="103"/>
      <c r="V111" s="103"/>
      <c r="W111" s="103">
        <v>6.9480000000000004</v>
      </c>
      <c r="X111" s="103">
        <v>6.9480000000000004</v>
      </c>
      <c r="Y111" s="103">
        <v>0</v>
      </c>
      <c r="Z111" s="103">
        <v>3.5331999999999999</v>
      </c>
      <c r="AA111" s="103">
        <v>3.4740000000000002</v>
      </c>
      <c r="AB111" s="103">
        <v>5.9199999999999697E-2</v>
      </c>
      <c r="AC111" s="103">
        <v>5790</v>
      </c>
      <c r="AD111" s="103"/>
      <c r="AE111" s="103"/>
      <c r="AF111" s="103">
        <v>0</v>
      </c>
      <c r="AG111" s="103">
        <v>0</v>
      </c>
      <c r="AH111" s="103">
        <v>0</v>
      </c>
      <c r="AI111" s="110">
        <v>5.8827999999999996</v>
      </c>
      <c r="AJ111" s="110">
        <v>5.8827999999999996</v>
      </c>
      <c r="AK111" s="110">
        <v>0</v>
      </c>
      <c r="AL111" s="110">
        <v>58827.999999999993</v>
      </c>
      <c r="AM111" s="103"/>
      <c r="AN111" s="103">
        <v>2.3984999999999999</v>
      </c>
      <c r="AO111" s="103">
        <v>2.3984999999999999</v>
      </c>
      <c r="AP111" s="103">
        <v>0</v>
      </c>
      <c r="AQ111" s="103">
        <v>2.2574000000000001</v>
      </c>
      <c r="AR111" s="103">
        <v>22574</v>
      </c>
      <c r="AS111" s="103">
        <v>0.1411</v>
      </c>
      <c r="AT111" s="103">
        <v>1411</v>
      </c>
      <c r="AU111" s="103"/>
      <c r="AV111" s="103">
        <v>0.16930000000000001</v>
      </c>
      <c r="AW111" s="103">
        <v>0.16930000000000001</v>
      </c>
      <c r="AX111" s="103">
        <v>0</v>
      </c>
      <c r="AY111" s="103">
        <v>0.16930000000000001</v>
      </c>
      <c r="AZ111" s="103">
        <v>1693</v>
      </c>
      <c r="BA111" s="103">
        <v>0</v>
      </c>
      <c r="BB111" s="103">
        <v>0</v>
      </c>
      <c r="BC111" s="103">
        <v>0</v>
      </c>
      <c r="BD111" s="103">
        <v>4.8361000000000001</v>
      </c>
      <c r="BE111" s="103">
        <v>4.8360000000000003</v>
      </c>
      <c r="BF111" s="103">
        <v>9.9999999999766942E-5</v>
      </c>
      <c r="BG111" s="103"/>
      <c r="BH111" s="103"/>
      <c r="BI111" s="103"/>
      <c r="BJ111" s="103">
        <v>0</v>
      </c>
      <c r="BK111" s="111">
        <v>1E-4</v>
      </c>
      <c r="BL111" s="112" t="s">
        <v>345</v>
      </c>
      <c r="BM111" s="106">
        <v>43.68</v>
      </c>
      <c r="BN111" s="103">
        <v>4.8</v>
      </c>
      <c r="BO111" s="103">
        <v>4.8</v>
      </c>
      <c r="BP111" s="103">
        <v>0</v>
      </c>
      <c r="BQ111" s="103">
        <v>2.88</v>
      </c>
      <c r="BR111" s="103">
        <v>2.88</v>
      </c>
      <c r="BS111" s="103">
        <v>0</v>
      </c>
      <c r="BT111" s="103">
        <v>12150</v>
      </c>
      <c r="BU111" s="110">
        <v>16</v>
      </c>
      <c r="BV111" s="103">
        <v>20</v>
      </c>
      <c r="BW111" s="103">
        <v>32</v>
      </c>
      <c r="BX111" s="103">
        <v>-12</v>
      </c>
      <c r="BY111" s="106">
        <v>1.92</v>
      </c>
      <c r="BZ111" s="106">
        <v>1.92</v>
      </c>
      <c r="CA111" s="103"/>
      <c r="CB111" s="103"/>
      <c r="CC111" s="103">
        <v>1.92</v>
      </c>
      <c r="CD111" s="103"/>
      <c r="CE111" s="103">
        <v>1.92</v>
      </c>
      <c r="CF111" s="103"/>
      <c r="CG111" s="103"/>
      <c r="CH111" s="103"/>
      <c r="CI111" s="103"/>
      <c r="CJ111" s="103"/>
      <c r="CK111" s="110"/>
      <c r="CL111" s="103"/>
      <c r="CM111" s="103"/>
      <c r="CN111" s="103"/>
      <c r="CO111" s="103"/>
      <c r="CP111" s="103"/>
      <c r="CQ111" s="103">
        <v>0</v>
      </c>
      <c r="CR111" s="103">
        <v>46</v>
      </c>
      <c r="CS111" s="103">
        <v>20</v>
      </c>
      <c r="CT111" s="103"/>
      <c r="CU111" s="103"/>
      <c r="CV111" s="111">
        <v>165.1874</v>
      </c>
    </row>
    <row r="112" spans="1:100" s="99" customFormat="1" ht="14.25" customHeight="1">
      <c r="A112" s="103">
        <v>107</v>
      </c>
      <c r="B112" s="103" t="s">
        <v>240</v>
      </c>
      <c r="C112" s="104">
        <v>502003</v>
      </c>
      <c r="D112" s="105" t="s">
        <v>346</v>
      </c>
      <c r="E112" s="106">
        <v>320.64150000000001</v>
      </c>
      <c r="F112" s="106">
        <v>255.81349999999998</v>
      </c>
      <c r="G112" s="103">
        <v>66218</v>
      </c>
      <c r="H112" s="106"/>
      <c r="I112" s="106">
        <v>66218</v>
      </c>
      <c r="J112" s="103">
        <v>85.461600000000004</v>
      </c>
      <c r="K112" s="106">
        <v>18.864000000000001</v>
      </c>
      <c r="L112" s="103">
        <v>0</v>
      </c>
      <c r="M112" s="103">
        <v>0</v>
      </c>
      <c r="N112" s="103">
        <v>0</v>
      </c>
      <c r="O112" s="128">
        <v>18.864000000000001</v>
      </c>
      <c r="P112" s="103"/>
      <c r="Q112" s="103"/>
      <c r="R112" s="103"/>
      <c r="S112" s="106">
        <v>42.036000000000001</v>
      </c>
      <c r="T112" s="103">
        <v>0</v>
      </c>
      <c r="U112" s="103">
        <v>3.8759999999999999</v>
      </c>
      <c r="V112" s="103"/>
      <c r="W112" s="103">
        <v>24.48</v>
      </c>
      <c r="X112" s="103">
        <v>24.48</v>
      </c>
      <c r="Y112" s="103">
        <v>0</v>
      </c>
      <c r="Z112" s="103">
        <v>13.68</v>
      </c>
      <c r="AA112" s="103">
        <v>12.24</v>
      </c>
      <c r="AB112" s="103">
        <v>1.4399999999999995</v>
      </c>
      <c r="AC112" s="103">
        <v>20400</v>
      </c>
      <c r="AD112" s="103"/>
      <c r="AE112" s="103"/>
      <c r="AF112" s="103">
        <v>52.317999999999998</v>
      </c>
      <c r="AG112" s="103">
        <v>52.317999999999998</v>
      </c>
      <c r="AH112" s="103">
        <v>0</v>
      </c>
      <c r="AI112" s="110">
        <v>24.504300000000001</v>
      </c>
      <c r="AJ112" s="110">
        <v>24.504200000000001</v>
      </c>
      <c r="AK112" s="110">
        <v>9.9999999999766942E-5</v>
      </c>
      <c r="AL112" s="110">
        <v>269958</v>
      </c>
      <c r="AM112" s="103"/>
      <c r="AN112" s="103">
        <v>10.937099999999999</v>
      </c>
      <c r="AO112" s="103">
        <v>10.931699999999999</v>
      </c>
      <c r="AP112" s="103">
        <v>5.3999999999998494E-3</v>
      </c>
      <c r="AQ112" s="103">
        <v>11.022399999999999</v>
      </c>
      <c r="AR112" s="103">
        <v>114515.99999999999</v>
      </c>
      <c r="AS112" s="103">
        <v>0.70679999999999998</v>
      </c>
      <c r="AT112" s="103">
        <v>7068</v>
      </c>
      <c r="AU112" s="103"/>
      <c r="AV112" s="103">
        <v>1.6727000000000001</v>
      </c>
      <c r="AW112" s="103">
        <v>1.6727000000000001</v>
      </c>
      <c r="AX112" s="103">
        <v>0</v>
      </c>
      <c r="AY112" s="103">
        <v>0.84819999999999995</v>
      </c>
      <c r="AZ112" s="103">
        <v>8482</v>
      </c>
      <c r="BA112" s="103">
        <v>0.98950000000000005</v>
      </c>
      <c r="BB112" s="103">
        <v>9895</v>
      </c>
      <c r="BC112" s="103">
        <v>-0.16499999999999992</v>
      </c>
      <c r="BD112" s="103">
        <v>20.0198</v>
      </c>
      <c r="BE112" s="103">
        <v>20.0198</v>
      </c>
      <c r="BF112" s="103">
        <v>0</v>
      </c>
      <c r="BG112" s="103"/>
      <c r="BH112" s="103"/>
      <c r="BI112" s="103"/>
      <c r="BJ112" s="103">
        <v>0</v>
      </c>
      <c r="BK112" s="111">
        <v>1E-4</v>
      </c>
      <c r="BL112" s="112" t="s">
        <v>346</v>
      </c>
      <c r="BM112" s="106">
        <v>58.239999999999995</v>
      </c>
      <c r="BN112" s="103">
        <v>18.239999999999998</v>
      </c>
      <c r="BO112" s="103">
        <v>18.239999999999998</v>
      </c>
      <c r="BP112" s="103">
        <v>0</v>
      </c>
      <c r="BQ112" s="103">
        <v>0</v>
      </c>
      <c r="BR112" s="103">
        <v>0</v>
      </c>
      <c r="BS112" s="103">
        <v>0</v>
      </c>
      <c r="BT112" s="103"/>
      <c r="BU112" s="110">
        <v>40</v>
      </c>
      <c r="BV112" s="103"/>
      <c r="BW112" s="103"/>
      <c r="BX112" s="103">
        <v>0</v>
      </c>
      <c r="BY112" s="106">
        <v>6.5880000000000001</v>
      </c>
      <c r="BZ112" s="106">
        <v>5.76</v>
      </c>
      <c r="CA112" s="103"/>
      <c r="CB112" s="103"/>
      <c r="CC112" s="103">
        <v>5.76</v>
      </c>
      <c r="CD112" s="103"/>
      <c r="CE112" s="103">
        <v>5.76</v>
      </c>
      <c r="CF112" s="103"/>
      <c r="CG112" s="103"/>
      <c r="CH112" s="129">
        <v>0.82799999999999996</v>
      </c>
      <c r="CI112" s="103"/>
      <c r="CJ112" s="103"/>
      <c r="CK112" s="110"/>
      <c r="CL112" s="103"/>
      <c r="CM112" s="103"/>
      <c r="CN112" s="103"/>
      <c r="CO112" s="103"/>
      <c r="CP112" s="103"/>
      <c r="CQ112" s="103">
        <v>0</v>
      </c>
      <c r="CR112" s="103"/>
      <c r="CS112" s="103"/>
      <c r="CT112" s="103"/>
      <c r="CU112" s="103"/>
      <c r="CV112" s="111">
        <v>320.64150000000001</v>
      </c>
    </row>
    <row r="113" spans="1:100" s="99" customFormat="1" ht="14.25" customHeight="1">
      <c r="A113" s="103">
        <v>108</v>
      </c>
      <c r="B113" s="103" t="s">
        <v>240</v>
      </c>
      <c r="C113" s="104">
        <v>502004</v>
      </c>
      <c r="D113" s="132" t="s">
        <v>347</v>
      </c>
      <c r="E113" s="106">
        <v>310.73020000000008</v>
      </c>
      <c r="F113" s="106">
        <v>287.69020000000006</v>
      </c>
      <c r="G113" s="103">
        <v>69659</v>
      </c>
      <c r="H113" s="106">
        <v>0</v>
      </c>
      <c r="I113" s="106">
        <v>69659</v>
      </c>
      <c r="J113" s="103">
        <v>109.5908</v>
      </c>
      <c r="K113" s="106">
        <v>18.071999999999999</v>
      </c>
      <c r="L113" s="103">
        <v>0</v>
      </c>
      <c r="M113" s="103">
        <v>0</v>
      </c>
      <c r="N113" s="103">
        <v>0</v>
      </c>
      <c r="O113" s="128">
        <v>18.071999999999999</v>
      </c>
      <c r="P113" s="103"/>
      <c r="Q113" s="103"/>
      <c r="R113" s="103"/>
      <c r="S113" s="106">
        <v>42.552000000000007</v>
      </c>
      <c r="T113" s="103">
        <v>0</v>
      </c>
      <c r="U113" s="103">
        <v>3.6720000000000002</v>
      </c>
      <c r="V113" s="103"/>
      <c r="W113" s="103">
        <v>25.92</v>
      </c>
      <c r="X113" s="103">
        <v>25.92</v>
      </c>
      <c r="Y113" s="103">
        <v>0</v>
      </c>
      <c r="Z113" s="103">
        <v>12.96</v>
      </c>
      <c r="AA113" s="103">
        <v>12.96</v>
      </c>
      <c r="AB113" s="103">
        <v>0</v>
      </c>
      <c r="AC113" s="103">
        <v>21600</v>
      </c>
      <c r="AD113" s="103"/>
      <c r="AE113" s="103"/>
      <c r="AF113" s="103">
        <v>60.088000000000001</v>
      </c>
      <c r="AG113" s="103">
        <v>60.088000000000001</v>
      </c>
      <c r="AH113" s="103">
        <v>0</v>
      </c>
      <c r="AI113" s="110">
        <v>24.980899999999998</v>
      </c>
      <c r="AJ113" s="110">
        <v>24.980899999999998</v>
      </c>
      <c r="AK113" s="110">
        <v>0</v>
      </c>
      <c r="AL113" s="110">
        <v>275051</v>
      </c>
      <c r="AM113" s="103"/>
      <c r="AN113" s="103">
        <v>10.4168</v>
      </c>
      <c r="AO113" s="103">
        <v>11.0679</v>
      </c>
      <c r="AP113" s="103">
        <v>-0.65109999999999957</v>
      </c>
      <c r="AQ113" s="103">
        <v>13.574299999999999</v>
      </c>
      <c r="AR113" s="103">
        <v>116660</v>
      </c>
      <c r="AS113" s="103">
        <v>0.71550000000000002</v>
      </c>
      <c r="AT113" s="103">
        <v>7155</v>
      </c>
      <c r="AU113" s="103"/>
      <c r="AV113" s="103">
        <v>1.6929000000000001</v>
      </c>
      <c r="AW113" s="103">
        <v>1.6927000000000001</v>
      </c>
      <c r="AX113" s="103">
        <v>1.9999999999997797E-4</v>
      </c>
      <c r="AY113" s="103">
        <v>0.85860000000000003</v>
      </c>
      <c r="AZ113" s="103">
        <v>8586</v>
      </c>
      <c r="BA113" s="103">
        <v>1.0017</v>
      </c>
      <c r="BB113" s="103">
        <v>10017</v>
      </c>
      <c r="BC113" s="103">
        <v>-0.16739999999999999</v>
      </c>
      <c r="BD113" s="103">
        <v>20.296800000000001</v>
      </c>
      <c r="BE113" s="103">
        <v>20.290900000000001</v>
      </c>
      <c r="BF113" s="103">
        <v>5.9000000000004604E-3</v>
      </c>
      <c r="BG113" s="103"/>
      <c r="BH113" s="103"/>
      <c r="BI113" s="103"/>
      <c r="BJ113" s="103">
        <v>0</v>
      </c>
      <c r="BK113" s="111">
        <v>1E-4</v>
      </c>
      <c r="BL113" s="132" t="s">
        <v>347</v>
      </c>
      <c r="BM113" s="106">
        <v>17.28</v>
      </c>
      <c r="BN113" s="103">
        <v>17.28</v>
      </c>
      <c r="BO113" s="103">
        <v>17.28</v>
      </c>
      <c r="BP113" s="103">
        <v>0</v>
      </c>
      <c r="BQ113" s="103">
        <v>0</v>
      </c>
      <c r="BR113" s="103">
        <v>0</v>
      </c>
      <c r="BS113" s="103">
        <v>0</v>
      </c>
      <c r="BT113" s="103"/>
      <c r="BU113" s="110">
        <v>0</v>
      </c>
      <c r="BV113" s="103"/>
      <c r="BW113" s="103"/>
      <c r="BX113" s="103">
        <v>0</v>
      </c>
      <c r="BY113" s="106">
        <v>5.76</v>
      </c>
      <c r="BZ113" s="106">
        <v>5.76</v>
      </c>
      <c r="CA113" s="103"/>
      <c r="CB113" s="103"/>
      <c r="CC113" s="103">
        <v>5.76</v>
      </c>
      <c r="CD113" s="103"/>
      <c r="CE113" s="103">
        <v>5.76</v>
      </c>
      <c r="CF113" s="103"/>
      <c r="CG113" s="103"/>
      <c r="CH113" s="103"/>
      <c r="CI113" s="103"/>
      <c r="CJ113" s="103"/>
      <c r="CK113" s="110"/>
      <c r="CL113" s="103"/>
      <c r="CM113" s="103"/>
      <c r="CN113" s="103"/>
      <c r="CO113" s="103"/>
      <c r="CP113" s="103"/>
      <c r="CQ113" s="103">
        <v>0</v>
      </c>
      <c r="CR113" s="103"/>
      <c r="CS113" s="103"/>
      <c r="CT113" s="103"/>
      <c r="CU113" s="103"/>
      <c r="CV113" s="111">
        <v>310.73020000000008</v>
      </c>
    </row>
    <row r="114" spans="1:100" s="99" customFormat="1" ht="14.25" customHeight="1">
      <c r="A114" s="103">
        <v>109</v>
      </c>
      <c r="B114" s="103" t="s">
        <v>240</v>
      </c>
      <c r="C114" s="104">
        <v>502005</v>
      </c>
      <c r="D114" s="132" t="s">
        <v>348</v>
      </c>
      <c r="E114" s="106">
        <v>287.57190000000003</v>
      </c>
      <c r="F114" s="106">
        <v>256.98790000000002</v>
      </c>
      <c r="G114" s="103">
        <v>65194</v>
      </c>
      <c r="H114" s="106"/>
      <c r="I114" s="106">
        <v>65194</v>
      </c>
      <c r="J114" s="103">
        <v>86.232799999999997</v>
      </c>
      <c r="K114" s="106">
        <v>18.431999999999999</v>
      </c>
      <c r="L114" s="103">
        <v>0</v>
      </c>
      <c r="M114" s="103">
        <v>0</v>
      </c>
      <c r="N114" s="103">
        <v>0</v>
      </c>
      <c r="O114" s="128">
        <v>18.431999999999999</v>
      </c>
      <c r="P114" s="103"/>
      <c r="Q114" s="103"/>
      <c r="R114" s="103"/>
      <c r="S114" s="106">
        <v>42.552000000000007</v>
      </c>
      <c r="T114" s="103">
        <v>0</v>
      </c>
      <c r="U114" s="103">
        <v>3.6720000000000002</v>
      </c>
      <c r="V114" s="103"/>
      <c r="W114" s="103">
        <v>25.92</v>
      </c>
      <c r="X114" s="103">
        <v>25.92</v>
      </c>
      <c r="Y114" s="103">
        <v>0</v>
      </c>
      <c r="Z114" s="103">
        <v>12.96</v>
      </c>
      <c r="AA114" s="103">
        <v>12.96</v>
      </c>
      <c r="AB114" s="103">
        <v>0</v>
      </c>
      <c r="AC114" s="103">
        <v>21600</v>
      </c>
      <c r="AD114" s="103"/>
      <c r="AE114" s="103"/>
      <c r="AF114" s="103">
        <v>50.764000000000003</v>
      </c>
      <c r="AG114" s="103">
        <v>53.353999999999999</v>
      </c>
      <c r="AH114" s="103">
        <v>-2.5899999999999963</v>
      </c>
      <c r="AI114" s="110">
        <v>24.1236</v>
      </c>
      <c r="AJ114" s="110">
        <v>24.1236</v>
      </c>
      <c r="AK114" s="110">
        <v>0</v>
      </c>
      <c r="AL114" s="110">
        <v>266328</v>
      </c>
      <c r="AM114" s="103"/>
      <c r="AN114" s="103">
        <v>10.612500000000001</v>
      </c>
      <c r="AO114" s="103">
        <v>10.612500000000001</v>
      </c>
      <c r="AP114" s="103">
        <v>0</v>
      </c>
      <c r="AQ114" s="103">
        <v>10.9597</v>
      </c>
      <c r="AR114" s="103">
        <v>112749</v>
      </c>
      <c r="AS114" s="103">
        <v>0.68830000000000002</v>
      </c>
      <c r="AT114" s="103">
        <v>6883</v>
      </c>
      <c r="AU114" s="103"/>
      <c r="AV114" s="103">
        <v>1.6231</v>
      </c>
      <c r="AW114" s="103">
        <v>1.6231</v>
      </c>
      <c r="AX114" s="103">
        <v>0</v>
      </c>
      <c r="AY114" s="103">
        <v>0.82589999999999997</v>
      </c>
      <c r="AZ114" s="103">
        <v>8259</v>
      </c>
      <c r="BA114" s="103">
        <v>0.96360000000000001</v>
      </c>
      <c r="BB114" s="103">
        <v>9636</v>
      </c>
      <c r="BC114" s="103">
        <v>-0.16639999999999999</v>
      </c>
      <c r="BD114" s="103">
        <v>19.6479</v>
      </c>
      <c r="BE114" s="103">
        <v>19.6479</v>
      </c>
      <c r="BF114" s="103">
        <v>0</v>
      </c>
      <c r="BG114" s="103"/>
      <c r="BH114" s="103">
        <v>3</v>
      </c>
      <c r="BI114" s="103">
        <v>3</v>
      </c>
      <c r="BJ114" s="103">
        <v>0</v>
      </c>
      <c r="BK114" s="111">
        <v>1E-4</v>
      </c>
      <c r="BL114" s="132" t="s">
        <v>348</v>
      </c>
      <c r="BM114" s="106">
        <v>22.28</v>
      </c>
      <c r="BN114" s="103">
        <v>17.28</v>
      </c>
      <c r="BO114" s="103">
        <v>18.239999999999998</v>
      </c>
      <c r="BP114" s="103">
        <v>-0.9599999999999973</v>
      </c>
      <c r="BQ114" s="103">
        <v>0</v>
      </c>
      <c r="BR114" s="103">
        <v>0</v>
      </c>
      <c r="BS114" s="103">
        <v>0</v>
      </c>
      <c r="BT114" s="103"/>
      <c r="BU114" s="110">
        <v>5</v>
      </c>
      <c r="BV114" s="103"/>
      <c r="BW114" s="103"/>
      <c r="BX114" s="103">
        <v>0</v>
      </c>
      <c r="BY114" s="106">
        <v>8.3040000000000003</v>
      </c>
      <c r="BZ114" s="106">
        <v>5.28</v>
      </c>
      <c r="CA114" s="103"/>
      <c r="CB114" s="103"/>
      <c r="CC114" s="103">
        <v>5.28</v>
      </c>
      <c r="CD114" s="103"/>
      <c r="CE114" s="103">
        <v>5.28</v>
      </c>
      <c r="CF114" s="103"/>
      <c r="CG114" s="103"/>
      <c r="CH114" s="129">
        <v>3.024</v>
      </c>
      <c r="CI114" s="103"/>
      <c r="CJ114" s="103"/>
      <c r="CK114" s="110"/>
      <c r="CL114" s="103"/>
      <c r="CM114" s="103"/>
      <c r="CN114" s="103"/>
      <c r="CO114" s="103"/>
      <c r="CP114" s="103"/>
      <c r="CQ114" s="103">
        <v>0</v>
      </c>
      <c r="CR114" s="103"/>
      <c r="CS114" s="103"/>
      <c r="CT114" s="103"/>
      <c r="CU114" s="103"/>
      <c r="CV114" s="111">
        <v>287.57190000000003</v>
      </c>
    </row>
    <row r="115" spans="1:100" s="99" customFormat="1" ht="14.25" customHeight="1">
      <c r="A115" s="103">
        <v>110</v>
      </c>
      <c r="B115" s="103" t="s">
        <v>240</v>
      </c>
      <c r="C115" s="104">
        <v>502006</v>
      </c>
      <c r="D115" s="132" t="s">
        <v>349</v>
      </c>
      <c r="E115" s="106">
        <v>229.27770000000001</v>
      </c>
      <c r="F115" s="106">
        <v>192.4777</v>
      </c>
      <c r="G115" s="103">
        <v>50705</v>
      </c>
      <c r="H115" s="106"/>
      <c r="I115" s="106">
        <v>50705</v>
      </c>
      <c r="J115" s="103">
        <v>64.846000000000004</v>
      </c>
      <c r="K115" s="106">
        <v>14.256</v>
      </c>
      <c r="L115" s="103">
        <v>0</v>
      </c>
      <c r="M115" s="103">
        <v>0</v>
      </c>
      <c r="N115" s="103">
        <v>0</v>
      </c>
      <c r="O115" s="128">
        <v>14.256</v>
      </c>
      <c r="P115" s="103"/>
      <c r="Q115" s="103"/>
      <c r="R115" s="103"/>
      <c r="S115" s="106">
        <v>31.655999999999999</v>
      </c>
      <c r="T115" s="103">
        <v>0</v>
      </c>
      <c r="U115" s="103">
        <v>2.8559999999999999</v>
      </c>
      <c r="V115" s="103"/>
      <c r="W115" s="103">
        <v>20.16</v>
      </c>
      <c r="X115" s="103">
        <v>20.16</v>
      </c>
      <c r="Y115" s="103">
        <v>0</v>
      </c>
      <c r="Z115" s="103">
        <v>8.64</v>
      </c>
      <c r="AA115" s="103">
        <v>10.08</v>
      </c>
      <c r="AB115" s="103">
        <v>-1.4399999999999995</v>
      </c>
      <c r="AC115" s="103">
        <v>16800</v>
      </c>
      <c r="AD115" s="103"/>
      <c r="AE115" s="103"/>
      <c r="AF115" s="103">
        <v>38.332000000000001</v>
      </c>
      <c r="AG115" s="103">
        <v>38.332000000000001</v>
      </c>
      <c r="AH115" s="103">
        <v>0</v>
      </c>
      <c r="AI115" s="110">
        <v>18.762599999999999</v>
      </c>
      <c r="AJ115" s="110">
        <v>18.762499999999999</v>
      </c>
      <c r="AK115" s="110">
        <v>9.9999999999766942E-5</v>
      </c>
      <c r="AL115" s="110">
        <v>196802</v>
      </c>
      <c r="AM115" s="103"/>
      <c r="AN115" s="103">
        <v>8.2539999999999996</v>
      </c>
      <c r="AO115" s="103">
        <v>8.2539999999999996</v>
      </c>
      <c r="AP115" s="103">
        <v>0</v>
      </c>
      <c r="AQ115" s="103">
        <v>8.2542000000000009</v>
      </c>
      <c r="AR115" s="103">
        <v>81946</v>
      </c>
      <c r="AS115" s="103">
        <v>0.50700000000000001</v>
      </c>
      <c r="AT115" s="103">
        <v>5070</v>
      </c>
      <c r="AU115" s="103"/>
      <c r="AV115" s="103">
        <v>1.2624</v>
      </c>
      <c r="AW115" s="103">
        <v>1.2624</v>
      </c>
      <c r="AX115" s="103">
        <v>0</v>
      </c>
      <c r="AY115" s="103">
        <v>0.60840000000000005</v>
      </c>
      <c r="AZ115" s="103">
        <v>6084.0000000000009</v>
      </c>
      <c r="BA115" s="103">
        <v>0.70979999999999999</v>
      </c>
      <c r="BB115" s="103">
        <v>7098</v>
      </c>
      <c r="BC115" s="103">
        <v>-5.5800000000000072E-2</v>
      </c>
      <c r="BD115" s="103">
        <v>15.108700000000001</v>
      </c>
      <c r="BE115" s="103">
        <v>15.108700000000001</v>
      </c>
      <c r="BF115" s="103">
        <v>0</v>
      </c>
      <c r="BG115" s="103"/>
      <c r="BH115" s="103"/>
      <c r="BI115" s="103"/>
      <c r="BJ115" s="103">
        <v>0</v>
      </c>
      <c r="BK115" s="111">
        <v>1E-4</v>
      </c>
      <c r="BL115" s="132" t="s">
        <v>349</v>
      </c>
      <c r="BM115" s="106">
        <v>33.44</v>
      </c>
      <c r="BN115" s="103">
        <v>13.44</v>
      </c>
      <c r="BO115" s="103">
        <v>13.44</v>
      </c>
      <c r="BP115" s="103">
        <v>0</v>
      </c>
      <c r="BQ115" s="103">
        <v>0</v>
      </c>
      <c r="BR115" s="103">
        <v>0</v>
      </c>
      <c r="BS115" s="103">
        <v>0</v>
      </c>
      <c r="BT115" s="103"/>
      <c r="BU115" s="110">
        <v>20</v>
      </c>
      <c r="BV115" s="103"/>
      <c r="BW115" s="103"/>
      <c r="BX115" s="103">
        <v>0</v>
      </c>
      <c r="BY115" s="106">
        <v>3.36</v>
      </c>
      <c r="BZ115" s="106">
        <v>3.36</v>
      </c>
      <c r="CA115" s="103"/>
      <c r="CB115" s="103"/>
      <c r="CC115" s="103">
        <v>3.36</v>
      </c>
      <c r="CD115" s="103"/>
      <c r="CE115" s="103">
        <v>3.36</v>
      </c>
      <c r="CF115" s="103"/>
      <c r="CG115" s="103"/>
      <c r="CH115" s="103"/>
      <c r="CI115" s="103"/>
      <c r="CJ115" s="103"/>
      <c r="CK115" s="110"/>
      <c r="CL115" s="103"/>
      <c r="CM115" s="103"/>
      <c r="CN115" s="103"/>
      <c r="CO115" s="103"/>
      <c r="CP115" s="103"/>
      <c r="CQ115" s="103">
        <v>0</v>
      </c>
      <c r="CR115" s="103"/>
      <c r="CS115" s="103"/>
      <c r="CT115" s="103"/>
      <c r="CU115" s="103"/>
      <c r="CV115" s="111">
        <v>229.27770000000001</v>
      </c>
    </row>
    <row r="116" spans="1:100" s="99" customFormat="1" ht="14.25" customHeight="1">
      <c r="A116" s="103">
        <v>111</v>
      </c>
      <c r="B116" s="103" t="s">
        <v>240</v>
      </c>
      <c r="C116" s="104">
        <v>502007</v>
      </c>
      <c r="D116" s="132" t="s">
        <v>350</v>
      </c>
      <c r="E116" s="106">
        <v>162.23099999999997</v>
      </c>
      <c r="F116" s="106">
        <v>129.95499999999998</v>
      </c>
      <c r="G116" s="103">
        <v>20764</v>
      </c>
      <c r="H116" s="106"/>
      <c r="I116" s="106">
        <v>20764</v>
      </c>
      <c r="J116" s="103">
        <v>42.916799999999995</v>
      </c>
      <c r="K116" s="106">
        <v>5.76</v>
      </c>
      <c r="L116" s="103">
        <v>0</v>
      </c>
      <c r="M116" s="103">
        <v>0</v>
      </c>
      <c r="N116" s="103">
        <v>0</v>
      </c>
      <c r="O116" s="128">
        <v>5.76</v>
      </c>
      <c r="P116" s="103"/>
      <c r="Q116" s="103"/>
      <c r="R116" s="103"/>
      <c r="S116" s="106">
        <v>14.184000000000001</v>
      </c>
      <c r="T116" s="103">
        <v>0</v>
      </c>
      <c r="U116" s="103">
        <v>1.224</v>
      </c>
      <c r="V116" s="103"/>
      <c r="W116" s="103">
        <v>8.64</v>
      </c>
      <c r="X116" s="103">
        <v>8.64</v>
      </c>
      <c r="Y116" s="103">
        <v>0</v>
      </c>
      <c r="Z116" s="103">
        <v>4.32</v>
      </c>
      <c r="AA116" s="103">
        <v>4.32</v>
      </c>
      <c r="AB116" s="103">
        <v>0</v>
      </c>
      <c r="AC116" s="103">
        <v>7200</v>
      </c>
      <c r="AD116" s="103"/>
      <c r="AE116" s="103"/>
      <c r="AF116" s="103">
        <v>24.863999999999997</v>
      </c>
      <c r="AG116" s="103">
        <v>68.894000000000005</v>
      </c>
      <c r="AH116" s="103">
        <v>-44.030000000000008</v>
      </c>
      <c r="AI116" s="110">
        <v>7.8555000000000001</v>
      </c>
      <c r="AJ116" s="110">
        <v>7.8555000000000001</v>
      </c>
      <c r="AK116" s="110">
        <v>0</v>
      </c>
      <c r="AL116" s="110">
        <v>110526</v>
      </c>
      <c r="AM116" s="103"/>
      <c r="AN116" s="103">
        <v>3.4388000000000001</v>
      </c>
      <c r="AO116" s="103">
        <v>3.4388999999999998</v>
      </c>
      <c r="AP116" s="103">
        <v>-9.9999999999766942E-5</v>
      </c>
      <c r="AQ116" s="103">
        <v>5.4225000000000003</v>
      </c>
      <c r="AR116" s="103">
        <v>48072</v>
      </c>
      <c r="AS116" s="103">
        <v>0.2878</v>
      </c>
      <c r="AT116" s="103">
        <v>2878</v>
      </c>
      <c r="AU116" s="103"/>
      <c r="AV116" s="103">
        <v>0.52590000000000003</v>
      </c>
      <c r="AW116" s="103">
        <v>0.52590000000000003</v>
      </c>
      <c r="AX116" s="103">
        <v>0</v>
      </c>
      <c r="AY116" s="103">
        <v>0.34539999999999998</v>
      </c>
      <c r="AZ116" s="103">
        <v>3454</v>
      </c>
      <c r="BA116" s="103">
        <v>0.40289999999999998</v>
      </c>
      <c r="BB116" s="103">
        <v>4029</v>
      </c>
      <c r="BC116" s="103">
        <v>-0.22239999999999993</v>
      </c>
      <c r="BD116" s="103">
        <v>6.41</v>
      </c>
      <c r="BE116" s="103">
        <v>6.41</v>
      </c>
      <c r="BF116" s="103">
        <v>0</v>
      </c>
      <c r="BG116" s="103"/>
      <c r="BH116" s="103">
        <v>24</v>
      </c>
      <c r="BI116" s="103">
        <v>24</v>
      </c>
      <c r="BJ116" s="103">
        <v>0</v>
      </c>
      <c r="BK116" s="111">
        <v>1E-4</v>
      </c>
      <c r="BL116" s="132" t="s">
        <v>350</v>
      </c>
      <c r="BM116" s="106">
        <v>25.759999999999998</v>
      </c>
      <c r="BN116" s="103">
        <v>5.76</v>
      </c>
      <c r="BO116" s="103">
        <v>22.08</v>
      </c>
      <c r="BP116" s="103">
        <v>-16.32</v>
      </c>
      <c r="BQ116" s="103">
        <v>0</v>
      </c>
      <c r="BR116" s="103">
        <v>0</v>
      </c>
      <c r="BS116" s="103">
        <v>0</v>
      </c>
      <c r="BT116" s="103"/>
      <c r="BU116" s="110">
        <v>20</v>
      </c>
      <c r="BV116" s="103"/>
      <c r="BW116" s="103"/>
      <c r="BX116" s="103">
        <v>0</v>
      </c>
      <c r="BY116" s="106">
        <v>6.516</v>
      </c>
      <c r="BZ116" s="106">
        <v>5.76</v>
      </c>
      <c r="CA116" s="103"/>
      <c r="CB116" s="103"/>
      <c r="CC116" s="103">
        <v>5.76</v>
      </c>
      <c r="CD116" s="103"/>
      <c r="CE116" s="103">
        <v>5.76</v>
      </c>
      <c r="CF116" s="103"/>
      <c r="CG116" s="103"/>
      <c r="CH116" s="129">
        <v>0.75600000000000001</v>
      </c>
      <c r="CI116" s="103"/>
      <c r="CJ116" s="103"/>
      <c r="CK116" s="110"/>
      <c r="CL116" s="103"/>
      <c r="CM116" s="103"/>
      <c r="CN116" s="103"/>
      <c r="CO116" s="103"/>
      <c r="CP116" s="103"/>
      <c r="CQ116" s="103">
        <v>0</v>
      </c>
      <c r="CR116" s="103"/>
      <c r="CS116" s="103"/>
      <c r="CT116" s="103"/>
      <c r="CU116" s="103"/>
      <c r="CV116" s="111">
        <v>162.23099999999997</v>
      </c>
    </row>
    <row r="117" spans="1:100" s="99" customFormat="1" ht="14.25" customHeight="1">
      <c r="A117" s="103">
        <v>112</v>
      </c>
      <c r="B117" s="103" t="s">
        <v>240</v>
      </c>
      <c r="C117" s="104">
        <v>502008</v>
      </c>
      <c r="D117" s="105" t="s">
        <v>351</v>
      </c>
      <c r="E117" s="106">
        <v>92.463499999999996</v>
      </c>
      <c r="F117" s="106">
        <v>66.263499999999993</v>
      </c>
      <c r="G117" s="103">
        <v>19441</v>
      </c>
      <c r="H117" s="106"/>
      <c r="I117" s="106">
        <v>19441</v>
      </c>
      <c r="J117" s="103">
        <v>25.3292</v>
      </c>
      <c r="K117" s="106">
        <v>0</v>
      </c>
      <c r="L117" s="103">
        <v>0</v>
      </c>
      <c r="M117" s="103">
        <v>0</v>
      </c>
      <c r="N117" s="103">
        <v>0</v>
      </c>
      <c r="O117" s="103"/>
      <c r="P117" s="103"/>
      <c r="Q117" s="103"/>
      <c r="R117" s="103"/>
      <c r="S117" s="106">
        <v>10.8</v>
      </c>
      <c r="T117" s="103">
        <v>0</v>
      </c>
      <c r="U117" s="103"/>
      <c r="V117" s="103"/>
      <c r="W117" s="103">
        <v>7.2</v>
      </c>
      <c r="X117" s="103">
        <v>7.2</v>
      </c>
      <c r="Y117" s="103">
        <v>0</v>
      </c>
      <c r="Z117" s="103">
        <v>3.6</v>
      </c>
      <c r="AA117" s="103">
        <v>3.6</v>
      </c>
      <c r="AB117" s="103">
        <v>0</v>
      </c>
      <c r="AC117" s="103">
        <v>6000</v>
      </c>
      <c r="AD117" s="103"/>
      <c r="AE117" s="103"/>
      <c r="AF117" s="103">
        <v>13.985999999999999</v>
      </c>
      <c r="AG117" s="103">
        <v>19.166</v>
      </c>
      <c r="AH117" s="103">
        <v>-5.1800000000000015</v>
      </c>
      <c r="AI117" s="110">
        <v>6.9566999999999997</v>
      </c>
      <c r="AJ117" s="110">
        <v>6.9566999999999997</v>
      </c>
      <c r="AK117" s="110">
        <v>0</v>
      </c>
      <c r="AL117" s="110">
        <v>67937</v>
      </c>
      <c r="AM117" s="103"/>
      <c r="AN117" s="103">
        <v>3.0836999999999999</v>
      </c>
      <c r="AO117" s="103">
        <v>3.0836999999999999</v>
      </c>
      <c r="AP117" s="103">
        <v>0</v>
      </c>
      <c r="AQ117" s="103">
        <v>3.1452</v>
      </c>
      <c r="AR117" s="103">
        <v>28583</v>
      </c>
      <c r="AS117" s="103">
        <v>0.17630000000000001</v>
      </c>
      <c r="AT117" s="103">
        <v>1763.0000000000002</v>
      </c>
      <c r="AU117" s="103"/>
      <c r="AV117" s="103">
        <v>0.45839999999999997</v>
      </c>
      <c r="AW117" s="103">
        <v>0.47160000000000002</v>
      </c>
      <c r="AX117" s="103">
        <v>-1.3200000000000045E-2</v>
      </c>
      <c r="AY117" s="103">
        <v>0.21160000000000001</v>
      </c>
      <c r="AZ117" s="103">
        <v>2116</v>
      </c>
      <c r="BA117" s="103">
        <v>0.24679999999999999</v>
      </c>
      <c r="BB117" s="103">
        <v>2468</v>
      </c>
      <c r="BC117" s="103">
        <v>0</v>
      </c>
      <c r="BD117" s="103">
        <v>5.6494999999999997</v>
      </c>
      <c r="BE117" s="103">
        <v>5.6494999999999997</v>
      </c>
      <c r="BF117" s="103">
        <v>0</v>
      </c>
      <c r="BG117" s="103"/>
      <c r="BH117" s="103"/>
      <c r="BI117" s="103"/>
      <c r="BJ117" s="103">
        <v>0</v>
      </c>
      <c r="BK117" s="111">
        <v>1E-4</v>
      </c>
      <c r="BL117" s="112" t="s">
        <v>351</v>
      </c>
      <c r="BM117" s="106">
        <v>23.8</v>
      </c>
      <c r="BN117" s="103">
        <v>4.8</v>
      </c>
      <c r="BO117" s="103">
        <v>6.72</v>
      </c>
      <c r="BP117" s="103">
        <v>-1.92</v>
      </c>
      <c r="BQ117" s="103">
        <v>0</v>
      </c>
      <c r="BR117" s="103">
        <v>0</v>
      </c>
      <c r="BS117" s="103">
        <v>0</v>
      </c>
      <c r="BT117" s="103"/>
      <c r="BU117" s="110">
        <v>19</v>
      </c>
      <c r="BV117" s="103"/>
      <c r="BW117" s="103"/>
      <c r="BX117" s="103">
        <v>0</v>
      </c>
      <c r="BY117" s="106">
        <v>2.4</v>
      </c>
      <c r="BZ117" s="106">
        <v>2.4</v>
      </c>
      <c r="CA117" s="103"/>
      <c r="CB117" s="103"/>
      <c r="CC117" s="103">
        <v>2.4</v>
      </c>
      <c r="CD117" s="103"/>
      <c r="CE117" s="103">
        <v>2.4</v>
      </c>
      <c r="CF117" s="103"/>
      <c r="CG117" s="103"/>
      <c r="CH117" s="103"/>
      <c r="CI117" s="103"/>
      <c r="CJ117" s="103"/>
      <c r="CK117" s="110"/>
      <c r="CL117" s="103"/>
      <c r="CM117" s="103"/>
      <c r="CN117" s="103"/>
      <c r="CO117" s="103"/>
      <c r="CP117" s="103"/>
      <c r="CQ117" s="103">
        <v>0</v>
      </c>
      <c r="CR117" s="103">
        <v>35</v>
      </c>
      <c r="CS117" s="103"/>
      <c r="CT117" s="103"/>
      <c r="CU117" s="103"/>
      <c r="CV117" s="111">
        <v>127.4635</v>
      </c>
    </row>
    <row r="118" spans="1:100" s="99" customFormat="1" ht="14.25" customHeight="1">
      <c r="A118" s="103">
        <v>113</v>
      </c>
      <c r="B118" s="103" t="s">
        <v>240</v>
      </c>
      <c r="C118" s="104">
        <v>602001</v>
      </c>
      <c r="D118" s="105" t="s">
        <v>352</v>
      </c>
      <c r="E118" s="106">
        <v>419.19839999999999</v>
      </c>
      <c r="F118" s="106">
        <v>311.91840000000002</v>
      </c>
      <c r="G118" s="103">
        <v>84421</v>
      </c>
      <c r="H118" s="106">
        <v>48522</v>
      </c>
      <c r="I118" s="106">
        <v>35899</v>
      </c>
      <c r="J118" s="103">
        <v>101.3052</v>
      </c>
      <c r="K118" s="106">
        <v>33.75</v>
      </c>
      <c r="L118" s="103">
        <v>33.75</v>
      </c>
      <c r="M118" s="103">
        <v>36</v>
      </c>
      <c r="N118" s="103">
        <v>-2.25</v>
      </c>
      <c r="O118" s="103"/>
      <c r="P118" s="103"/>
      <c r="Q118" s="103"/>
      <c r="R118" s="103"/>
      <c r="S118" s="106">
        <v>67.988900000000001</v>
      </c>
      <c r="T118" s="103">
        <v>4.8521999999999998</v>
      </c>
      <c r="U118" s="103"/>
      <c r="V118" s="103"/>
      <c r="W118" s="103">
        <v>41.900399999999998</v>
      </c>
      <c r="X118" s="103">
        <v>41.900399999999998</v>
      </c>
      <c r="Y118" s="103">
        <v>0</v>
      </c>
      <c r="Z118" s="103">
        <v>21.2363</v>
      </c>
      <c r="AA118" s="103">
        <v>20.950199999999999</v>
      </c>
      <c r="AB118" s="103">
        <v>0.28610000000000113</v>
      </c>
      <c r="AC118" s="103">
        <v>34917</v>
      </c>
      <c r="AD118" s="103"/>
      <c r="AE118" s="103"/>
      <c r="AF118" s="103">
        <v>31.08</v>
      </c>
      <c r="AG118" s="103">
        <v>31.08</v>
      </c>
      <c r="AH118" s="103">
        <v>0</v>
      </c>
      <c r="AI118" s="110">
        <v>34.061999999999998</v>
      </c>
      <c r="AJ118" s="110">
        <v>34.061999999999998</v>
      </c>
      <c r="AK118" s="110">
        <v>0</v>
      </c>
      <c r="AL118" s="110">
        <v>340620</v>
      </c>
      <c r="AM118" s="103"/>
      <c r="AN118" s="103">
        <v>14.121499999999999</v>
      </c>
      <c r="AO118" s="103">
        <v>3.5615000000000001</v>
      </c>
      <c r="AP118" s="103">
        <v>10.559999999999999</v>
      </c>
      <c r="AQ118" s="103">
        <v>13.290800000000001</v>
      </c>
      <c r="AR118" s="103">
        <v>132908</v>
      </c>
      <c r="AS118" s="103">
        <v>0.83069999999999999</v>
      </c>
      <c r="AT118" s="103">
        <v>8307</v>
      </c>
      <c r="AU118" s="103"/>
      <c r="AV118" s="103">
        <v>1.5159</v>
      </c>
      <c r="AW118" s="103">
        <v>0.37919999999999998</v>
      </c>
      <c r="AX118" s="103">
        <v>1.1367</v>
      </c>
      <c r="AY118" s="103">
        <v>0.99680000000000002</v>
      </c>
      <c r="AZ118" s="103">
        <v>9968</v>
      </c>
      <c r="BA118" s="103">
        <v>0.51910000000000001</v>
      </c>
      <c r="BB118" s="103">
        <v>5191</v>
      </c>
      <c r="BC118" s="103">
        <v>0</v>
      </c>
      <c r="BD118" s="103">
        <v>28.094899999999999</v>
      </c>
      <c r="BE118" s="103">
        <v>8.7920999999999996</v>
      </c>
      <c r="BF118" s="103">
        <v>19.302799999999998</v>
      </c>
      <c r="BG118" s="103"/>
      <c r="BH118" s="103"/>
      <c r="BI118" s="103"/>
      <c r="BJ118" s="103">
        <v>0</v>
      </c>
      <c r="BK118" s="111">
        <v>1E-4</v>
      </c>
      <c r="BL118" s="112" t="s">
        <v>352</v>
      </c>
      <c r="BM118" s="106">
        <v>90.78</v>
      </c>
      <c r="BN118" s="103">
        <v>29.52</v>
      </c>
      <c r="BO118" s="103">
        <v>29.52</v>
      </c>
      <c r="BP118" s="103">
        <v>0</v>
      </c>
      <c r="BQ118" s="103">
        <v>10.26</v>
      </c>
      <c r="BR118" s="103">
        <v>1E-3</v>
      </c>
      <c r="BS118" s="103">
        <v>10.259</v>
      </c>
      <c r="BT118" s="103">
        <v>9850</v>
      </c>
      <c r="BU118" s="110">
        <v>51</v>
      </c>
      <c r="BV118" s="103"/>
      <c r="BW118" s="103"/>
      <c r="BX118" s="103">
        <v>0</v>
      </c>
      <c r="BY118" s="106">
        <v>16.5</v>
      </c>
      <c r="BZ118" s="106">
        <v>10.56</v>
      </c>
      <c r="CA118" s="103"/>
      <c r="CB118" s="103"/>
      <c r="CC118" s="103">
        <v>10.56</v>
      </c>
      <c r="CD118" s="103"/>
      <c r="CE118" s="103">
        <v>10.56</v>
      </c>
      <c r="CF118" s="103"/>
      <c r="CG118" s="103"/>
      <c r="CH118" s="129">
        <v>5.94</v>
      </c>
      <c r="CI118" s="103"/>
      <c r="CJ118" s="103"/>
      <c r="CK118" s="110"/>
      <c r="CL118" s="103"/>
      <c r="CM118" s="103"/>
      <c r="CN118" s="103"/>
      <c r="CO118" s="103"/>
      <c r="CP118" s="103"/>
      <c r="CQ118" s="103">
        <v>0</v>
      </c>
      <c r="CR118" s="103">
        <v>618</v>
      </c>
      <c r="CS118" s="103"/>
      <c r="CT118" s="103"/>
      <c r="CU118" s="103"/>
      <c r="CV118" s="111">
        <v>1037.1984</v>
      </c>
    </row>
    <row r="119" spans="1:100" s="99" customFormat="1" ht="14.25" customHeight="1">
      <c r="A119" s="103">
        <v>114</v>
      </c>
      <c r="B119" s="103" t="s">
        <v>240</v>
      </c>
      <c r="C119" s="104">
        <v>603001</v>
      </c>
      <c r="D119" s="105" t="s">
        <v>353</v>
      </c>
      <c r="E119" s="106">
        <v>769.50649999999996</v>
      </c>
      <c r="F119" s="106">
        <v>577.09449999999993</v>
      </c>
      <c r="G119" s="103">
        <v>103697</v>
      </c>
      <c r="H119" s="106">
        <v>55078</v>
      </c>
      <c r="I119" s="106">
        <v>48619</v>
      </c>
      <c r="J119" s="103">
        <v>124.43640000000001</v>
      </c>
      <c r="K119" s="106">
        <v>50</v>
      </c>
      <c r="L119" s="103">
        <v>36</v>
      </c>
      <c r="M119" s="103">
        <v>36</v>
      </c>
      <c r="N119" s="103">
        <v>0</v>
      </c>
      <c r="O119" s="103"/>
      <c r="P119" s="103"/>
      <c r="Q119" s="103"/>
      <c r="R119" s="103">
        <v>14</v>
      </c>
      <c r="S119" s="106">
        <v>82.944999999999993</v>
      </c>
      <c r="T119" s="103">
        <v>5.5077999999999996</v>
      </c>
      <c r="U119" s="103"/>
      <c r="V119" s="103"/>
      <c r="W119" s="103">
        <v>51.717599999999997</v>
      </c>
      <c r="X119" s="103">
        <v>51.717599999999997</v>
      </c>
      <c r="Y119" s="103">
        <v>0</v>
      </c>
      <c r="Z119" s="103">
        <v>25.7196</v>
      </c>
      <c r="AA119" s="103">
        <v>25.858799999999999</v>
      </c>
      <c r="AB119" s="103">
        <v>-0.13919999999999888</v>
      </c>
      <c r="AC119" s="103">
        <v>43098</v>
      </c>
      <c r="AD119" s="103"/>
      <c r="AE119" s="103"/>
      <c r="AF119" s="103">
        <v>44.03</v>
      </c>
      <c r="AG119" s="103">
        <v>44.03</v>
      </c>
      <c r="AH119" s="103">
        <v>0</v>
      </c>
      <c r="AI119" s="110">
        <v>41.870699999999999</v>
      </c>
      <c r="AJ119" s="110">
        <v>41.870699999999999</v>
      </c>
      <c r="AK119" s="110">
        <v>0</v>
      </c>
      <c r="AL119" s="110">
        <v>418707</v>
      </c>
      <c r="AM119" s="103"/>
      <c r="AN119" s="103">
        <v>17.3796</v>
      </c>
      <c r="AO119" s="103">
        <v>4.3959999999999999</v>
      </c>
      <c r="AP119" s="103">
        <v>12.983599999999999</v>
      </c>
      <c r="AQ119" s="103">
        <v>16.357299999999999</v>
      </c>
      <c r="AR119" s="103">
        <v>163573</v>
      </c>
      <c r="AS119" s="103">
        <v>1.0223</v>
      </c>
      <c r="AT119" s="103">
        <v>10223</v>
      </c>
      <c r="AU119" s="103"/>
      <c r="AV119" s="103">
        <v>1.9434</v>
      </c>
      <c r="AW119" s="103">
        <v>0.46510000000000001</v>
      </c>
      <c r="AX119" s="103">
        <v>1.4782999999999999</v>
      </c>
      <c r="AY119" s="103">
        <v>1.2267999999999999</v>
      </c>
      <c r="AZ119" s="103">
        <v>12267.999999999998</v>
      </c>
      <c r="BA119" s="103">
        <v>0.71660000000000001</v>
      </c>
      <c r="BB119" s="103">
        <v>7166</v>
      </c>
      <c r="BC119" s="103">
        <v>0</v>
      </c>
      <c r="BD119" s="103">
        <v>34.489400000000003</v>
      </c>
      <c r="BE119" s="103">
        <v>10.7072</v>
      </c>
      <c r="BF119" s="103">
        <v>23.782200000000003</v>
      </c>
      <c r="BG119" s="103"/>
      <c r="BH119" s="128">
        <v>180</v>
      </c>
      <c r="BI119" s="128">
        <v>194</v>
      </c>
      <c r="BJ119" s="103">
        <v>-14</v>
      </c>
      <c r="BK119" s="111">
        <v>1E-4</v>
      </c>
      <c r="BL119" s="112" t="s">
        <v>353</v>
      </c>
      <c r="BM119" s="106">
        <v>157.148</v>
      </c>
      <c r="BN119" s="103">
        <v>35.519999999999996</v>
      </c>
      <c r="BO119" s="103">
        <v>35.519999999999996</v>
      </c>
      <c r="BP119" s="103">
        <v>0</v>
      </c>
      <c r="BQ119" s="103">
        <v>11.628</v>
      </c>
      <c r="BR119" s="103">
        <v>1.1999999999999999E-3</v>
      </c>
      <c r="BS119" s="103">
        <v>11.626799999999999</v>
      </c>
      <c r="BT119" s="103">
        <v>12530</v>
      </c>
      <c r="BU119" s="110">
        <v>80</v>
      </c>
      <c r="BV119" s="103">
        <v>30</v>
      </c>
      <c r="BW119" s="103">
        <v>30</v>
      </c>
      <c r="BX119" s="103">
        <v>0</v>
      </c>
      <c r="BY119" s="106">
        <v>35.263999999999996</v>
      </c>
      <c r="BZ119" s="106">
        <v>8.64</v>
      </c>
      <c r="CA119" s="103"/>
      <c r="CB119" s="103"/>
      <c r="CC119" s="103">
        <v>8.64</v>
      </c>
      <c r="CD119" s="103"/>
      <c r="CE119" s="103">
        <v>8.64</v>
      </c>
      <c r="CF119" s="103"/>
      <c r="CG119" s="103"/>
      <c r="CH119" s="129">
        <v>6.6239999999999997</v>
      </c>
      <c r="CI119" s="103"/>
      <c r="CJ119" s="103"/>
      <c r="CK119" s="110"/>
      <c r="CL119" s="103">
        <v>20</v>
      </c>
      <c r="CM119" s="103"/>
      <c r="CN119" s="103"/>
      <c r="CO119" s="129"/>
      <c r="CP119" s="129"/>
      <c r="CQ119" s="103">
        <v>0</v>
      </c>
      <c r="CR119" s="103">
        <v>70.06</v>
      </c>
      <c r="CS119" s="103"/>
      <c r="CT119" s="103"/>
      <c r="CU119" s="103"/>
      <c r="CV119" s="111">
        <v>839.56649999999991</v>
      </c>
    </row>
    <row r="120" spans="1:100" s="99" customFormat="1" ht="14.25" customHeight="1">
      <c r="A120" s="103">
        <v>115</v>
      </c>
      <c r="B120" s="103" t="s">
        <v>240</v>
      </c>
      <c r="C120" s="104">
        <v>601001</v>
      </c>
      <c r="D120" s="105" t="s">
        <v>354</v>
      </c>
      <c r="E120" s="106">
        <v>571.85079999999994</v>
      </c>
      <c r="F120" s="106">
        <v>396.40320000000003</v>
      </c>
      <c r="G120" s="103">
        <v>113141</v>
      </c>
      <c r="H120" s="106">
        <v>82615</v>
      </c>
      <c r="I120" s="106">
        <v>30526</v>
      </c>
      <c r="J120" s="103">
        <v>135.76920000000001</v>
      </c>
      <c r="K120" s="106">
        <v>47.25</v>
      </c>
      <c r="L120" s="103">
        <v>47.25</v>
      </c>
      <c r="M120" s="103">
        <v>24.75</v>
      </c>
      <c r="N120" s="103">
        <v>22.5</v>
      </c>
      <c r="O120" s="103"/>
      <c r="P120" s="103"/>
      <c r="Q120" s="103"/>
      <c r="R120" s="103"/>
      <c r="S120" s="106">
        <v>85.994299999999996</v>
      </c>
      <c r="T120" s="103">
        <v>8.2614999999999998</v>
      </c>
      <c r="U120" s="103"/>
      <c r="V120" s="103"/>
      <c r="W120" s="103">
        <v>52.08</v>
      </c>
      <c r="X120" s="103">
        <v>52.08</v>
      </c>
      <c r="Y120" s="103">
        <v>0</v>
      </c>
      <c r="Z120" s="103">
        <v>25.652799999999999</v>
      </c>
      <c r="AA120" s="103">
        <v>26.04</v>
      </c>
      <c r="AB120" s="103">
        <v>-0.38719999999999999</v>
      </c>
      <c r="AC120" s="103">
        <v>43400</v>
      </c>
      <c r="AD120" s="103"/>
      <c r="AE120" s="103"/>
      <c r="AF120" s="103">
        <v>28.49</v>
      </c>
      <c r="AG120" s="103">
        <v>28.49</v>
      </c>
      <c r="AH120" s="103">
        <v>0</v>
      </c>
      <c r="AI120" s="110">
        <v>43.496099999999998</v>
      </c>
      <c r="AJ120" s="110">
        <v>43.496099999999998</v>
      </c>
      <c r="AK120" s="110">
        <v>0</v>
      </c>
      <c r="AL120" s="110">
        <v>434961</v>
      </c>
      <c r="AM120" s="103"/>
      <c r="AN120" s="103">
        <v>17.978300000000001</v>
      </c>
      <c r="AO120" s="103">
        <v>4.4268000000000001</v>
      </c>
      <c r="AP120" s="103">
        <v>13.551500000000001</v>
      </c>
      <c r="AQ120" s="103">
        <v>16.9207</v>
      </c>
      <c r="AR120" s="103">
        <v>169207</v>
      </c>
      <c r="AS120" s="103">
        <v>1.0575000000000001</v>
      </c>
      <c r="AT120" s="103">
        <v>10575.000000000002</v>
      </c>
      <c r="AU120" s="103"/>
      <c r="AV120" s="103">
        <v>1.7249000000000001</v>
      </c>
      <c r="AW120" s="103">
        <v>0.46679999999999999</v>
      </c>
      <c r="AX120" s="103">
        <v>1.2581000000000002</v>
      </c>
      <c r="AY120" s="103">
        <v>1.2690999999999999</v>
      </c>
      <c r="AZ120" s="103">
        <v>12690.999999999998</v>
      </c>
      <c r="BA120" s="103">
        <v>0.45579999999999998</v>
      </c>
      <c r="BB120" s="103">
        <v>4558</v>
      </c>
      <c r="BC120" s="103">
        <v>0</v>
      </c>
      <c r="BD120" s="103">
        <v>35.700400000000002</v>
      </c>
      <c r="BE120" s="103">
        <v>10.94</v>
      </c>
      <c r="BF120" s="103">
        <v>24.760400000000004</v>
      </c>
      <c r="BG120" s="103"/>
      <c r="BH120" s="103"/>
      <c r="BI120" s="103"/>
      <c r="BJ120" s="103">
        <v>0</v>
      </c>
      <c r="BK120" s="111">
        <v>1E-4</v>
      </c>
      <c r="BL120" s="112" t="s">
        <v>354</v>
      </c>
      <c r="BM120" s="106">
        <v>135.07599999999999</v>
      </c>
      <c r="BN120" s="103">
        <v>35.76</v>
      </c>
      <c r="BO120" s="103">
        <v>35.76</v>
      </c>
      <c r="BP120" s="103">
        <v>0</v>
      </c>
      <c r="BQ120" s="103">
        <v>15.816000000000001</v>
      </c>
      <c r="BR120" s="103">
        <v>1.6000000000000001E-3</v>
      </c>
      <c r="BS120" s="103">
        <v>15.814400000000001</v>
      </c>
      <c r="BT120" s="103">
        <v>17420</v>
      </c>
      <c r="BU120" s="110">
        <v>82</v>
      </c>
      <c r="BV120" s="103">
        <v>1.5</v>
      </c>
      <c r="BW120" s="103">
        <v>1.5</v>
      </c>
      <c r="BX120" s="103">
        <v>0</v>
      </c>
      <c r="BY120" s="106">
        <v>40.371600000000001</v>
      </c>
      <c r="BZ120" s="106">
        <v>35.403599999999997</v>
      </c>
      <c r="CA120" s="103"/>
      <c r="CB120" s="103">
        <v>6.1235999999999997</v>
      </c>
      <c r="CC120" s="103">
        <v>29.28</v>
      </c>
      <c r="CD120" s="103"/>
      <c r="CE120" s="103">
        <v>29.28</v>
      </c>
      <c r="CF120" s="103"/>
      <c r="CG120" s="103"/>
      <c r="CH120" s="129">
        <v>4.968</v>
      </c>
      <c r="CI120" s="129"/>
      <c r="CJ120" s="103"/>
      <c r="CK120" s="110"/>
      <c r="CL120" s="103"/>
      <c r="CM120" s="103"/>
      <c r="CN120" s="103"/>
      <c r="CO120" s="129"/>
      <c r="CP120" s="129"/>
      <c r="CQ120" s="103">
        <v>0</v>
      </c>
      <c r="CR120" s="103">
        <v>267</v>
      </c>
      <c r="CS120" s="103"/>
      <c r="CT120" s="103"/>
      <c r="CU120" s="103"/>
      <c r="CV120" s="111">
        <v>838.85079999999994</v>
      </c>
    </row>
    <row r="121" spans="1:100" s="99" customFormat="1" ht="14.25" customHeight="1">
      <c r="A121" s="103">
        <v>116</v>
      </c>
      <c r="B121" s="103" t="s">
        <v>240</v>
      </c>
      <c r="C121" s="104">
        <v>604001</v>
      </c>
      <c r="D121" s="105" t="s">
        <v>355</v>
      </c>
      <c r="E121" s="106">
        <v>911.14367099999993</v>
      </c>
      <c r="F121" s="106">
        <v>549.15567099999998</v>
      </c>
      <c r="G121" s="103">
        <v>140641</v>
      </c>
      <c r="H121" s="106"/>
      <c r="I121" s="106">
        <v>140641</v>
      </c>
      <c r="J121" s="103">
        <v>147.01151999999999</v>
      </c>
      <c r="K121" s="106">
        <v>0</v>
      </c>
      <c r="L121" s="103">
        <v>0</v>
      </c>
      <c r="M121" s="103">
        <v>11.25</v>
      </c>
      <c r="N121" s="103">
        <v>-11.25</v>
      </c>
      <c r="O121" s="103"/>
      <c r="P121" s="103"/>
      <c r="Q121" s="103"/>
      <c r="R121" s="103"/>
      <c r="S121" s="106">
        <v>10.8</v>
      </c>
      <c r="T121" s="103">
        <v>0</v>
      </c>
      <c r="U121" s="103"/>
      <c r="V121" s="103"/>
      <c r="W121" s="103">
        <v>7.2</v>
      </c>
      <c r="X121" s="103">
        <v>7.2</v>
      </c>
      <c r="Y121" s="103">
        <v>0</v>
      </c>
      <c r="Z121" s="103">
        <v>3.6</v>
      </c>
      <c r="AA121" s="103">
        <v>3.6</v>
      </c>
      <c r="AB121" s="103">
        <v>0</v>
      </c>
      <c r="AC121" s="103">
        <v>6000</v>
      </c>
      <c r="AD121" s="103"/>
      <c r="AE121" s="103"/>
      <c r="AF121" s="103">
        <v>53.353999999999999</v>
      </c>
      <c r="AG121" s="103">
        <v>53.353999999999999</v>
      </c>
      <c r="AH121" s="103">
        <v>0</v>
      </c>
      <c r="AI121" s="110">
        <v>55.374271999999998</v>
      </c>
      <c r="AJ121" s="110">
        <v>55.374271999999998</v>
      </c>
      <c r="AK121" s="110">
        <v>0</v>
      </c>
      <c r="AL121" s="110">
        <v>553742.72</v>
      </c>
      <c r="AM121" s="103">
        <v>19.684895999999998</v>
      </c>
      <c r="AN121" s="103">
        <v>24.032</v>
      </c>
      <c r="AO121" s="103">
        <v>24.031981999999999</v>
      </c>
      <c r="AP121" s="103">
        <v>1.8000000000739647E-5</v>
      </c>
      <c r="AQ121" s="103">
        <v>16.029199999999999</v>
      </c>
      <c r="AR121" s="103">
        <v>160292</v>
      </c>
      <c r="AS121" s="103">
        <v>2.1852</v>
      </c>
      <c r="AT121" s="103">
        <v>21852</v>
      </c>
      <c r="AU121" s="103"/>
      <c r="AV121" s="103">
        <v>3.6754790000000002</v>
      </c>
      <c r="AW121" s="103">
        <v>3.6754790000000002</v>
      </c>
      <c r="AX121" s="103">
        <v>0</v>
      </c>
      <c r="AY121" s="103">
        <v>2.6223000000000001</v>
      </c>
      <c r="AZ121" s="103">
        <v>26223</v>
      </c>
      <c r="BA121" s="103">
        <v>3.0592999999999999</v>
      </c>
      <c r="BB121" s="103">
        <v>30593</v>
      </c>
      <c r="BC121" s="103">
        <v>-2.0061209999999998</v>
      </c>
      <c r="BD121" s="103">
        <v>35.223503999999998</v>
      </c>
      <c r="BE121" s="103">
        <v>35.223503999999998</v>
      </c>
      <c r="BF121" s="103">
        <v>0</v>
      </c>
      <c r="BG121" s="103"/>
      <c r="BH121" s="103">
        <v>200</v>
      </c>
      <c r="BI121" s="103">
        <v>200</v>
      </c>
      <c r="BJ121" s="103">
        <v>0</v>
      </c>
      <c r="BK121" s="111">
        <v>1E-4</v>
      </c>
      <c r="BL121" s="112" t="s">
        <v>355</v>
      </c>
      <c r="BM121" s="106">
        <v>357.8</v>
      </c>
      <c r="BN121" s="103">
        <v>4.8</v>
      </c>
      <c r="BO121" s="103">
        <v>4.8</v>
      </c>
      <c r="BP121" s="103">
        <v>0</v>
      </c>
      <c r="BQ121" s="103">
        <v>0</v>
      </c>
      <c r="BR121" s="103">
        <v>0</v>
      </c>
      <c r="BS121" s="103">
        <v>0</v>
      </c>
      <c r="BT121" s="103"/>
      <c r="BU121" s="110">
        <v>65</v>
      </c>
      <c r="BV121" s="103">
        <v>288</v>
      </c>
      <c r="BW121" s="103">
        <v>288</v>
      </c>
      <c r="BX121" s="103">
        <v>0</v>
      </c>
      <c r="BY121" s="106">
        <v>4.1879999999999997</v>
      </c>
      <c r="BZ121" s="106">
        <v>3.36</v>
      </c>
      <c r="CA121" s="103"/>
      <c r="CB121" s="103"/>
      <c r="CC121" s="103">
        <v>3.36</v>
      </c>
      <c r="CD121" s="103"/>
      <c r="CE121" s="103">
        <v>3.36</v>
      </c>
      <c r="CF121" s="103"/>
      <c r="CG121" s="103"/>
      <c r="CH121" s="129">
        <v>0.82799999999999996</v>
      </c>
      <c r="CI121" s="103"/>
      <c r="CJ121" s="103"/>
      <c r="CK121" s="110"/>
      <c r="CL121" s="103"/>
      <c r="CM121" s="103"/>
      <c r="CN121" s="103"/>
      <c r="CO121" s="103"/>
      <c r="CP121" s="103"/>
      <c r="CQ121" s="103">
        <v>0</v>
      </c>
      <c r="CR121" s="103">
        <v>130</v>
      </c>
      <c r="CS121" s="103"/>
      <c r="CT121" s="103"/>
      <c r="CU121" s="103"/>
      <c r="CV121" s="111">
        <v>1041.1436709999998</v>
      </c>
    </row>
    <row r="122" spans="1:100" s="99" customFormat="1" ht="14.25" customHeight="1">
      <c r="A122" s="103">
        <v>117</v>
      </c>
      <c r="B122" s="103" t="s">
        <v>240</v>
      </c>
      <c r="C122" s="104">
        <v>202001</v>
      </c>
      <c r="D122" s="105" t="s">
        <v>356</v>
      </c>
      <c r="E122" s="106">
        <v>1185.1573999999998</v>
      </c>
      <c r="F122" s="106">
        <v>756.39739999999995</v>
      </c>
      <c r="G122" s="103">
        <v>258580</v>
      </c>
      <c r="H122" s="111">
        <v>68918</v>
      </c>
      <c r="I122" s="111">
        <v>189662</v>
      </c>
      <c r="J122" s="103">
        <v>310.29599999999999</v>
      </c>
      <c r="K122" s="106">
        <v>38.61</v>
      </c>
      <c r="L122" s="103">
        <v>38.25</v>
      </c>
      <c r="M122" s="103">
        <v>38.25</v>
      </c>
      <c r="N122" s="103">
        <v>0</v>
      </c>
      <c r="O122" s="103"/>
      <c r="P122" s="103"/>
      <c r="Q122" s="103"/>
      <c r="R122" s="103">
        <v>0.36</v>
      </c>
      <c r="S122" s="106">
        <v>126.2191</v>
      </c>
      <c r="T122" s="103">
        <v>6.8917999999999999</v>
      </c>
      <c r="U122" s="103"/>
      <c r="V122" s="103"/>
      <c r="W122" s="103">
        <v>79.831199999999995</v>
      </c>
      <c r="X122" s="103">
        <v>79.831199999999995</v>
      </c>
      <c r="Y122" s="103">
        <v>0</v>
      </c>
      <c r="Z122" s="103">
        <v>39.496099999999998</v>
      </c>
      <c r="AA122" s="103">
        <v>39.915599999999998</v>
      </c>
      <c r="AB122" s="103">
        <v>-0.41949999999999932</v>
      </c>
      <c r="AC122" s="103">
        <v>66526</v>
      </c>
      <c r="AD122" s="103"/>
      <c r="AE122" s="103"/>
      <c r="AF122" s="103">
        <v>88.06</v>
      </c>
      <c r="AG122" s="103">
        <v>88.06</v>
      </c>
      <c r="AH122" s="103">
        <v>0</v>
      </c>
      <c r="AI122" s="110">
        <v>83.732600000000005</v>
      </c>
      <c r="AJ122" s="110">
        <v>83.732600000000005</v>
      </c>
      <c r="AK122" s="110">
        <v>0</v>
      </c>
      <c r="AL122" s="110">
        <v>837326</v>
      </c>
      <c r="AM122" s="103"/>
      <c r="AN122" s="103">
        <v>37.111499999999999</v>
      </c>
      <c r="AO122" s="103">
        <v>37.138500000000001</v>
      </c>
      <c r="AP122" s="103">
        <v>-2.7000000000001023E-2</v>
      </c>
      <c r="AQ122" s="103">
        <v>34.9285</v>
      </c>
      <c r="AR122" s="103">
        <v>349285</v>
      </c>
      <c r="AS122" s="103">
        <v>2.1829999999999998</v>
      </c>
      <c r="AT122" s="103">
        <v>21830</v>
      </c>
      <c r="AU122" s="103"/>
      <c r="AV122" s="103">
        <v>4.8292000000000002</v>
      </c>
      <c r="AW122" s="103">
        <v>4.8026</v>
      </c>
      <c r="AX122" s="103">
        <v>2.6600000000000179E-2</v>
      </c>
      <c r="AY122" s="103">
        <v>2.6196000000000002</v>
      </c>
      <c r="AZ122" s="103">
        <v>26196</v>
      </c>
      <c r="BA122" s="103">
        <v>2.2096</v>
      </c>
      <c r="BB122" s="103">
        <v>22096</v>
      </c>
      <c r="BC122" s="103">
        <v>0</v>
      </c>
      <c r="BD122" s="103">
        <v>67.539000000000001</v>
      </c>
      <c r="BE122" s="103">
        <v>67.539000000000001</v>
      </c>
      <c r="BF122" s="103">
        <v>0</v>
      </c>
      <c r="BG122" s="103"/>
      <c r="BH122" s="103"/>
      <c r="BI122" s="103"/>
      <c r="BJ122" s="103">
        <v>0</v>
      </c>
      <c r="BK122" s="111">
        <v>1E-4</v>
      </c>
      <c r="BL122" s="112" t="s">
        <v>356</v>
      </c>
      <c r="BM122" s="106">
        <v>371.63599999999997</v>
      </c>
      <c r="BN122" s="103">
        <v>53.04</v>
      </c>
      <c r="BO122" s="103">
        <v>53.04</v>
      </c>
      <c r="BP122" s="103">
        <v>0</v>
      </c>
      <c r="BQ122" s="103">
        <v>13.596</v>
      </c>
      <c r="BR122" s="103">
        <v>13.596</v>
      </c>
      <c r="BS122" s="103">
        <v>0</v>
      </c>
      <c r="BT122" s="103">
        <v>11880</v>
      </c>
      <c r="BU122" s="110">
        <v>305</v>
      </c>
      <c r="BV122" s="103"/>
      <c r="BW122" s="103"/>
      <c r="BX122" s="103">
        <v>0</v>
      </c>
      <c r="BY122" s="106">
        <v>57.124000000000002</v>
      </c>
      <c r="BZ122" s="106">
        <v>36.96</v>
      </c>
      <c r="CA122" s="103"/>
      <c r="CB122" s="103"/>
      <c r="CC122" s="103">
        <v>36.96</v>
      </c>
      <c r="CD122" s="103"/>
      <c r="CE122" s="103">
        <v>36.96</v>
      </c>
      <c r="CF122" s="103"/>
      <c r="CG122" s="103"/>
      <c r="CH122" s="129">
        <v>7.1639999999999997</v>
      </c>
      <c r="CI122" s="103"/>
      <c r="CJ122" s="103"/>
      <c r="CK122" s="110"/>
      <c r="CL122" s="103"/>
      <c r="CM122" s="103"/>
      <c r="CN122" s="103"/>
      <c r="CO122" s="103">
        <v>13</v>
      </c>
      <c r="CP122" s="103">
        <v>13</v>
      </c>
      <c r="CQ122" s="103">
        <v>0</v>
      </c>
      <c r="CR122" s="103">
        <v>40</v>
      </c>
      <c r="CS122" s="103"/>
      <c r="CT122" s="103"/>
      <c r="CU122" s="103"/>
      <c r="CV122" s="111">
        <v>1225.1573999999998</v>
      </c>
    </row>
    <row r="123" spans="1:100" s="99" customFormat="1" ht="14.25" customHeight="1">
      <c r="A123" s="103">
        <v>118</v>
      </c>
      <c r="B123" s="103" t="s">
        <v>240</v>
      </c>
      <c r="C123" s="104">
        <v>202002</v>
      </c>
      <c r="D123" s="122" t="s">
        <v>357</v>
      </c>
      <c r="E123" s="106">
        <v>4204.8472999999994</v>
      </c>
      <c r="F123" s="106">
        <v>3045.1216999999997</v>
      </c>
      <c r="G123" s="103">
        <v>1235196</v>
      </c>
      <c r="H123" s="96"/>
      <c r="I123" s="96">
        <v>1235196</v>
      </c>
      <c r="J123" s="103">
        <v>1482.2352000000001</v>
      </c>
      <c r="K123" s="106">
        <v>0.72</v>
      </c>
      <c r="L123" s="103">
        <v>0</v>
      </c>
      <c r="M123" s="103">
        <v>0</v>
      </c>
      <c r="N123" s="103">
        <v>0</v>
      </c>
      <c r="O123" s="103"/>
      <c r="P123" s="103"/>
      <c r="Q123" s="103"/>
      <c r="R123" s="103">
        <v>0.72</v>
      </c>
      <c r="S123" s="106">
        <v>0</v>
      </c>
      <c r="T123" s="103">
        <v>0</v>
      </c>
      <c r="U123" s="103"/>
      <c r="V123" s="103"/>
      <c r="W123" s="103"/>
      <c r="X123" s="103"/>
      <c r="Y123" s="103">
        <v>0</v>
      </c>
      <c r="Z123" s="103"/>
      <c r="AA123" s="103">
        <v>0</v>
      </c>
      <c r="AB123" s="103">
        <v>0</v>
      </c>
      <c r="AC123" s="103">
        <v>156600</v>
      </c>
      <c r="AD123" s="103"/>
      <c r="AE123" s="103"/>
      <c r="AF123" s="103">
        <v>675.99</v>
      </c>
      <c r="AG123" s="103">
        <v>675.99</v>
      </c>
      <c r="AH123" s="103">
        <v>0</v>
      </c>
      <c r="AI123" s="110">
        <v>375.38319999999999</v>
      </c>
      <c r="AJ123" s="110">
        <v>375.38319999999999</v>
      </c>
      <c r="AK123" s="110">
        <v>0</v>
      </c>
      <c r="AL123" s="110">
        <v>3753832</v>
      </c>
      <c r="AM123" s="103"/>
      <c r="AN123" s="103">
        <v>183.44909999999999</v>
      </c>
      <c r="AO123" s="103">
        <v>183.44909999999999</v>
      </c>
      <c r="AP123" s="103">
        <v>0</v>
      </c>
      <c r="AQ123" s="103">
        <v>172.65799999999999</v>
      </c>
      <c r="AR123" s="103">
        <v>1726579.9999999998</v>
      </c>
      <c r="AS123" s="103">
        <v>10.7911</v>
      </c>
      <c r="AT123" s="103">
        <v>107911</v>
      </c>
      <c r="AU123" s="103"/>
      <c r="AV123" s="103">
        <v>34.531599999999997</v>
      </c>
      <c r="AW123" s="103">
        <v>34.531599999999997</v>
      </c>
      <c r="AX123" s="103">
        <v>0</v>
      </c>
      <c r="AY123" s="103">
        <v>19.423999999999999</v>
      </c>
      <c r="AZ123" s="103">
        <v>194240</v>
      </c>
      <c r="BA123" s="103">
        <v>15.1076</v>
      </c>
      <c r="BB123" s="103">
        <v>151076</v>
      </c>
      <c r="BC123" s="103">
        <v>0</v>
      </c>
      <c r="BD123" s="103">
        <v>292.81259999999997</v>
      </c>
      <c r="BE123" s="103">
        <v>292.81259999999997</v>
      </c>
      <c r="BF123" s="103">
        <v>0</v>
      </c>
      <c r="BG123" s="103"/>
      <c r="BH123" s="103"/>
      <c r="BI123" s="103"/>
      <c r="BJ123" s="103">
        <v>0</v>
      </c>
      <c r="BK123" s="111">
        <v>1E-4</v>
      </c>
      <c r="BL123" s="125" t="s">
        <v>357</v>
      </c>
      <c r="BM123" s="106">
        <v>937</v>
      </c>
      <c r="BN123" s="103"/>
      <c r="BO123" s="103"/>
      <c r="BP123" s="103">
        <v>0</v>
      </c>
      <c r="BQ123" s="103">
        <v>0</v>
      </c>
      <c r="BR123" s="103">
        <v>0</v>
      </c>
      <c r="BS123" s="103">
        <v>0</v>
      </c>
      <c r="BT123" s="129"/>
      <c r="BU123" s="133">
        <v>888.2</v>
      </c>
      <c r="BV123" s="103">
        <v>48.8</v>
      </c>
      <c r="BW123" s="103">
        <v>48.8</v>
      </c>
      <c r="BX123" s="103">
        <v>0</v>
      </c>
      <c r="BY123" s="106">
        <v>222.72559999999999</v>
      </c>
      <c r="BZ123" s="106">
        <v>49.44</v>
      </c>
      <c r="CA123" s="103"/>
      <c r="CB123" s="103"/>
      <c r="CC123" s="103">
        <v>49.44</v>
      </c>
      <c r="CD123" s="103"/>
      <c r="CE123" s="103">
        <v>49.44</v>
      </c>
      <c r="CF123" s="103"/>
      <c r="CG123" s="103"/>
      <c r="CH123" s="129">
        <v>5.0856000000000003</v>
      </c>
      <c r="CI123" s="103"/>
      <c r="CJ123" s="103"/>
      <c r="CK123" s="134">
        <v>168.2</v>
      </c>
      <c r="CL123" s="134"/>
      <c r="CM123" s="103"/>
      <c r="CN123" s="103"/>
      <c r="CO123" s="129"/>
      <c r="CP123" s="129"/>
      <c r="CQ123" s="103">
        <v>0</v>
      </c>
      <c r="CR123" s="103">
        <v>128</v>
      </c>
      <c r="CS123" s="103"/>
      <c r="CT123" s="103"/>
      <c r="CU123" s="103"/>
      <c r="CV123" s="111">
        <v>4332.8472999999994</v>
      </c>
    </row>
    <row r="124" spans="1:100" s="99" customFormat="1" ht="14.25" customHeight="1">
      <c r="A124" s="103">
        <v>119</v>
      </c>
      <c r="B124" s="103" t="s">
        <v>240</v>
      </c>
      <c r="C124" s="104">
        <v>202003</v>
      </c>
      <c r="D124" s="122" t="s">
        <v>358</v>
      </c>
      <c r="E124" s="106">
        <v>1379.4048</v>
      </c>
      <c r="F124" s="106">
        <v>1122.4828</v>
      </c>
      <c r="G124" s="103">
        <v>382541</v>
      </c>
      <c r="H124" s="111"/>
      <c r="I124" s="111">
        <v>382541</v>
      </c>
      <c r="J124" s="103">
        <v>459.04919999999998</v>
      </c>
      <c r="K124" s="106">
        <v>133.12799999999999</v>
      </c>
      <c r="L124" s="103">
        <v>0</v>
      </c>
      <c r="M124" s="103">
        <v>0</v>
      </c>
      <c r="N124" s="103">
        <v>0</v>
      </c>
      <c r="O124" s="128">
        <v>80.927999999999997</v>
      </c>
      <c r="P124" s="128">
        <v>52.2</v>
      </c>
      <c r="Q124" s="103"/>
      <c r="R124" s="103"/>
      <c r="S124" s="106">
        <v>0</v>
      </c>
      <c r="T124" s="103">
        <v>0</v>
      </c>
      <c r="U124" s="103"/>
      <c r="V124" s="103"/>
      <c r="W124" s="103"/>
      <c r="X124" s="103">
        <v>240.87</v>
      </c>
      <c r="Y124" s="103">
        <v>-240.87</v>
      </c>
      <c r="Z124" s="103"/>
      <c r="AA124" s="103">
        <v>0</v>
      </c>
      <c r="AB124" s="103">
        <v>0</v>
      </c>
      <c r="AC124" s="103">
        <v>55800</v>
      </c>
      <c r="AD124" s="103"/>
      <c r="AE124" s="103"/>
      <c r="AF124" s="103">
        <v>240.87</v>
      </c>
      <c r="AG124" s="103"/>
      <c r="AH124" s="103">
        <v>240.87</v>
      </c>
      <c r="AI124" s="110">
        <v>122.7007</v>
      </c>
      <c r="AJ124" s="110">
        <v>59.493099999999998</v>
      </c>
      <c r="AK124" s="110">
        <v>63.207599999999999</v>
      </c>
      <c r="AL124" s="110">
        <v>1227007</v>
      </c>
      <c r="AM124" s="103"/>
      <c r="AN124" s="103">
        <v>59.493099999999998</v>
      </c>
      <c r="AO124" s="103"/>
      <c r="AP124" s="103">
        <v>59.493099999999998</v>
      </c>
      <c r="AQ124" s="103">
        <v>55.993499999999997</v>
      </c>
      <c r="AR124" s="103">
        <v>559935</v>
      </c>
      <c r="AS124" s="103">
        <v>3.4996</v>
      </c>
      <c r="AT124" s="103">
        <v>34996</v>
      </c>
      <c r="AU124" s="103"/>
      <c r="AV124" s="103">
        <v>11.198700000000001</v>
      </c>
      <c r="AW124" s="103">
        <v>0</v>
      </c>
      <c r="AX124" s="103">
        <v>11.198700000000001</v>
      </c>
      <c r="AY124" s="103">
        <v>6.2992999999999997</v>
      </c>
      <c r="AZ124" s="103">
        <v>62993</v>
      </c>
      <c r="BA124" s="103">
        <v>4.8994</v>
      </c>
      <c r="BB124" s="103">
        <v>48994</v>
      </c>
      <c r="BC124" s="103">
        <v>0</v>
      </c>
      <c r="BD124" s="103">
        <v>96.043099999999995</v>
      </c>
      <c r="BE124" s="103">
        <v>15.84</v>
      </c>
      <c r="BF124" s="103">
        <v>80.203099999999992</v>
      </c>
      <c r="BG124" s="103"/>
      <c r="BH124" s="103"/>
      <c r="BI124" s="103">
        <v>15.84</v>
      </c>
      <c r="BJ124" s="103">
        <v>-15.84</v>
      </c>
      <c r="BK124" s="111">
        <v>1E-4</v>
      </c>
      <c r="BL124" s="125" t="s">
        <v>358</v>
      </c>
      <c r="BM124" s="106">
        <v>174</v>
      </c>
      <c r="BN124" s="103"/>
      <c r="BO124" s="103">
        <v>17.082000000000001</v>
      </c>
      <c r="BP124" s="103">
        <v>-17.082000000000001</v>
      </c>
      <c r="BQ124" s="103"/>
      <c r="BR124" s="103"/>
      <c r="BS124" s="103">
        <v>0</v>
      </c>
      <c r="BT124" s="129"/>
      <c r="BU124" s="133">
        <v>163.6</v>
      </c>
      <c r="BV124" s="103">
        <v>10.4</v>
      </c>
      <c r="BW124" s="103"/>
      <c r="BX124" s="103">
        <v>10.4</v>
      </c>
      <c r="BY124" s="106">
        <v>82.921999999999997</v>
      </c>
      <c r="BZ124" s="106">
        <v>15.84</v>
      </c>
      <c r="CA124" s="103"/>
      <c r="CB124" s="103"/>
      <c r="CC124" s="103">
        <v>15.84</v>
      </c>
      <c r="CD124" s="103"/>
      <c r="CE124" s="103">
        <v>15.84</v>
      </c>
      <c r="CF124" s="103"/>
      <c r="CG124" s="103"/>
      <c r="CH124" s="135">
        <v>17.082000000000001</v>
      </c>
      <c r="CI124" s="103"/>
      <c r="CJ124" s="103"/>
      <c r="CK124" s="134">
        <v>50</v>
      </c>
      <c r="CL124" s="134"/>
      <c r="CM124" s="103"/>
      <c r="CN124" s="103"/>
      <c r="CO124" s="129"/>
      <c r="CP124" s="129">
        <v>1205.4047</v>
      </c>
      <c r="CQ124" s="103">
        <v>-1205.4047</v>
      </c>
      <c r="CR124" s="103">
        <v>10</v>
      </c>
      <c r="CS124" s="103"/>
      <c r="CT124" s="103"/>
      <c r="CU124" s="103"/>
      <c r="CV124" s="111">
        <v>1389.4048</v>
      </c>
    </row>
    <row r="125" spans="1:100" s="99" customFormat="1" ht="14.25" customHeight="1">
      <c r="A125" s="103">
        <v>120</v>
      </c>
      <c r="B125" s="103" t="s">
        <v>240</v>
      </c>
      <c r="C125" s="104">
        <v>202004</v>
      </c>
      <c r="D125" s="122" t="s">
        <v>359</v>
      </c>
      <c r="E125" s="106">
        <v>1816.0859999999998</v>
      </c>
      <c r="F125" s="106">
        <v>1537.3619999999999</v>
      </c>
      <c r="G125" s="103">
        <v>535534</v>
      </c>
      <c r="H125" s="96"/>
      <c r="I125" s="96">
        <v>535534</v>
      </c>
      <c r="J125" s="103">
        <v>642.64080000000001</v>
      </c>
      <c r="K125" s="106">
        <v>156.88999999999999</v>
      </c>
      <c r="L125" s="103">
        <v>0</v>
      </c>
      <c r="M125" s="103">
        <v>0</v>
      </c>
      <c r="N125" s="103">
        <v>0</v>
      </c>
      <c r="O125" s="128">
        <v>113.69</v>
      </c>
      <c r="P125" s="128">
        <v>43.2</v>
      </c>
      <c r="Q125" s="103"/>
      <c r="R125" s="103"/>
      <c r="S125" s="106">
        <v>0</v>
      </c>
      <c r="T125" s="103">
        <v>0</v>
      </c>
      <c r="U125" s="103"/>
      <c r="V125" s="103"/>
      <c r="W125" s="103"/>
      <c r="X125" s="103">
        <v>334.11</v>
      </c>
      <c r="Y125" s="103">
        <v>-334.11</v>
      </c>
      <c r="Z125" s="103"/>
      <c r="AA125" s="103">
        <v>0</v>
      </c>
      <c r="AB125" s="103">
        <v>0</v>
      </c>
      <c r="AC125" s="103">
        <v>77400</v>
      </c>
      <c r="AD125" s="103"/>
      <c r="AE125" s="103"/>
      <c r="AF125" s="103">
        <v>334.11</v>
      </c>
      <c r="AG125" s="103">
        <v>1711400</v>
      </c>
      <c r="AH125" s="103">
        <v>-1711065.89</v>
      </c>
      <c r="AI125" s="110">
        <v>171.14089999999999</v>
      </c>
      <c r="AJ125" s="110"/>
      <c r="AK125" s="110">
        <v>171.14089999999999</v>
      </c>
      <c r="AL125" s="110">
        <v>1711408.9999999998</v>
      </c>
      <c r="AM125" s="103"/>
      <c r="AN125" s="103">
        <v>83.023799999999994</v>
      </c>
      <c r="AO125" s="103">
        <v>133.93</v>
      </c>
      <c r="AP125" s="103">
        <v>-50.906200000000013</v>
      </c>
      <c r="AQ125" s="103">
        <v>78.140100000000004</v>
      </c>
      <c r="AR125" s="103">
        <v>781401</v>
      </c>
      <c r="AS125" s="103">
        <v>4.8837999999999999</v>
      </c>
      <c r="AT125" s="103">
        <v>48838</v>
      </c>
      <c r="AU125" s="103"/>
      <c r="AV125" s="103">
        <v>15.628</v>
      </c>
      <c r="AW125" s="103"/>
      <c r="AX125" s="103">
        <v>15.628</v>
      </c>
      <c r="AY125" s="103">
        <v>8.7908000000000008</v>
      </c>
      <c r="AZ125" s="103">
        <v>87908.000000000015</v>
      </c>
      <c r="BA125" s="103">
        <v>6.8372999999999999</v>
      </c>
      <c r="BB125" s="103">
        <v>68373</v>
      </c>
      <c r="BC125" s="103">
        <v>-1.0000000000065512E-4</v>
      </c>
      <c r="BD125" s="103">
        <v>133.92850000000001</v>
      </c>
      <c r="BE125" s="103">
        <v>56.283999999999999</v>
      </c>
      <c r="BF125" s="103">
        <v>77.644500000000022</v>
      </c>
      <c r="BG125" s="103"/>
      <c r="BH125" s="103"/>
      <c r="BI125" s="103"/>
      <c r="BJ125" s="103">
        <v>0</v>
      </c>
      <c r="BK125" s="111">
        <v>1E-4</v>
      </c>
      <c r="BL125" s="125" t="s">
        <v>359</v>
      </c>
      <c r="BM125" s="106">
        <v>210.44</v>
      </c>
      <c r="BN125" s="103"/>
      <c r="BO125" s="103"/>
      <c r="BP125" s="103">
        <v>0</v>
      </c>
      <c r="BQ125" s="103"/>
      <c r="BR125" s="103">
        <v>2.484</v>
      </c>
      <c r="BS125" s="103">
        <v>-2.484</v>
      </c>
      <c r="BT125" s="129"/>
      <c r="BU125" s="133">
        <v>197.64</v>
      </c>
      <c r="BV125" s="103">
        <v>12.8</v>
      </c>
      <c r="BW125" s="103"/>
      <c r="BX125" s="103">
        <v>12.8</v>
      </c>
      <c r="BY125" s="106">
        <v>68.283999999999992</v>
      </c>
      <c r="BZ125" s="106">
        <v>12</v>
      </c>
      <c r="CA125" s="103"/>
      <c r="CB125" s="103"/>
      <c r="CC125" s="103">
        <v>12</v>
      </c>
      <c r="CD125" s="103"/>
      <c r="CE125" s="103">
        <v>12</v>
      </c>
      <c r="CF125" s="103"/>
      <c r="CG125" s="103"/>
      <c r="CH125" s="136">
        <v>2.484</v>
      </c>
      <c r="CI125" s="103"/>
      <c r="CJ125" s="103"/>
      <c r="CK125" s="134">
        <v>53.8</v>
      </c>
      <c r="CL125" s="134"/>
      <c r="CM125" s="103"/>
      <c r="CN125" s="103"/>
      <c r="CO125" s="129"/>
      <c r="CP125" s="129">
        <v>1584.3327999999999</v>
      </c>
      <c r="CQ125" s="103">
        <v>-1584.3327999999999</v>
      </c>
      <c r="CR125" s="103"/>
      <c r="CS125" s="103"/>
      <c r="CT125" s="103"/>
      <c r="CU125" s="103"/>
      <c r="CV125" s="111">
        <v>1816.0859999999998</v>
      </c>
    </row>
    <row r="126" spans="1:100" s="99" customFormat="1" ht="14.25" customHeight="1">
      <c r="A126" s="103">
        <v>121</v>
      </c>
      <c r="B126" s="103" t="s">
        <v>240</v>
      </c>
      <c r="C126" s="104">
        <v>202005</v>
      </c>
      <c r="D126" s="122" t="s">
        <v>360</v>
      </c>
      <c r="E126" s="106">
        <v>1330.8204999999998</v>
      </c>
      <c r="F126" s="106">
        <v>1066.3844999999999</v>
      </c>
      <c r="G126" s="103">
        <v>362675</v>
      </c>
      <c r="H126" s="96"/>
      <c r="I126" s="96">
        <v>362675</v>
      </c>
      <c r="J126" s="103">
        <v>435.21</v>
      </c>
      <c r="K126" s="106">
        <v>106.13</v>
      </c>
      <c r="L126" s="103">
        <v>0</v>
      </c>
      <c r="M126" s="103">
        <v>0</v>
      </c>
      <c r="N126" s="103">
        <v>0</v>
      </c>
      <c r="O126" s="128">
        <v>75.17</v>
      </c>
      <c r="P126" s="128">
        <v>30.96</v>
      </c>
      <c r="Q126" s="103"/>
      <c r="R126" s="103"/>
      <c r="S126" s="106">
        <v>0</v>
      </c>
      <c r="T126" s="103">
        <v>0</v>
      </c>
      <c r="U126" s="103"/>
      <c r="V126" s="103"/>
      <c r="W126" s="103"/>
      <c r="X126" s="103"/>
      <c r="Y126" s="103">
        <v>0</v>
      </c>
      <c r="Z126" s="103"/>
      <c r="AA126" s="103">
        <v>0</v>
      </c>
      <c r="AB126" s="103">
        <v>0</v>
      </c>
      <c r="AC126" s="103">
        <v>56400</v>
      </c>
      <c r="AD126" s="103"/>
      <c r="AE126" s="103"/>
      <c r="AF126" s="103">
        <v>243.46</v>
      </c>
      <c r="AG126" s="103">
        <v>243.46</v>
      </c>
      <c r="AH126" s="103">
        <v>0</v>
      </c>
      <c r="AI126" s="110">
        <v>119.416</v>
      </c>
      <c r="AJ126" s="110">
        <v>119.42</v>
      </c>
      <c r="AK126" s="110">
        <v>-4.0000000000048885E-3</v>
      </c>
      <c r="AL126" s="110">
        <v>1194160</v>
      </c>
      <c r="AM126" s="103"/>
      <c r="AN126" s="103">
        <v>57.686999999999998</v>
      </c>
      <c r="AO126" s="103">
        <v>57.686999999999998</v>
      </c>
      <c r="AP126" s="103">
        <v>0</v>
      </c>
      <c r="AQ126" s="103">
        <v>54.293599999999998</v>
      </c>
      <c r="AR126" s="103">
        <v>542936</v>
      </c>
      <c r="AS126" s="103">
        <v>3.3934000000000002</v>
      </c>
      <c r="AT126" s="103">
        <v>33934</v>
      </c>
      <c r="AU126" s="103"/>
      <c r="AV126" s="103">
        <v>10.858700000000001</v>
      </c>
      <c r="AW126" s="103">
        <v>10.858700000000001</v>
      </c>
      <c r="AX126" s="103">
        <v>0</v>
      </c>
      <c r="AY126" s="103">
        <v>6.1079999999999997</v>
      </c>
      <c r="AZ126" s="103">
        <v>61080</v>
      </c>
      <c r="BA126" s="103">
        <v>4.7507000000000001</v>
      </c>
      <c r="BB126" s="103">
        <v>47507</v>
      </c>
      <c r="BC126" s="103">
        <v>0</v>
      </c>
      <c r="BD126" s="103">
        <v>93.622799999999998</v>
      </c>
      <c r="BE126" s="103">
        <v>93.62</v>
      </c>
      <c r="BF126" s="103">
        <v>2.7999999999934744E-3</v>
      </c>
      <c r="BG126" s="103"/>
      <c r="BH126" s="103"/>
      <c r="BI126" s="103"/>
      <c r="BJ126" s="103">
        <v>0</v>
      </c>
      <c r="BK126" s="111">
        <v>1E-4</v>
      </c>
      <c r="BL126" s="125" t="s">
        <v>360</v>
      </c>
      <c r="BM126" s="106">
        <v>187</v>
      </c>
      <c r="BN126" s="103"/>
      <c r="BO126" s="103"/>
      <c r="BP126" s="103">
        <v>0</v>
      </c>
      <c r="BQ126" s="103"/>
      <c r="BR126" s="103">
        <v>0</v>
      </c>
      <c r="BS126" s="103">
        <v>0</v>
      </c>
      <c r="BT126" s="129"/>
      <c r="BU126" s="133">
        <v>175</v>
      </c>
      <c r="BV126" s="103">
        <v>12</v>
      </c>
      <c r="BW126" s="103">
        <v>253</v>
      </c>
      <c r="BX126" s="103">
        <v>-241</v>
      </c>
      <c r="BY126" s="106">
        <v>77.436000000000007</v>
      </c>
      <c r="BZ126" s="106">
        <v>9.1199999999999992</v>
      </c>
      <c r="CA126" s="103"/>
      <c r="CB126" s="103"/>
      <c r="CC126" s="103">
        <v>9.1199999999999992</v>
      </c>
      <c r="CD126" s="103"/>
      <c r="CE126" s="103">
        <v>9.1199999999999992</v>
      </c>
      <c r="CF126" s="103"/>
      <c r="CG126" s="103"/>
      <c r="CH126" s="129">
        <v>5.3159999999999998</v>
      </c>
      <c r="CI126" s="103"/>
      <c r="CJ126" s="103"/>
      <c r="CK126" s="134">
        <v>63</v>
      </c>
      <c r="CL126" s="134"/>
      <c r="CM126" s="103"/>
      <c r="CN126" s="103"/>
      <c r="CO126" s="129"/>
      <c r="CP126" s="129"/>
      <c r="CQ126" s="103">
        <v>0</v>
      </c>
      <c r="CR126" s="103"/>
      <c r="CS126" s="103"/>
      <c r="CT126" s="103"/>
      <c r="CU126" s="103"/>
      <c r="CV126" s="111">
        <v>1330.8204999999998</v>
      </c>
    </row>
    <row r="127" spans="1:100" s="99" customFormat="1" ht="14.25" customHeight="1">
      <c r="A127" s="103">
        <v>122</v>
      </c>
      <c r="B127" s="103" t="s">
        <v>240</v>
      </c>
      <c r="C127" s="104">
        <v>202006</v>
      </c>
      <c r="D127" s="122" t="s">
        <v>361</v>
      </c>
      <c r="E127" s="106">
        <v>1022.5514000000001</v>
      </c>
      <c r="F127" s="106">
        <v>828.72739999999999</v>
      </c>
      <c r="G127" s="103">
        <v>282687</v>
      </c>
      <c r="H127" s="111"/>
      <c r="I127" s="111">
        <v>282687</v>
      </c>
      <c r="J127" s="103">
        <v>339.2244</v>
      </c>
      <c r="K127" s="106">
        <v>85.103999999999999</v>
      </c>
      <c r="L127" s="103">
        <v>0</v>
      </c>
      <c r="M127" s="103">
        <v>0</v>
      </c>
      <c r="N127" s="103">
        <v>0</v>
      </c>
      <c r="O127" s="128">
        <v>60.264000000000003</v>
      </c>
      <c r="P127" s="128">
        <v>24.84</v>
      </c>
      <c r="Q127" s="103"/>
      <c r="R127" s="103"/>
      <c r="S127" s="106">
        <v>0</v>
      </c>
      <c r="T127" s="103">
        <v>0</v>
      </c>
      <c r="U127" s="103"/>
      <c r="V127" s="103"/>
      <c r="W127" s="103"/>
      <c r="X127" s="103"/>
      <c r="Y127" s="103">
        <v>0</v>
      </c>
      <c r="Z127" s="103"/>
      <c r="AA127" s="103">
        <v>0</v>
      </c>
      <c r="AB127" s="103">
        <v>0</v>
      </c>
      <c r="AC127" s="103">
        <v>43200</v>
      </c>
      <c r="AD127" s="103"/>
      <c r="AE127" s="103"/>
      <c r="AF127" s="103">
        <v>186.48</v>
      </c>
      <c r="AG127" s="103">
        <v>186.48</v>
      </c>
      <c r="AH127" s="103">
        <v>0</v>
      </c>
      <c r="AI127" s="110">
        <v>92.4071</v>
      </c>
      <c r="AJ127" s="110">
        <v>92.41</v>
      </c>
      <c r="AK127" s="110">
        <v>-2.899999999996794E-3</v>
      </c>
      <c r="AL127" s="110">
        <v>924071</v>
      </c>
      <c r="AM127" s="103"/>
      <c r="AN127" s="103">
        <v>44.684899999999999</v>
      </c>
      <c r="AO127" s="103">
        <v>44.69</v>
      </c>
      <c r="AP127" s="103">
        <v>-5.0999999999987722E-3</v>
      </c>
      <c r="AQ127" s="103">
        <v>42.056399999999996</v>
      </c>
      <c r="AR127" s="103">
        <v>420563.99999999994</v>
      </c>
      <c r="AS127" s="103">
        <v>2.6284999999999998</v>
      </c>
      <c r="AT127" s="103">
        <v>26285</v>
      </c>
      <c r="AU127" s="103"/>
      <c r="AV127" s="103">
        <v>8.4113000000000007</v>
      </c>
      <c r="AW127" s="103">
        <v>8.41</v>
      </c>
      <c r="AX127" s="103">
        <v>1.300000000000523E-3</v>
      </c>
      <c r="AY127" s="103">
        <v>4.7313000000000001</v>
      </c>
      <c r="AZ127" s="103">
        <v>47313</v>
      </c>
      <c r="BA127" s="103">
        <v>3.6798999999999999</v>
      </c>
      <c r="BB127" s="103">
        <v>36799</v>
      </c>
      <c r="BC127" s="103">
        <v>1.0000000000065512E-4</v>
      </c>
      <c r="BD127" s="103">
        <v>72.415700000000001</v>
      </c>
      <c r="BE127" s="103">
        <v>72.42</v>
      </c>
      <c r="BF127" s="103">
        <v>-4.3000000000006366E-3</v>
      </c>
      <c r="BG127" s="103"/>
      <c r="BH127" s="103"/>
      <c r="BI127" s="103"/>
      <c r="BJ127" s="103">
        <v>0</v>
      </c>
      <c r="BK127" s="111">
        <v>1E-4</v>
      </c>
      <c r="BL127" s="125" t="s">
        <v>361</v>
      </c>
      <c r="BM127" s="106">
        <v>137.72</v>
      </c>
      <c r="BN127" s="103"/>
      <c r="BO127" s="103"/>
      <c r="BP127" s="103">
        <v>0</v>
      </c>
      <c r="BQ127" s="103"/>
      <c r="BR127" s="103">
        <v>0</v>
      </c>
      <c r="BS127" s="103">
        <v>0</v>
      </c>
      <c r="BT127" s="129"/>
      <c r="BU127" s="133">
        <v>133.72</v>
      </c>
      <c r="BV127" s="103">
        <v>4</v>
      </c>
      <c r="BW127" s="103">
        <v>4</v>
      </c>
      <c r="BX127" s="103">
        <v>0</v>
      </c>
      <c r="BY127" s="106">
        <v>56.103999999999999</v>
      </c>
      <c r="BZ127" s="106">
        <v>8.16</v>
      </c>
      <c r="CA127" s="103"/>
      <c r="CB127" s="103"/>
      <c r="CC127" s="103">
        <v>8.16</v>
      </c>
      <c r="CD127" s="103"/>
      <c r="CE127" s="103">
        <v>8.16</v>
      </c>
      <c r="CF127" s="103"/>
      <c r="CG127" s="103"/>
      <c r="CH127" s="129">
        <v>5.5439999999999996</v>
      </c>
      <c r="CI127" s="103"/>
      <c r="CJ127" s="103"/>
      <c r="CK127" s="134">
        <v>42.4</v>
      </c>
      <c r="CL127" s="134"/>
      <c r="CM127" s="103"/>
      <c r="CN127" s="103"/>
      <c r="CO127" s="129"/>
      <c r="CP127" s="129"/>
      <c r="CQ127" s="103">
        <v>0</v>
      </c>
      <c r="CR127" s="103"/>
      <c r="CS127" s="103"/>
      <c r="CT127" s="103"/>
      <c r="CU127" s="103"/>
      <c r="CV127" s="111">
        <v>1022.5514000000001</v>
      </c>
    </row>
    <row r="128" spans="1:100" s="99" customFormat="1" ht="14.25" customHeight="1">
      <c r="A128" s="103">
        <v>123</v>
      </c>
      <c r="B128" s="103" t="s">
        <v>240</v>
      </c>
      <c r="C128" s="104">
        <v>202007</v>
      </c>
      <c r="D128" s="122" t="s">
        <v>362</v>
      </c>
      <c r="E128" s="106">
        <v>3616.4895000000001</v>
      </c>
      <c r="F128" s="106">
        <v>2945.2055</v>
      </c>
      <c r="G128" s="103">
        <v>1166114</v>
      </c>
      <c r="H128" s="137"/>
      <c r="I128" s="137">
        <v>1166114</v>
      </c>
      <c r="J128" s="103">
        <v>1399.3368</v>
      </c>
      <c r="K128" s="106">
        <v>0</v>
      </c>
      <c r="L128" s="103">
        <v>0</v>
      </c>
      <c r="M128" s="103"/>
      <c r="N128" s="103">
        <v>0</v>
      </c>
      <c r="O128" s="103"/>
      <c r="P128" s="103"/>
      <c r="Q128" s="103"/>
      <c r="R128" s="103"/>
      <c r="S128" s="106">
        <v>0</v>
      </c>
      <c r="T128" s="103">
        <v>0</v>
      </c>
      <c r="U128" s="103"/>
      <c r="V128" s="103"/>
      <c r="W128" s="103"/>
      <c r="X128" s="103"/>
      <c r="Y128" s="103">
        <v>0</v>
      </c>
      <c r="Z128" s="103"/>
      <c r="AA128" s="103">
        <v>0</v>
      </c>
      <c r="AB128" s="103">
        <v>0</v>
      </c>
      <c r="AC128" s="103">
        <v>159000</v>
      </c>
      <c r="AD128" s="103"/>
      <c r="AE128" s="103"/>
      <c r="AF128" s="103">
        <v>686.35</v>
      </c>
      <c r="AG128" s="103">
        <v>686.35</v>
      </c>
      <c r="AH128" s="103">
        <v>0</v>
      </c>
      <c r="AI128" s="110">
        <v>364.23790000000002</v>
      </c>
      <c r="AJ128" s="110">
        <v>364.23790000000002</v>
      </c>
      <c r="AK128" s="110">
        <v>0</v>
      </c>
      <c r="AL128" s="110">
        <v>3642379.0000000005</v>
      </c>
      <c r="AM128" s="103"/>
      <c r="AN128" s="103">
        <v>177.2834</v>
      </c>
      <c r="AO128" s="103">
        <v>177.2834</v>
      </c>
      <c r="AP128" s="103">
        <v>0</v>
      </c>
      <c r="AQ128" s="103">
        <v>166.85489999999999</v>
      </c>
      <c r="AR128" s="103">
        <v>1668548.9999999998</v>
      </c>
      <c r="AS128" s="103">
        <v>10.4284</v>
      </c>
      <c r="AT128" s="103">
        <v>104284</v>
      </c>
      <c r="AU128" s="103"/>
      <c r="AV128" s="103">
        <v>33.371000000000002</v>
      </c>
      <c r="AW128" s="103">
        <v>33.371000000000002</v>
      </c>
      <c r="AX128" s="103">
        <v>0</v>
      </c>
      <c r="AY128" s="103">
        <v>18.7712</v>
      </c>
      <c r="AZ128" s="103">
        <v>187712</v>
      </c>
      <c r="BA128" s="103">
        <v>14.5998</v>
      </c>
      <c r="BB128" s="103">
        <v>145998</v>
      </c>
      <c r="BC128" s="103">
        <v>0</v>
      </c>
      <c r="BD128" s="103">
        <v>284.62639999999999</v>
      </c>
      <c r="BE128" s="103">
        <v>284.62639999999999</v>
      </c>
      <c r="BF128" s="103">
        <v>0</v>
      </c>
      <c r="BG128" s="103"/>
      <c r="BH128" s="103"/>
      <c r="BI128" s="103"/>
      <c r="BJ128" s="103">
        <v>0</v>
      </c>
      <c r="BK128" s="111">
        <v>1E-4</v>
      </c>
      <c r="BL128" s="125" t="s">
        <v>362</v>
      </c>
      <c r="BM128" s="106">
        <v>509.5</v>
      </c>
      <c r="BN128" s="103"/>
      <c r="BO128" s="103"/>
      <c r="BP128" s="103">
        <v>0</v>
      </c>
      <c r="BQ128" s="103"/>
      <c r="BR128" s="103">
        <v>0</v>
      </c>
      <c r="BS128" s="103">
        <v>0</v>
      </c>
      <c r="BT128" s="129"/>
      <c r="BU128" s="133">
        <v>477.5</v>
      </c>
      <c r="BV128" s="103">
        <v>32</v>
      </c>
      <c r="BW128" s="103">
        <v>32</v>
      </c>
      <c r="BX128" s="103">
        <v>0</v>
      </c>
      <c r="BY128" s="106">
        <v>161.78399999999999</v>
      </c>
      <c r="BZ128" s="106">
        <v>36.96</v>
      </c>
      <c r="CA128" s="103"/>
      <c r="CB128" s="103"/>
      <c r="CC128" s="103">
        <v>36.96</v>
      </c>
      <c r="CD128" s="103"/>
      <c r="CE128" s="103">
        <v>36.96</v>
      </c>
      <c r="CF128" s="103"/>
      <c r="CG128" s="103"/>
      <c r="CH128" s="129">
        <v>4.8239999999999998</v>
      </c>
      <c r="CI128" s="103"/>
      <c r="CJ128" s="103"/>
      <c r="CK128" s="134">
        <v>120</v>
      </c>
      <c r="CL128" s="134"/>
      <c r="CM128" s="103"/>
      <c r="CN128" s="103"/>
      <c r="CO128" s="129"/>
      <c r="CP128" s="129"/>
      <c r="CQ128" s="103">
        <v>0</v>
      </c>
      <c r="CR128" s="103">
        <v>30</v>
      </c>
      <c r="CS128" s="103"/>
      <c r="CT128" s="103"/>
      <c r="CU128" s="103"/>
      <c r="CV128" s="111">
        <v>3646.4895000000001</v>
      </c>
    </row>
    <row r="129" spans="1:100" s="99" customFormat="1" ht="14.25" customHeight="1">
      <c r="A129" s="103">
        <v>124</v>
      </c>
      <c r="B129" s="103" t="s">
        <v>240</v>
      </c>
      <c r="C129" s="104">
        <v>202008</v>
      </c>
      <c r="D129" s="132" t="s">
        <v>363</v>
      </c>
      <c r="E129" s="106">
        <v>3546.4375</v>
      </c>
      <c r="F129" s="106">
        <v>1877.6659</v>
      </c>
      <c r="G129" s="103">
        <v>727170</v>
      </c>
      <c r="H129" s="137"/>
      <c r="I129" s="137">
        <v>727170</v>
      </c>
      <c r="J129" s="103">
        <v>872.60400000000004</v>
      </c>
      <c r="K129" s="106">
        <v>0</v>
      </c>
      <c r="L129" s="103">
        <v>0</v>
      </c>
      <c r="M129" s="103"/>
      <c r="N129" s="103">
        <v>0</v>
      </c>
      <c r="O129" s="103"/>
      <c r="P129" s="103"/>
      <c r="Q129" s="103"/>
      <c r="R129" s="103"/>
      <c r="S129" s="106">
        <v>0</v>
      </c>
      <c r="T129" s="103">
        <v>0</v>
      </c>
      <c r="U129" s="103"/>
      <c r="V129" s="103"/>
      <c r="W129" s="103"/>
      <c r="X129" s="103">
        <v>455.84</v>
      </c>
      <c r="Y129" s="103">
        <v>-455.84</v>
      </c>
      <c r="Z129" s="103"/>
      <c r="AA129" s="103">
        <v>0</v>
      </c>
      <c r="AB129" s="103">
        <v>0</v>
      </c>
      <c r="AC129" s="103">
        <v>105600</v>
      </c>
      <c r="AD129" s="103"/>
      <c r="AE129" s="103"/>
      <c r="AF129" s="103">
        <v>455.84</v>
      </c>
      <c r="AG129" s="103"/>
      <c r="AH129" s="103">
        <v>455.84</v>
      </c>
      <c r="AI129" s="110">
        <v>232.8262</v>
      </c>
      <c r="AJ129" s="110">
        <v>112.9177</v>
      </c>
      <c r="AK129" s="110">
        <v>119.9085</v>
      </c>
      <c r="AL129" s="110">
        <v>2328262</v>
      </c>
      <c r="AM129" s="103"/>
      <c r="AN129" s="103">
        <v>112.9177</v>
      </c>
      <c r="AO129" s="103"/>
      <c r="AP129" s="103">
        <v>112.9177</v>
      </c>
      <c r="AQ129" s="103">
        <v>106.27549999999999</v>
      </c>
      <c r="AR129" s="103">
        <v>1062755</v>
      </c>
      <c r="AS129" s="103">
        <v>6.6421999999999999</v>
      </c>
      <c r="AT129" s="103">
        <v>66422</v>
      </c>
      <c r="AU129" s="103"/>
      <c r="AV129" s="103">
        <v>21.255099999999999</v>
      </c>
      <c r="AW129" s="103">
        <v>0</v>
      </c>
      <c r="AX129" s="103">
        <v>21.255099999999999</v>
      </c>
      <c r="AY129" s="103">
        <v>11.956</v>
      </c>
      <c r="AZ129" s="103">
        <v>119560</v>
      </c>
      <c r="BA129" s="103">
        <v>9.2990999999999993</v>
      </c>
      <c r="BB129" s="103">
        <v>92990.999999999985</v>
      </c>
      <c r="BC129" s="103">
        <v>0</v>
      </c>
      <c r="BD129" s="103">
        <v>182.22290000000001</v>
      </c>
      <c r="BE129" s="103">
        <v>6.3023999999999996</v>
      </c>
      <c r="BF129" s="103">
        <v>175.9205</v>
      </c>
      <c r="BG129" s="103"/>
      <c r="BH129" s="103"/>
      <c r="BI129" s="103">
        <v>6.3023999999999996</v>
      </c>
      <c r="BJ129" s="103">
        <v>-6.3023999999999996</v>
      </c>
      <c r="BK129" s="111">
        <v>1E-4</v>
      </c>
      <c r="BL129" s="138" t="s">
        <v>363</v>
      </c>
      <c r="BM129" s="106">
        <v>1065.68</v>
      </c>
      <c r="BN129" s="103"/>
      <c r="BO129" s="103">
        <v>4.968</v>
      </c>
      <c r="BP129" s="103">
        <v>-4.968</v>
      </c>
      <c r="BQ129" s="103"/>
      <c r="BR129" s="103"/>
      <c r="BS129" s="103">
        <v>0</v>
      </c>
      <c r="BT129" s="103"/>
      <c r="BU129" s="139">
        <v>1043.28</v>
      </c>
      <c r="BV129" s="103">
        <v>22.4</v>
      </c>
      <c r="BW129" s="103"/>
      <c r="BX129" s="103">
        <v>22.4</v>
      </c>
      <c r="BY129" s="106">
        <v>603.09159999999997</v>
      </c>
      <c r="BZ129" s="106">
        <v>25.323599999999999</v>
      </c>
      <c r="CA129" s="103"/>
      <c r="CB129" s="103">
        <v>6.1235999999999997</v>
      </c>
      <c r="CC129" s="103">
        <v>19.2</v>
      </c>
      <c r="CD129" s="103">
        <v>3324.8515000000002</v>
      </c>
      <c r="CE129" s="103">
        <v>-3305.6515000000004</v>
      </c>
      <c r="CF129" s="103"/>
      <c r="CG129" s="103"/>
      <c r="CH129" s="129">
        <v>4.968</v>
      </c>
      <c r="CI129" s="103"/>
      <c r="CJ129" s="103"/>
      <c r="CK129" s="140">
        <v>572.79999999999995</v>
      </c>
      <c r="CL129" s="103"/>
      <c r="CM129" s="103"/>
      <c r="CN129" s="103"/>
      <c r="CO129" s="103"/>
      <c r="CP129" s="103">
        <v>199.4</v>
      </c>
      <c r="CQ129" s="103">
        <v>-199.4</v>
      </c>
      <c r="CR129" s="103">
        <v>80</v>
      </c>
      <c r="CS129" s="103"/>
      <c r="CT129" s="103"/>
      <c r="CU129" s="103"/>
      <c r="CV129" s="111">
        <v>3626.4375</v>
      </c>
    </row>
    <row r="130" spans="1:100" s="99" customFormat="1" ht="14.25" customHeight="1">
      <c r="A130" s="103">
        <v>125</v>
      </c>
      <c r="B130" s="103" t="s">
        <v>240</v>
      </c>
      <c r="C130" s="104">
        <v>202009</v>
      </c>
      <c r="D130" s="122" t="s">
        <v>364</v>
      </c>
      <c r="E130" s="106">
        <v>303.9092</v>
      </c>
      <c r="F130" s="106">
        <v>286.0412</v>
      </c>
      <c r="G130" s="103">
        <v>121872</v>
      </c>
      <c r="H130" s="96"/>
      <c r="I130" s="137">
        <v>121872</v>
      </c>
      <c r="J130" s="103">
        <v>146.24639999999999</v>
      </c>
      <c r="K130" s="106">
        <v>0</v>
      </c>
      <c r="L130" s="103">
        <v>0</v>
      </c>
      <c r="M130" s="103">
        <v>0</v>
      </c>
      <c r="N130" s="103">
        <v>0</v>
      </c>
      <c r="O130" s="103"/>
      <c r="P130" s="103"/>
      <c r="Q130" s="103"/>
      <c r="R130" s="103"/>
      <c r="S130" s="106">
        <v>0</v>
      </c>
      <c r="T130" s="103">
        <v>0</v>
      </c>
      <c r="U130" s="103"/>
      <c r="V130" s="103"/>
      <c r="W130" s="103"/>
      <c r="X130" s="103">
        <v>56.98</v>
      </c>
      <c r="Y130" s="103">
        <v>-56.98</v>
      </c>
      <c r="Z130" s="103"/>
      <c r="AA130" s="103">
        <v>0</v>
      </c>
      <c r="AB130" s="103">
        <v>0</v>
      </c>
      <c r="AC130" s="103">
        <v>13200</v>
      </c>
      <c r="AD130" s="103"/>
      <c r="AE130" s="103"/>
      <c r="AF130" s="103">
        <v>56.98</v>
      </c>
      <c r="AG130" s="103"/>
      <c r="AH130" s="103">
        <v>56.98</v>
      </c>
      <c r="AI130" s="110">
        <v>35.050600000000003</v>
      </c>
      <c r="AJ130" s="110">
        <v>17.274243999999999</v>
      </c>
      <c r="AK130" s="110">
        <v>17.776356000000003</v>
      </c>
      <c r="AL130" s="110">
        <v>350506</v>
      </c>
      <c r="AM130" s="103"/>
      <c r="AN130" s="103">
        <v>17.2742</v>
      </c>
      <c r="AO130" s="103">
        <v>27.238368000000001</v>
      </c>
      <c r="AP130" s="103">
        <v>-9.9641680000000008</v>
      </c>
      <c r="AQ130" s="103">
        <v>16.258099999999999</v>
      </c>
      <c r="AR130" s="103">
        <v>162581</v>
      </c>
      <c r="AS130" s="103">
        <v>1.0161</v>
      </c>
      <c r="AT130" s="103">
        <v>10161</v>
      </c>
      <c r="AU130" s="103">
        <v>0</v>
      </c>
      <c r="AV130" s="103">
        <v>3.2515999999999998</v>
      </c>
      <c r="AW130" s="103"/>
      <c r="AX130" s="103">
        <v>3.2515999999999998</v>
      </c>
      <c r="AY130" s="103">
        <v>1.829</v>
      </c>
      <c r="AZ130" s="103">
        <v>18290</v>
      </c>
      <c r="BA130" s="103">
        <v>1.4226000000000001</v>
      </c>
      <c r="BB130" s="103">
        <v>14226</v>
      </c>
      <c r="BC130" s="103">
        <v>0</v>
      </c>
      <c r="BD130" s="103">
        <v>27.238399999999999</v>
      </c>
      <c r="BE130" s="103">
        <v>17.867999999999999</v>
      </c>
      <c r="BF130" s="103">
        <v>9.3704000000000001</v>
      </c>
      <c r="BG130" s="103"/>
      <c r="BH130" s="103"/>
      <c r="BI130" s="103"/>
      <c r="BJ130" s="103">
        <v>0</v>
      </c>
      <c r="BK130" s="111">
        <v>1E-4</v>
      </c>
      <c r="BL130" s="125" t="s">
        <v>364</v>
      </c>
      <c r="BM130" s="106">
        <v>0</v>
      </c>
      <c r="BN130" s="103"/>
      <c r="BO130" s="103"/>
      <c r="BP130" s="103">
        <v>0</v>
      </c>
      <c r="BQ130" s="103"/>
      <c r="BR130" s="103">
        <v>4.4279999999999999</v>
      </c>
      <c r="BS130" s="103">
        <v>-4.4279999999999999</v>
      </c>
      <c r="BT130" s="103"/>
      <c r="BU130" s="110"/>
      <c r="BV130" s="103"/>
      <c r="BW130" s="103"/>
      <c r="BX130" s="103">
        <v>0</v>
      </c>
      <c r="BY130" s="106">
        <v>17.867999999999999</v>
      </c>
      <c r="BZ130" s="106">
        <v>13.44</v>
      </c>
      <c r="CA130" s="103"/>
      <c r="CB130" s="103"/>
      <c r="CC130" s="103">
        <v>13.44</v>
      </c>
      <c r="CD130" s="103"/>
      <c r="CE130" s="103">
        <v>13.44</v>
      </c>
      <c r="CF130" s="103"/>
      <c r="CG130" s="103"/>
      <c r="CH130" s="129">
        <v>4.4279999999999999</v>
      </c>
      <c r="CI130" s="103"/>
      <c r="CJ130" s="103"/>
      <c r="CK130" s="110"/>
      <c r="CL130" s="103"/>
      <c r="CM130" s="103"/>
      <c r="CN130" s="103"/>
      <c r="CO130" s="103"/>
      <c r="CP130" s="103">
        <v>0</v>
      </c>
      <c r="CQ130" s="103">
        <v>0</v>
      </c>
      <c r="CR130" s="103"/>
      <c r="CS130" s="103"/>
      <c r="CT130" s="103"/>
      <c r="CU130" s="103"/>
      <c r="CV130" s="111">
        <v>303.9092</v>
      </c>
    </row>
    <row r="131" spans="1:100" s="99" customFormat="1" ht="14.25" customHeight="1">
      <c r="A131" s="103">
        <v>126</v>
      </c>
      <c r="B131" s="103" t="s">
        <v>240</v>
      </c>
      <c r="C131" s="141">
        <v>202010</v>
      </c>
      <c r="D131" s="122" t="s">
        <v>365</v>
      </c>
      <c r="E131" s="106">
        <v>304.24360000000001</v>
      </c>
      <c r="F131" s="106">
        <v>163.00360000000001</v>
      </c>
      <c r="G131" s="103">
        <v>61881</v>
      </c>
      <c r="H131" s="96"/>
      <c r="I131" s="96">
        <v>61881</v>
      </c>
      <c r="J131" s="103">
        <v>74.257199999999997</v>
      </c>
      <c r="K131" s="106">
        <v>0</v>
      </c>
      <c r="L131" s="103">
        <v>0</v>
      </c>
      <c r="M131" s="103">
        <v>0</v>
      </c>
      <c r="N131" s="103">
        <v>0</v>
      </c>
      <c r="O131" s="103"/>
      <c r="P131" s="103"/>
      <c r="Q131" s="103"/>
      <c r="R131" s="103"/>
      <c r="S131" s="106">
        <v>0</v>
      </c>
      <c r="T131" s="103">
        <v>0</v>
      </c>
      <c r="U131" s="103"/>
      <c r="V131" s="103"/>
      <c r="W131" s="103"/>
      <c r="X131" s="103">
        <v>11.52</v>
      </c>
      <c r="Y131" s="103">
        <v>-11.52</v>
      </c>
      <c r="Z131" s="103"/>
      <c r="AA131" s="103">
        <v>0</v>
      </c>
      <c r="AB131" s="103">
        <v>0</v>
      </c>
      <c r="AC131" s="103">
        <v>9600</v>
      </c>
      <c r="AD131" s="103"/>
      <c r="AE131" s="103"/>
      <c r="AF131" s="103">
        <v>41.44</v>
      </c>
      <c r="AG131" s="103">
        <v>41.44</v>
      </c>
      <c r="AH131" s="103">
        <v>0</v>
      </c>
      <c r="AI131" s="110">
        <v>20.354800000000001</v>
      </c>
      <c r="AJ131" s="110">
        <v>20.354800000000001</v>
      </c>
      <c r="AK131" s="110">
        <v>0</v>
      </c>
      <c r="AL131" s="110">
        <v>203548</v>
      </c>
      <c r="AM131" s="103"/>
      <c r="AN131" s="103">
        <v>9.8343000000000007</v>
      </c>
      <c r="AO131" s="103">
        <v>9.8343000000000007</v>
      </c>
      <c r="AP131" s="103">
        <v>0</v>
      </c>
      <c r="AQ131" s="103">
        <v>9.2558000000000007</v>
      </c>
      <c r="AR131" s="103">
        <v>92558</v>
      </c>
      <c r="AS131" s="103">
        <v>0.57850000000000001</v>
      </c>
      <c r="AT131" s="103">
        <v>5785</v>
      </c>
      <c r="AU131" s="103"/>
      <c r="AV131" s="103">
        <v>1.8512</v>
      </c>
      <c r="AW131" s="103">
        <v>1.8512</v>
      </c>
      <c r="AX131" s="103">
        <v>0</v>
      </c>
      <c r="AY131" s="103">
        <v>1.0412999999999999</v>
      </c>
      <c r="AZ131" s="103">
        <v>10412.999999999998</v>
      </c>
      <c r="BA131" s="103">
        <v>0.80989999999999995</v>
      </c>
      <c r="BB131" s="103">
        <v>8098.9999999999991</v>
      </c>
      <c r="BC131" s="103">
        <v>0</v>
      </c>
      <c r="BD131" s="103">
        <v>15.2661</v>
      </c>
      <c r="BE131" s="103">
        <v>15.9573</v>
      </c>
      <c r="BF131" s="103">
        <v>-0.69120000000000026</v>
      </c>
      <c r="BG131" s="103"/>
      <c r="BH131" s="103"/>
      <c r="BI131" s="103"/>
      <c r="BJ131" s="103">
        <v>0</v>
      </c>
      <c r="BK131" s="111">
        <v>1E-4</v>
      </c>
      <c r="BL131" s="125" t="s">
        <v>365</v>
      </c>
      <c r="BM131" s="106">
        <v>135</v>
      </c>
      <c r="BN131" s="103"/>
      <c r="BO131" s="103"/>
      <c r="BP131" s="103">
        <v>0</v>
      </c>
      <c r="BQ131" s="103"/>
      <c r="BR131" s="103">
        <v>0</v>
      </c>
      <c r="BS131" s="103">
        <v>0</v>
      </c>
      <c r="BT131" s="103"/>
      <c r="BU131" s="110"/>
      <c r="BV131" s="103">
        <v>135</v>
      </c>
      <c r="BW131" s="103">
        <v>135</v>
      </c>
      <c r="BX131" s="103">
        <v>0</v>
      </c>
      <c r="BY131" s="106">
        <v>6.24</v>
      </c>
      <c r="BZ131" s="106">
        <v>6.24</v>
      </c>
      <c r="CA131" s="103"/>
      <c r="CB131" s="103"/>
      <c r="CC131" s="103">
        <v>6.24</v>
      </c>
      <c r="CD131" s="103"/>
      <c r="CE131" s="103">
        <v>6.24</v>
      </c>
      <c r="CF131" s="103"/>
      <c r="CG131" s="103"/>
      <c r="CH131" s="103"/>
      <c r="CI131" s="103"/>
      <c r="CJ131" s="103"/>
      <c r="CK131" s="110"/>
      <c r="CL131" s="103"/>
      <c r="CM131" s="103"/>
      <c r="CN131" s="103"/>
      <c r="CO131" s="103"/>
      <c r="CP131" s="103"/>
      <c r="CQ131" s="103">
        <v>0</v>
      </c>
      <c r="CR131" s="103"/>
      <c r="CS131" s="103"/>
      <c r="CT131" s="103"/>
      <c r="CU131" s="103"/>
      <c r="CV131" s="111">
        <v>304.24360000000001</v>
      </c>
    </row>
    <row r="132" spans="1:100" s="99" customFormat="1" ht="14.25" customHeight="1">
      <c r="A132" s="103">
        <v>127</v>
      </c>
      <c r="B132" s="103" t="s">
        <v>240</v>
      </c>
      <c r="C132" s="141">
        <v>202011</v>
      </c>
      <c r="D132" s="122" t="s">
        <v>366</v>
      </c>
      <c r="E132" s="106">
        <v>160.88920000000002</v>
      </c>
      <c r="F132" s="106">
        <v>117.62920000000001</v>
      </c>
      <c r="G132" s="103">
        <v>33288</v>
      </c>
      <c r="H132" s="96"/>
      <c r="I132" s="96">
        <v>33288</v>
      </c>
      <c r="J132" s="103">
        <v>39.945599999999999</v>
      </c>
      <c r="K132" s="106">
        <v>18.350000000000001</v>
      </c>
      <c r="L132" s="103">
        <v>0</v>
      </c>
      <c r="M132" s="103"/>
      <c r="N132" s="103">
        <v>0</v>
      </c>
      <c r="O132" s="103"/>
      <c r="P132" s="103"/>
      <c r="Q132" s="103"/>
      <c r="R132" s="128">
        <v>18.350000000000001</v>
      </c>
      <c r="S132" s="106">
        <v>9.7200000000000006</v>
      </c>
      <c r="T132" s="103">
        <v>0</v>
      </c>
      <c r="U132" s="103"/>
      <c r="V132" s="128">
        <v>9.7200000000000006</v>
      </c>
      <c r="W132" s="103"/>
      <c r="X132" s="103">
        <v>23.31</v>
      </c>
      <c r="Y132" s="103">
        <v>-23.31</v>
      </c>
      <c r="Z132" s="103"/>
      <c r="AA132" s="103">
        <v>0</v>
      </c>
      <c r="AB132" s="103">
        <v>0</v>
      </c>
      <c r="AC132" s="142">
        <v>5400</v>
      </c>
      <c r="AD132" s="103"/>
      <c r="AE132" s="103"/>
      <c r="AF132" s="103">
        <v>23.31</v>
      </c>
      <c r="AG132" s="103"/>
      <c r="AH132" s="103">
        <v>23.31</v>
      </c>
      <c r="AI132" s="110">
        <v>11.1577</v>
      </c>
      <c r="AJ132" s="110">
        <v>5.38</v>
      </c>
      <c r="AK132" s="110">
        <v>5.7777000000000003</v>
      </c>
      <c r="AL132" s="110">
        <v>111577</v>
      </c>
      <c r="AM132" s="103"/>
      <c r="AN132" s="103">
        <v>5.3766999999999996</v>
      </c>
      <c r="AO132" s="103"/>
      <c r="AP132" s="103">
        <v>5.3766999999999996</v>
      </c>
      <c r="AQ132" s="103">
        <v>5.0603999999999996</v>
      </c>
      <c r="AR132" s="103">
        <v>50603.999999999993</v>
      </c>
      <c r="AS132" s="103">
        <v>0.31630000000000003</v>
      </c>
      <c r="AT132" s="103">
        <v>3163.0000000000005</v>
      </c>
      <c r="AU132" s="103"/>
      <c r="AV132" s="103">
        <v>1.0121</v>
      </c>
      <c r="AW132" s="103">
        <v>0</v>
      </c>
      <c r="AX132" s="103">
        <v>1.0121</v>
      </c>
      <c r="AY132" s="103">
        <v>0.56930000000000003</v>
      </c>
      <c r="AZ132" s="103">
        <v>5693</v>
      </c>
      <c r="BA132" s="103">
        <v>0.44280000000000003</v>
      </c>
      <c r="BB132" s="103">
        <v>4428</v>
      </c>
      <c r="BC132" s="103">
        <v>0</v>
      </c>
      <c r="BD132" s="103">
        <v>8.7570999999999994</v>
      </c>
      <c r="BE132" s="103">
        <v>45.21</v>
      </c>
      <c r="BF132" s="103">
        <v>-36.4529</v>
      </c>
      <c r="BG132" s="103"/>
      <c r="BH132" s="103"/>
      <c r="BI132" s="103"/>
      <c r="BJ132" s="103">
        <v>0</v>
      </c>
      <c r="BK132" s="111">
        <v>1E-4</v>
      </c>
      <c r="BL132" s="125" t="s">
        <v>366</v>
      </c>
      <c r="BM132" s="106">
        <v>36.6</v>
      </c>
      <c r="BN132" s="103"/>
      <c r="BO132" s="103"/>
      <c r="BP132" s="103">
        <v>0</v>
      </c>
      <c r="BQ132" s="103"/>
      <c r="BR132" s="103"/>
      <c r="BS132" s="103">
        <v>0</v>
      </c>
      <c r="BT132" s="103"/>
      <c r="BU132" s="110">
        <v>36.6</v>
      </c>
      <c r="BV132" s="103"/>
      <c r="BW132" s="103"/>
      <c r="BX132" s="103">
        <v>0</v>
      </c>
      <c r="BY132" s="106">
        <v>6.66</v>
      </c>
      <c r="BZ132" s="106">
        <v>3.36</v>
      </c>
      <c r="CA132" s="103"/>
      <c r="CB132" s="103"/>
      <c r="CC132" s="103">
        <v>3.36</v>
      </c>
      <c r="CD132" s="103">
        <v>205.79560000000001</v>
      </c>
      <c r="CE132" s="103">
        <v>-202.43559999999999</v>
      </c>
      <c r="CF132" s="103"/>
      <c r="CG132" s="103"/>
      <c r="CH132" s="103"/>
      <c r="CI132" s="103"/>
      <c r="CJ132" s="103"/>
      <c r="CK132" s="110">
        <v>3.3</v>
      </c>
      <c r="CL132" s="103"/>
      <c r="CM132" s="103"/>
      <c r="CN132" s="103"/>
      <c r="CO132" s="103"/>
      <c r="CP132" s="103">
        <v>0</v>
      </c>
      <c r="CQ132" s="103">
        <v>0</v>
      </c>
      <c r="CR132" s="103">
        <v>20</v>
      </c>
      <c r="CS132" s="103"/>
      <c r="CT132" s="103"/>
      <c r="CU132" s="103"/>
      <c r="CV132" s="111">
        <v>180.88920000000002</v>
      </c>
    </row>
    <row r="133" spans="1:100" s="99" customFormat="1" ht="14.25" customHeight="1">
      <c r="A133" s="103">
        <v>128</v>
      </c>
      <c r="B133" s="103" t="s">
        <v>240</v>
      </c>
      <c r="C133" s="104">
        <v>202012</v>
      </c>
      <c r="D133" s="132" t="s">
        <v>367</v>
      </c>
      <c r="E133" s="106">
        <v>15528.580499999998</v>
      </c>
      <c r="F133" s="106">
        <v>13151.325299999999</v>
      </c>
      <c r="G133" s="103">
        <v>4277128</v>
      </c>
      <c r="H133" s="111"/>
      <c r="I133" s="111">
        <v>4277128</v>
      </c>
      <c r="J133" s="103">
        <v>5132.5536000000002</v>
      </c>
      <c r="K133" s="106">
        <v>955.81200000000001</v>
      </c>
      <c r="L133" s="103">
        <v>0</v>
      </c>
      <c r="M133" s="103"/>
      <c r="N133" s="103">
        <v>0</v>
      </c>
      <c r="O133" s="128">
        <v>954</v>
      </c>
      <c r="P133" s="103"/>
      <c r="Q133" s="103"/>
      <c r="R133" s="103">
        <v>1.8120000000000001</v>
      </c>
      <c r="S133" s="106">
        <v>1125.3599999999999</v>
      </c>
      <c r="T133" s="103">
        <v>0</v>
      </c>
      <c r="U133" s="103"/>
      <c r="V133" s="128">
        <v>1125.3599999999999</v>
      </c>
      <c r="W133" s="103"/>
      <c r="X133" s="103">
        <v>1125.3599999999999</v>
      </c>
      <c r="Y133" s="103">
        <v>-1125.3599999999999</v>
      </c>
      <c r="Z133" s="103"/>
      <c r="AA133" s="103">
        <v>0</v>
      </c>
      <c r="AB133" s="103">
        <v>0</v>
      </c>
      <c r="AC133" s="142">
        <v>625200</v>
      </c>
      <c r="AD133" s="103"/>
      <c r="AE133" s="103"/>
      <c r="AF133" s="103">
        <v>2698.78</v>
      </c>
      <c r="AG133" s="103">
        <v>2698.78</v>
      </c>
      <c r="AH133" s="103">
        <v>0</v>
      </c>
      <c r="AI133" s="110">
        <v>1373.0518</v>
      </c>
      <c r="AJ133" s="110">
        <v>1373.0518</v>
      </c>
      <c r="AK133" s="110">
        <v>0</v>
      </c>
      <c r="AL133" s="110">
        <v>13730518</v>
      </c>
      <c r="AM133" s="103"/>
      <c r="AN133" s="103">
        <v>665.66340000000002</v>
      </c>
      <c r="AO133" s="103">
        <v>665.66340000000002</v>
      </c>
      <c r="AP133" s="103">
        <v>0</v>
      </c>
      <c r="AQ133" s="103">
        <v>626.50670000000002</v>
      </c>
      <c r="AR133" s="103">
        <v>6265067</v>
      </c>
      <c r="AS133" s="103">
        <v>39.156700000000001</v>
      </c>
      <c r="AT133" s="103">
        <v>391567</v>
      </c>
      <c r="AU133" s="103"/>
      <c r="AV133" s="103">
        <v>125.3013</v>
      </c>
      <c r="AW133" s="103">
        <v>125.3013</v>
      </c>
      <c r="AX133" s="103">
        <v>0</v>
      </c>
      <c r="AY133" s="103">
        <v>70.481999999999999</v>
      </c>
      <c r="AZ133" s="103">
        <v>704820</v>
      </c>
      <c r="BA133" s="103">
        <v>54.819299999999998</v>
      </c>
      <c r="BB133" s="103">
        <v>548193</v>
      </c>
      <c r="BC133" s="103">
        <v>0</v>
      </c>
      <c r="BD133" s="103">
        <v>1074.8032000000001</v>
      </c>
      <c r="BE133" s="103">
        <v>1074.8032000000001</v>
      </c>
      <c r="BF133" s="103">
        <v>0</v>
      </c>
      <c r="BG133" s="103"/>
      <c r="BH133" s="103"/>
      <c r="BI133" s="103"/>
      <c r="BJ133" s="103">
        <v>0</v>
      </c>
      <c r="BK133" s="111">
        <v>1E-4</v>
      </c>
      <c r="BL133" s="138" t="s">
        <v>367</v>
      </c>
      <c r="BM133" s="106">
        <v>2020.482</v>
      </c>
      <c r="BN133" s="103"/>
      <c r="BO133" s="103">
        <v>16</v>
      </c>
      <c r="BP133" s="103">
        <v>-16</v>
      </c>
      <c r="BQ133" s="103"/>
      <c r="BR133" s="103">
        <v>0</v>
      </c>
      <c r="BS133" s="103">
        <v>0</v>
      </c>
      <c r="BT133" s="103"/>
      <c r="BU133" s="110">
        <v>1972.482</v>
      </c>
      <c r="BV133" s="103">
        <v>48</v>
      </c>
      <c r="BW133" s="103">
        <v>49.7</v>
      </c>
      <c r="BX133" s="103">
        <v>-1.7000000000000028</v>
      </c>
      <c r="BY133" s="106">
        <v>356.77319999999997</v>
      </c>
      <c r="BZ133" s="106">
        <v>228.48</v>
      </c>
      <c r="CA133" s="103"/>
      <c r="CB133" s="103"/>
      <c r="CC133" s="103">
        <v>228.48</v>
      </c>
      <c r="CD133" s="103"/>
      <c r="CE133" s="103">
        <v>228.48</v>
      </c>
      <c r="CF133" s="103"/>
      <c r="CG133" s="103"/>
      <c r="CH133" s="129">
        <v>27.043199999999999</v>
      </c>
      <c r="CI133" s="103"/>
      <c r="CJ133" s="103"/>
      <c r="CK133" s="143">
        <v>101.25</v>
      </c>
      <c r="CL133" s="103"/>
      <c r="CM133" s="103"/>
      <c r="CN133" s="103"/>
      <c r="CO133" s="103"/>
      <c r="CP133" s="103"/>
      <c r="CQ133" s="103">
        <v>0</v>
      </c>
      <c r="CR133" s="103"/>
      <c r="CS133" s="103"/>
      <c r="CT133" s="103"/>
      <c r="CU133" s="103"/>
      <c r="CV133" s="111">
        <v>15528.580499999998</v>
      </c>
    </row>
    <row r="134" spans="1:100" s="99" customFormat="1" ht="14.25" customHeight="1">
      <c r="A134" s="103">
        <v>129</v>
      </c>
      <c r="B134" s="103" t="s">
        <v>240</v>
      </c>
      <c r="C134" s="104">
        <v>202013</v>
      </c>
      <c r="D134" s="122" t="s">
        <v>368</v>
      </c>
      <c r="E134" s="106">
        <v>5031.8682999999992</v>
      </c>
      <c r="F134" s="106">
        <v>4175.4127999999992</v>
      </c>
      <c r="G134" s="103">
        <v>1289665</v>
      </c>
      <c r="H134" s="96"/>
      <c r="I134" s="96">
        <v>1289665</v>
      </c>
      <c r="J134" s="103">
        <v>1547.598</v>
      </c>
      <c r="K134" s="106">
        <v>435.36</v>
      </c>
      <c r="L134" s="103">
        <v>0</v>
      </c>
      <c r="M134" s="103"/>
      <c r="N134" s="103">
        <v>0</v>
      </c>
      <c r="O134" s="128">
        <v>282.95999999999998</v>
      </c>
      <c r="P134" s="128">
        <v>152.4</v>
      </c>
      <c r="Q134" s="103"/>
      <c r="R134" s="103"/>
      <c r="S134" s="106">
        <v>353.16</v>
      </c>
      <c r="T134" s="103">
        <v>0</v>
      </c>
      <c r="U134" s="103"/>
      <c r="V134" s="128">
        <v>353.16</v>
      </c>
      <c r="W134" s="103"/>
      <c r="X134" s="103">
        <v>846.93</v>
      </c>
      <c r="Y134" s="103">
        <v>-846.93</v>
      </c>
      <c r="Z134" s="103"/>
      <c r="AA134" s="103">
        <v>0</v>
      </c>
      <c r="AB134" s="103">
        <v>0</v>
      </c>
      <c r="AC134" s="142">
        <v>196200</v>
      </c>
      <c r="AD134" s="103"/>
      <c r="AE134" s="103"/>
      <c r="AF134" s="103">
        <v>846.93</v>
      </c>
      <c r="AG134" s="103"/>
      <c r="AH134" s="103">
        <v>846.93</v>
      </c>
      <c r="AI134" s="110">
        <v>420.79489999999998</v>
      </c>
      <c r="AJ134" s="110">
        <v>203.53489999999999</v>
      </c>
      <c r="AK134" s="110">
        <v>217.26</v>
      </c>
      <c r="AL134" s="110">
        <v>4207949</v>
      </c>
      <c r="AM134" s="103"/>
      <c r="AN134" s="103">
        <v>203.53489999999999</v>
      </c>
      <c r="AO134" s="103"/>
      <c r="AP134" s="103">
        <v>203.53489999999999</v>
      </c>
      <c r="AQ134" s="103">
        <v>191.56219999999999</v>
      </c>
      <c r="AR134" s="103">
        <v>1915622</v>
      </c>
      <c r="AS134" s="103">
        <v>11.9726</v>
      </c>
      <c r="AT134" s="103">
        <v>119726</v>
      </c>
      <c r="AU134" s="103"/>
      <c r="AV134" s="103">
        <v>38.312399999999997</v>
      </c>
      <c r="AW134" s="103">
        <v>0</v>
      </c>
      <c r="AX134" s="103">
        <v>38.312399999999997</v>
      </c>
      <c r="AY134" s="103">
        <v>21.550799999999999</v>
      </c>
      <c r="AZ134" s="103">
        <v>215508</v>
      </c>
      <c r="BA134" s="103">
        <v>16.761700000000001</v>
      </c>
      <c r="BB134" s="103">
        <v>167617</v>
      </c>
      <c r="BC134" s="103">
        <v>-1.0000000000331966E-4</v>
      </c>
      <c r="BD134" s="103">
        <v>329.7226</v>
      </c>
      <c r="BE134" s="103">
        <v>108.48</v>
      </c>
      <c r="BF134" s="103">
        <v>221.24259999999998</v>
      </c>
      <c r="BG134" s="103"/>
      <c r="BH134" s="103"/>
      <c r="BI134" s="103"/>
      <c r="BJ134" s="103">
        <v>0</v>
      </c>
      <c r="BK134" s="111">
        <v>1E-4</v>
      </c>
      <c r="BL134" s="125" t="s">
        <v>368</v>
      </c>
      <c r="BM134" s="106">
        <v>362.17</v>
      </c>
      <c r="BN134" s="103"/>
      <c r="BO134" s="103">
        <v>16</v>
      </c>
      <c r="BP134" s="103">
        <v>-16</v>
      </c>
      <c r="BQ134" s="103"/>
      <c r="BR134" s="103"/>
      <c r="BS134" s="103">
        <v>0</v>
      </c>
      <c r="BT134" s="103"/>
      <c r="BU134" s="110">
        <v>286.17</v>
      </c>
      <c r="BV134" s="103">
        <v>76</v>
      </c>
      <c r="BW134" s="103"/>
      <c r="BX134" s="103">
        <v>76</v>
      </c>
      <c r="BY134" s="106">
        <v>494.28550000000001</v>
      </c>
      <c r="BZ134" s="106">
        <v>108.48</v>
      </c>
      <c r="CA134" s="129"/>
      <c r="CB134" s="129"/>
      <c r="CC134" s="103">
        <v>108.48</v>
      </c>
      <c r="CD134" s="103">
        <v>5022.5433000000003</v>
      </c>
      <c r="CE134" s="103">
        <v>-4914.0633000000007</v>
      </c>
      <c r="CF134" s="103"/>
      <c r="CG134" s="103"/>
      <c r="CH134" s="129">
        <v>40.817999999999998</v>
      </c>
      <c r="CI134" s="103"/>
      <c r="CJ134" s="103"/>
      <c r="CK134" s="143">
        <v>51.1875</v>
      </c>
      <c r="CL134" s="103"/>
      <c r="CM134" s="103"/>
      <c r="CN134" s="103"/>
      <c r="CO134" s="103">
        <v>293.8</v>
      </c>
      <c r="CP134" s="143">
        <v>352.72</v>
      </c>
      <c r="CQ134" s="103">
        <v>-58.920000000000016</v>
      </c>
      <c r="CR134" s="103"/>
      <c r="CS134" s="103"/>
      <c r="CT134" s="103"/>
      <c r="CU134" s="103"/>
      <c r="CV134" s="111">
        <v>5031.8682999999992</v>
      </c>
    </row>
    <row r="135" spans="1:100" s="99" customFormat="1" ht="14.25" customHeight="1">
      <c r="A135" s="103">
        <v>130</v>
      </c>
      <c r="B135" s="103" t="s">
        <v>240</v>
      </c>
      <c r="C135" s="104">
        <v>202014</v>
      </c>
      <c r="D135" s="122" t="s">
        <v>369</v>
      </c>
      <c r="E135" s="106">
        <v>4164.2055999999993</v>
      </c>
      <c r="F135" s="106">
        <v>3544.0190999999995</v>
      </c>
      <c r="G135" s="103">
        <v>1121080</v>
      </c>
      <c r="H135" s="96"/>
      <c r="I135" s="137">
        <v>1121080</v>
      </c>
      <c r="J135" s="103">
        <v>1345.296</v>
      </c>
      <c r="K135" s="106">
        <v>362.73599999999999</v>
      </c>
      <c r="L135" s="103">
        <v>0</v>
      </c>
      <c r="M135" s="103">
        <v>0</v>
      </c>
      <c r="N135" s="103">
        <v>0</v>
      </c>
      <c r="O135" s="128">
        <v>236.376</v>
      </c>
      <c r="P135" s="103">
        <v>126.36</v>
      </c>
      <c r="Q135" s="144"/>
      <c r="R135" s="103"/>
      <c r="S135" s="106">
        <v>291.60000000000002</v>
      </c>
      <c r="T135" s="103">
        <v>0</v>
      </c>
      <c r="U135" s="103"/>
      <c r="V135" s="128">
        <v>291.60000000000002</v>
      </c>
      <c r="W135" s="103"/>
      <c r="X135" s="103">
        <v>699.3</v>
      </c>
      <c r="Y135" s="103">
        <v>-699.3</v>
      </c>
      <c r="Z135" s="103"/>
      <c r="AA135" s="103">
        <v>0</v>
      </c>
      <c r="AB135" s="103">
        <v>0</v>
      </c>
      <c r="AC135" s="142">
        <v>162000</v>
      </c>
      <c r="AD135" s="103"/>
      <c r="AE135" s="103"/>
      <c r="AF135" s="103">
        <v>699.3</v>
      </c>
      <c r="AG135" s="103"/>
      <c r="AH135" s="103">
        <v>699.3</v>
      </c>
      <c r="AI135" s="110">
        <v>358.23939999999999</v>
      </c>
      <c r="AJ135" s="110">
        <v>173.79066</v>
      </c>
      <c r="AK135" s="110">
        <v>184.44873999999999</v>
      </c>
      <c r="AL135" s="110">
        <v>3582394</v>
      </c>
      <c r="AM135" s="103"/>
      <c r="AN135" s="103">
        <v>173.79069999999999</v>
      </c>
      <c r="AO135" s="103"/>
      <c r="AP135" s="103">
        <v>173.79069999999999</v>
      </c>
      <c r="AQ135" s="103">
        <v>163.5677</v>
      </c>
      <c r="AR135" s="103">
        <v>1635677</v>
      </c>
      <c r="AS135" s="103">
        <v>10.223000000000001</v>
      </c>
      <c r="AT135" s="103">
        <v>102230.00000000001</v>
      </c>
      <c r="AU135" s="103"/>
      <c r="AV135" s="103">
        <v>32.713500000000003</v>
      </c>
      <c r="AW135" s="103">
        <v>0</v>
      </c>
      <c r="AX135" s="103">
        <v>32.713500000000003</v>
      </c>
      <c r="AY135" s="103">
        <v>18.401399999999999</v>
      </c>
      <c r="AZ135" s="103">
        <v>184014</v>
      </c>
      <c r="BA135" s="103">
        <v>14.312200000000001</v>
      </c>
      <c r="BB135" s="103">
        <v>143122</v>
      </c>
      <c r="BC135" s="103">
        <v>-9.9999999996214228E-5</v>
      </c>
      <c r="BD135" s="103">
        <v>280.34350000000001</v>
      </c>
      <c r="BE135" s="103">
        <v>97.92</v>
      </c>
      <c r="BF135" s="103">
        <v>182.42349999999999</v>
      </c>
      <c r="BG135" s="103"/>
      <c r="BH135" s="103"/>
      <c r="BI135" s="103"/>
      <c r="BJ135" s="103">
        <v>0</v>
      </c>
      <c r="BK135" s="111">
        <v>1E-4</v>
      </c>
      <c r="BL135" s="125" t="s">
        <v>369</v>
      </c>
      <c r="BM135" s="106">
        <v>263.07799999999997</v>
      </c>
      <c r="BN135" s="103"/>
      <c r="BO135" s="103">
        <v>16</v>
      </c>
      <c r="BP135" s="103">
        <v>-16</v>
      </c>
      <c r="BQ135" s="103"/>
      <c r="BR135" s="103"/>
      <c r="BS135" s="103">
        <v>0</v>
      </c>
      <c r="BT135" s="103"/>
      <c r="BU135" s="110">
        <v>212.078</v>
      </c>
      <c r="BV135" s="103">
        <v>51</v>
      </c>
      <c r="BW135" s="103"/>
      <c r="BX135" s="103">
        <v>51</v>
      </c>
      <c r="BY135" s="106">
        <v>357.10850000000005</v>
      </c>
      <c r="BZ135" s="106">
        <v>97.92</v>
      </c>
      <c r="CA135" s="103"/>
      <c r="CB135" s="103"/>
      <c r="CC135" s="103">
        <v>97.92</v>
      </c>
      <c r="CD135" s="103"/>
      <c r="CE135" s="103">
        <v>97.92</v>
      </c>
      <c r="CF135" s="129"/>
      <c r="CG135" s="103"/>
      <c r="CH135" s="129">
        <v>13.176</v>
      </c>
      <c r="CI135" s="103"/>
      <c r="CJ135" s="103"/>
      <c r="CK135" s="143">
        <v>41.212499999999999</v>
      </c>
      <c r="CL135" s="103"/>
      <c r="CM135" s="103"/>
      <c r="CN135" s="103"/>
      <c r="CO135" s="103">
        <v>204.8</v>
      </c>
      <c r="CP135" s="143"/>
      <c r="CQ135" s="103">
        <v>204.8</v>
      </c>
      <c r="CR135" s="103"/>
      <c r="CS135" s="103"/>
      <c r="CT135" s="103"/>
      <c r="CU135" s="103"/>
      <c r="CV135" s="111">
        <v>4164.2055999999993</v>
      </c>
    </row>
    <row r="136" spans="1:100" s="99" customFormat="1" ht="14.25" customHeight="1">
      <c r="A136" s="103">
        <v>131</v>
      </c>
      <c r="B136" s="103" t="s">
        <v>240</v>
      </c>
      <c r="C136" s="104">
        <v>202015</v>
      </c>
      <c r="D136" s="122" t="s">
        <v>370</v>
      </c>
      <c r="E136" s="106">
        <v>6348.4171000000006</v>
      </c>
      <c r="F136" s="106">
        <v>4985.3920000000007</v>
      </c>
      <c r="G136" s="103">
        <v>1498629</v>
      </c>
      <c r="H136" s="96"/>
      <c r="I136" s="111">
        <v>1498629</v>
      </c>
      <c r="J136" s="103">
        <v>1798.3548000000001</v>
      </c>
      <c r="K136" s="106">
        <v>516.72</v>
      </c>
      <c r="L136" s="103">
        <v>0</v>
      </c>
      <c r="M136" s="103">
        <v>0</v>
      </c>
      <c r="N136" s="103">
        <v>0</v>
      </c>
      <c r="O136" s="128">
        <v>335.64</v>
      </c>
      <c r="P136" s="103">
        <v>181.08</v>
      </c>
      <c r="Q136" s="144"/>
      <c r="R136" s="103"/>
      <c r="S136" s="106">
        <v>437.4</v>
      </c>
      <c r="T136" s="103">
        <v>0</v>
      </c>
      <c r="U136" s="103"/>
      <c r="V136" s="128">
        <v>437.4</v>
      </c>
      <c r="W136" s="103"/>
      <c r="X136" s="103"/>
      <c r="Y136" s="103">
        <v>0</v>
      </c>
      <c r="Z136" s="103"/>
      <c r="AA136" s="103">
        <v>0</v>
      </c>
      <c r="AB136" s="103">
        <v>0</v>
      </c>
      <c r="AC136" s="142">
        <v>243000</v>
      </c>
      <c r="AD136" s="103"/>
      <c r="AE136" s="103"/>
      <c r="AF136" s="103">
        <v>1048.95</v>
      </c>
      <c r="AG136" s="103">
        <v>1048.95</v>
      </c>
      <c r="AH136" s="103">
        <v>0</v>
      </c>
      <c r="AI136" s="110">
        <v>502.22480000000002</v>
      </c>
      <c r="AJ136" s="110">
        <v>502.22476799999998</v>
      </c>
      <c r="AK136" s="110">
        <v>3.2000000032894604E-5</v>
      </c>
      <c r="AL136" s="110">
        <v>5022248</v>
      </c>
      <c r="AM136" s="103"/>
      <c r="AN136" s="103">
        <v>242.02090000000001</v>
      </c>
      <c r="AO136" s="103">
        <v>242.02090799999999</v>
      </c>
      <c r="AP136" s="103">
        <v>-7.9999999798019417E-6</v>
      </c>
      <c r="AQ136" s="103">
        <v>227.78440000000001</v>
      </c>
      <c r="AR136" s="103">
        <v>2277844</v>
      </c>
      <c r="AS136" s="103">
        <v>14.236499999999999</v>
      </c>
      <c r="AT136" s="103">
        <v>142365</v>
      </c>
      <c r="AU136" s="103"/>
      <c r="AV136" s="103">
        <v>45.556899999999999</v>
      </c>
      <c r="AW136" s="103">
        <v>45.556899999999999</v>
      </c>
      <c r="AX136" s="103">
        <v>0</v>
      </c>
      <c r="AY136" s="103">
        <v>25.625699999999998</v>
      </c>
      <c r="AZ136" s="103">
        <v>256256.99999999997</v>
      </c>
      <c r="BA136" s="103">
        <v>19.931100000000001</v>
      </c>
      <c r="BB136" s="103">
        <v>199311</v>
      </c>
      <c r="BC136" s="103">
        <v>9.9999999999766942E-5</v>
      </c>
      <c r="BD136" s="103">
        <v>394.16460000000001</v>
      </c>
      <c r="BE136" s="103">
        <v>394.16460000000001</v>
      </c>
      <c r="BF136" s="103">
        <v>0</v>
      </c>
      <c r="BG136" s="103"/>
      <c r="BH136" s="103"/>
      <c r="BI136" s="103"/>
      <c r="BJ136" s="103">
        <v>0</v>
      </c>
      <c r="BK136" s="111">
        <v>1E-4</v>
      </c>
      <c r="BL136" s="125" t="s">
        <v>370</v>
      </c>
      <c r="BM136" s="106">
        <v>597.35</v>
      </c>
      <c r="BN136" s="103"/>
      <c r="BO136" s="103">
        <v>16</v>
      </c>
      <c r="BP136" s="103">
        <v>-16</v>
      </c>
      <c r="BQ136" s="103"/>
      <c r="BR136" s="103">
        <v>0</v>
      </c>
      <c r="BS136" s="103">
        <v>0</v>
      </c>
      <c r="BT136" s="103"/>
      <c r="BU136" s="110">
        <v>522.35</v>
      </c>
      <c r="BV136" s="103">
        <v>75</v>
      </c>
      <c r="BW136" s="103">
        <v>75</v>
      </c>
      <c r="BX136" s="103">
        <v>0</v>
      </c>
      <c r="BY136" s="106">
        <v>765.67509999999993</v>
      </c>
      <c r="BZ136" s="106">
        <v>113.64359999999999</v>
      </c>
      <c r="CA136" s="103"/>
      <c r="CB136" s="103">
        <v>6.1235999999999997</v>
      </c>
      <c r="CC136" s="103">
        <v>107.52</v>
      </c>
      <c r="CD136" s="103">
        <v>107.52</v>
      </c>
      <c r="CE136" s="103">
        <v>0</v>
      </c>
      <c r="CF136" s="103"/>
      <c r="CG136" s="103"/>
      <c r="CH136" s="129">
        <v>25.193999999999999</v>
      </c>
      <c r="CI136" s="103"/>
      <c r="CJ136" s="103"/>
      <c r="CK136" s="143">
        <v>104.33750000000001</v>
      </c>
      <c r="CL136" s="103"/>
      <c r="CM136" s="103"/>
      <c r="CN136" s="103"/>
      <c r="CO136" s="103">
        <v>522.5</v>
      </c>
      <c r="CP136" s="143">
        <v>522.5</v>
      </c>
      <c r="CQ136" s="103">
        <v>0</v>
      </c>
      <c r="CR136" s="103"/>
      <c r="CS136" s="103"/>
      <c r="CT136" s="103"/>
      <c r="CU136" s="103"/>
      <c r="CV136" s="111">
        <v>6348.4171000000006</v>
      </c>
    </row>
    <row r="137" spans="1:100" s="99" customFormat="1" ht="14.25" customHeight="1">
      <c r="A137" s="103">
        <v>132</v>
      </c>
      <c r="B137" s="103" t="s">
        <v>240</v>
      </c>
      <c r="C137" s="104">
        <v>202016</v>
      </c>
      <c r="D137" s="122" t="s">
        <v>371</v>
      </c>
      <c r="E137" s="106">
        <v>2109.8847999999998</v>
      </c>
      <c r="F137" s="106">
        <v>1682.5942999999997</v>
      </c>
      <c r="G137" s="103">
        <v>479060</v>
      </c>
      <c r="H137" s="96"/>
      <c r="I137" s="96">
        <v>479060</v>
      </c>
      <c r="J137" s="103">
        <v>574.87199999999996</v>
      </c>
      <c r="K137" s="106">
        <v>173.06399999999999</v>
      </c>
      <c r="L137" s="103">
        <v>0</v>
      </c>
      <c r="M137" s="103">
        <v>0</v>
      </c>
      <c r="N137" s="103">
        <v>0</v>
      </c>
      <c r="O137" s="128">
        <v>110.904</v>
      </c>
      <c r="P137" s="103">
        <v>62.16</v>
      </c>
      <c r="Q137" s="144"/>
      <c r="R137" s="103"/>
      <c r="S137" s="106">
        <v>157.68</v>
      </c>
      <c r="T137" s="103">
        <v>0</v>
      </c>
      <c r="U137" s="103"/>
      <c r="V137" s="128">
        <v>157.68</v>
      </c>
      <c r="W137" s="103"/>
      <c r="X137" s="103">
        <v>378.14</v>
      </c>
      <c r="Y137" s="103">
        <v>-378.14</v>
      </c>
      <c r="Z137" s="103"/>
      <c r="AA137" s="103">
        <v>0</v>
      </c>
      <c r="AB137" s="103">
        <v>0</v>
      </c>
      <c r="AC137" s="142">
        <v>87600</v>
      </c>
      <c r="AD137" s="103"/>
      <c r="AE137" s="103"/>
      <c r="AF137" s="103">
        <v>378.14</v>
      </c>
      <c r="AG137" s="103">
        <v>1693011.2</v>
      </c>
      <c r="AH137" s="103">
        <v>-1692633.06</v>
      </c>
      <c r="AI137" s="110">
        <v>169.30109999999999</v>
      </c>
      <c r="AJ137" s="110"/>
      <c r="AK137" s="110">
        <v>169.30109999999999</v>
      </c>
      <c r="AL137" s="110">
        <v>1693011</v>
      </c>
      <c r="AM137" s="103"/>
      <c r="AN137" s="103">
        <v>81.006</v>
      </c>
      <c r="AO137" s="103">
        <v>133.28304</v>
      </c>
      <c r="AP137" s="103">
        <v>-52.27704</v>
      </c>
      <c r="AQ137" s="103">
        <v>76.241</v>
      </c>
      <c r="AR137" s="103">
        <v>762410</v>
      </c>
      <c r="AS137" s="103">
        <v>4.7651000000000003</v>
      </c>
      <c r="AT137" s="103">
        <v>47651</v>
      </c>
      <c r="AU137" s="103"/>
      <c r="AV137" s="103">
        <v>15.248200000000001</v>
      </c>
      <c r="AW137" s="103"/>
      <c r="AX137" s="103">
        <v>15.248200000000001</v>
      </c>
      <c r="AY137" s="103">
        <v>8.5770999999999997</v>
      </c>
      <c r="AZ137" s="103">
        <v>85771</v>
      </c>
      <c r="BA137" s="103">
        <v>6.6711</v>
      </c>
      <c r="BB137" s="103">
        <v>66711</v>
      </c>
      <c r="BC137" s="103">
        <v>0</v>
      </c>
      <c r="BD137" s="103">
        <v>133.28299999999999</v>
      </c>
      <c r="BE137" s="103">
        <v>207.88249999999999</v>
      </c>
      <c r="BF137" s="103">
        <v>-74.599500000000006</v>
      </c>
      <c r="BG137" s="103"/>
      <c r="BH137" s="103"/>
      <c r="BI137" s="103"/>
      <c r="BJ137" s="103">
        <v>0</v>
      </c>
      <c r="BK137" s="111">
        <v>1E-4</v>
      </c>
      <c r="BL137" s="125" t="s">
        <v>371</v>
      </c>
      <c r="BM137" s="106">
        <v>219.40799999999999</v>
      </c>
      <c r="BN137" s="103"/>
      <c r="BO137" s="103">
        <v>16</v>
      </c>
      <c r="BP137" s="103">
        <v>-16</v>
      </c>
      <c r="BQ137" s="103"/>
      <c r="BR137" s="103">
        <v>11.52</v>
      </c>
      <c r="BS137" s="103">
        <v>-11.52</v>
      </c>
      <c r="BT137" s="103"/>
      <c r="BU137" s="110">
        <v>139.40799999999999</v>
      </c>
      <c r="BV137" s="103">
        <v>80</v>
      </c>
      <c r="BW137" s="103"/>
      <c r="BX137" s="103">
        <v>80</v>
      </c>
      <c r="BY137" s="106">
        <v>207.88249999999999</v>
      </c>
      <c r="BZ137" s="106">
        <v>41.28</v>
      </c>
      <c r="CA137" s="129"/>
      <c r="CB137" s="129"/>
      <c r="CC137" s="103">
        <v>41.28</v>
      </c>
      <c r="CD137" s="103"/>
      <c r="CE137" s="103">
        <v>41.28</v>
      </c>
      <c r="CF137" s="103"/>
      <c r="CG137" s="103"/>
      <c r="CH137" s="129">
        <v>11.52</v>
      </c>
      <c r="CI137" s="103"/>
      <c r="CJ137" s="103"/>
      <c r="CK137" s="143">
        <v>28.782499999999999</v>
      </c>
      <c r="CL137" s="103"/>
      <c r="CM137" s="103"/>
      <c r="CN137" s="103"/>
      <c r="CO137" s="103">
        <v>126.3</v>
      </c>
      <c r="CP137" s="143">
        <v>1890.476872</v>
      </c>
      <c r="CQ137" s="103">
        <v>-1764.176872</v>
      </c>
      <c r="CR137" s="103"/>
      <c r="CS137" s="103"/>
      <c r="CT137" s="103"/>
      <c r="CU137" s="103"/>
      <c r="CV137" s="111">
        <v>2109.8847999999998</v>
      </c>
    </row>
    <row r="138" spans="1:100" s="99" customFormat="1" ht="14.25" customHeight="1">
      <c r="A138" s="103">
        <v>133</v>
      </c>
      <c r="B138" s="103" t="s">
        <v>240</v>
      </c>
      <c r="C138" s="104">
        <v>202017</v>
      </c>
      <c r="D138" s="122" t="s">
        <v>372</v>
      </c>
      <c r="E138" s="106">
        <v>2511.8984000000005</v>
      </c>
      <c r="F138" s="106">
        <v>1918.6518000000001</v>
      </c>
      <c r="G138" s="103">
        <v>556989</v>
      </c>
      <c r="H138" s="137"/>
      <c r="I138" s="137">
        <v>556989</v>
      </c>
      <c r="J138" s="103">
        <v>668.38679999999999</v>
      </c>
      <c r="K138" s="106">
        <v>201.55200000000002</v>
      </c>
      <c r="L138" s="103">
        <v>0</v>
      </c>
      <c r="M138" s="103">
        <v>0</v>
      </c>
      <c r="N138" s="103">
        <v>0</v>
      </c>
      <c r="O138" s="128">
        <v>129.91200000000001</v>
      </c>
      <c r="P138" s="103">
        <v>71.28</v>
      </c>
      <c r="Q138" s="144"/>
      <c r="R138" s="103">
        <v>0.36</v>
      </c>
      <c r="S138" s="106">
        <v>174.96</v>
      </c>
      <c r="T138" s="103">
        <v>0</v>
      </c>
      <c r="U138" s="103"/>
      <c r="V138" s="128">
        <v>174.96</v>
      </c>
      <c r="W138" s="103"/>
      <c r="X138" s="103">
        <v>419.58</v>
      </c>
      <c r="Y138" s="103">
        <v>-419.58</v>
      </c>
      <c r="Z138" s="103"/>
      <c r="AA138" s="103">
        <v>0</v>
      </c>
      <c r="AB138" s="103">
        <v>0</v>
      </c>
      <c r="AC138" s="142">
        <v>97200</v>
      </c>
      <c r="AD138" s="103"/>
      <c r="AE138" s="103"/>
      <c r="AF138" s="103">
        <v>419.58</v>
      </c>
      <c r="AG138" s="103">
        <v>1927370.88</v>
      </c>
      <c r="AH138" s="103">
        <v>-1926951.2999999998</v>
      </c>
      <c r="AI138" s="110">
        <v>192.7371</v>
      </c>
      <c r="AJ138" s="110"/>
      <c r="AK138" s="110">
        <v>192.7371</v>
      </c>
      <c r="AL138" s="110">
        <v>1927371</v>
      </c>
      <c r="AM138" s="103"/>
      <c r="AN138" s="103">
        <v>92.477199999999996</v>
      </c>
      <c r="AO138" s="103">
        <v>151.55121600000001</v>
      </c>
      <c r="AP138" s="103">
        <v>-59.074016000000015</v>
      </c>
      <c r="AQ138" s="103">
        <v>87.037300000000002</v>
      </c>
      <c r="AR138" s="103">
        <v>870373</v>
      </c>
      <c r="AS138" s="103">
        <v>5.4398</v>
      </c>
      <c r="AT138" s="103">
        <v>54398</v>
      </c>
      <c r="AU138" s="103"/>
      <c r="AV138" s="103">
        <v>17.407499999999999</v>
      </c>
      <c r="AW138" s="103"/>
      <c r="AX138" s="103">
        <v>17.407499999999999</v>
      </c>
      <c r="AY138" s="103">
        <v>9.7917000000000005</v>
      </c>
      <c r="AZ138" s="103">
        <v>97917</v>
      </c>
      <c r="BA138" s="103">
        <v>7.6158000000000001</v>
      </c>
      <c r="BB138" s="103">
        <v>76158</v>
      </c>
      <c r="BC138" s="103">
        <v>0</v>
      </c>
      <c r="BD138" s="103">
        <v>151.55119999999999</v>
      </c>
      <c r="BE138" s="103">
        <v>301.56459999999998</v>
      </c>
      <c r="BF138" s="103">
        <v>-150.01339999999999</v>
      </c>
      <c r="BG138" s="103"/>
      <c r="BH138" s="103"/>
      <c r="BI138" s="103"/>
      <c r="BJ138" s="103">
        <v>0</v>
      </c>
      <c r="BK138" s="111">
        <v>1E-4</v>
      </c>
      <c r="BL138" s="125" t="s">
        <v>372</v>
      </c>
      <c r="BM138" s="106">
        <v>291.68200000000002</v>
      </c>
      <c r="BN138" s="103"/>
      <c r="BO138" s="103">
        <v>16</v>
      </c>
      <c r="BP138" s="103">
        <v>-16</v>
      </c>
      <c r="BQ138" s="103"/>
      <c r="BR138" s="103">
        <v>6.7595999999999998</v>
      </c>
      <c r="BS138" s="103">
        <v>-6.7595999999999998</v>
      </c>
      <c r="BT138" s="103"/>
      <c r="BU138" s="110">
        <v>227.68199999999999</v>
      </c>
      <c r="BV138" s="103">
        <v>64</v>
      </c>
      <c r="BW138" s="103"/>
      <c r="BX138" s="103">
        <v>64</v>
      </c>
      <c r="BY138" s="106">
        <v>301.56459999999998</v>
      </c>
      <c r="BZ138" s="106">
        <v>44.16</v>
      </c>
      <c r="CA138" s="103"/>
      <c r="CB138" s="103"/>
      <c r="CC138" s="103">
        <v>44.16</v>
      </c>
      <c r="CD138" s="103"/>
      <c r="CE138" s="103">
        <v>44.16</v>
      </c>
      <c r="CF138" s="103"/>
      <c r="CG138" s="103"/>
      <c r="CH138" s="103">
        <v>6.7595999999999998</v>
      </c>
      <c r="CI138" s="103"/>
      <c r="CJ138" s="103"/>
      <c r="CK138" s="143">
        <v>49.445</v>
      </c>
      <c r="CL138" s="103"/>
      <c r="CM138" s="103"/>
      <c r="CN138" s="103"/>
      <c r="CO138" s="103">
        <v>201.2</v>
      </c>
      <c r="CP138" s="143">
        <v>2220.216351</v>
      </c>
      <c r="CQ138" s="103">
        <v>-2019.016351</v>
      </c>
      <c r="CR138" s="103"/>
      <c r="CS138" s="103"/>
      <c r="CT138" s="103"/>
      <c r="CU138" s="103"/>
      <c r="CV138" s="111">
        <v>2511.8984000000005</v>
      </c>
    </row>
    <row r="139" spans="1:100" s="99" customFormat="1" ht="14.25" customHeight="1">
      <c r="A139" s="103">
        <v>134</v>
      </c>
      <c r="B139" s="103" t="s">
        <v>240</v>
      </c>
      <c r="C139" s="104">
        <v>202018</v>
      </c>
      <c r="D139" s="122" t="s">
        <v>373</v>
      </c>
      <c r="E139" s="106">
        <v>3467.4863999999998</v>
      </c>
      <c r="F139" s="106">
        <v>2851.2728999999999</v>
      </c>
      <c r="G139" s="103">
        <v>842727</v>
      </c>
      <c r="H139" s="96"/>
      <c r="I139" s="96">
        <v>842727</v>
      </c>
      <c r="J139" s="103">
        <v>1011.2723999999999</v>
      </c>
      <c r="K139" s="106">
        <v>302.83199999999999</v>
      </c>
      <c r="L139" s="103">
        <v>0</v>
      </c>
      <c r="M139" s="103">
        <v>0</v>
      </c>
      <c r="N139" s="103">
        <v>0</v>
      </c>
      <c r="O139" s="128">
        <v>191.59200000000001</v>
      </c>
      <c r="P139" s="103">
        <v>111.24</v>
      </c>
      <c r="Q139" s="144"/>
      <c r="R139" s="103"/>
      <c r="S139" s="106">
        <v>253.8</v>
      </c>
      <c r="T139" s="103">
        <v>0</v>
      </c>
      <c r="U139" s="103"/>
      <c r="V139" s="128">
        <v>253.8</v>
      </c>
      <c r="W139" s="103"/>
      <c r="X139" s="103"/>
      <c r="Y139" s="103">
        <v>0</v>
      </c>
      <c r="Z139" s="103"/>
      <c r="AA139" s="103">
        <v>0</v>
      </c>
      <c r="AB139" s="103">
        <v>0</v>
      </c>
      <c r="AC139" s="142">
        <v>141000</v>
      </c>
      <c r="AD139" s="103"/>
      <c r="AE139" s="103"/>
      <c r="AF139" s="103">
        <v>608.65</v>
      </c>
      <c r="AG139" s="103">
        <v>608.65</v>
      </c>
      <c r="AH139" s="103">
        <v>0</v>
      </c>
      <c r="AI139" s="110">
        <v>286.25959999999998</v>
      </c>
      <c r="AJ139" s="110">
        <v>286.25958400000002</v>
      </c>
      <c r="AK139" s="110">
        <v>1.5999999959603883E-5</v>
      </c>
      <c r="AL139" s="110">
        <v>2862596</v>
      </c>
      <c r="AM139" s="103"/>
      <c r="AN139" s="103">
        <v>137.6934</v>
      </c>
      <c r="AO139" s="103">
        <v>137.69340399999999</v>
      </c>
      <c r="AP139" s="103">
        <v>-3.9999999899009708E-6</v>
      </c>
      <c r="AQ139" s="103">
        <v>129.59379999999999</v>
      </c>
      <c r="AR139" s="103">
        <v>1295937.9999999998</v>
      </c>
      <c r="AS139" s="103">
        <v>8.0996000000000006</v>
      </c>
      <c r="AT139" s="103">
        <v>80996</v>
      </c>
      <c r="AU139" s="103"/>
      <c r="AV139" s="103">
        <v>25.918800000000001</v>
      </c>
      <c r="AW139" s="103">
        <v>25.918759000000001</v>
      </c>
      <c r="AX139" s="103">
        <v>4.0999999999513648E-5</v>
      </c>
      <c r="AY139" s="103">
        <v>14.5793</v>
      </c>
      <c r="AZ139" s="103">
        <v>145793</v>
      </c>
      <c r="BA139" s="103">
        <v>11.339499999999999</v>
      </c>
      <c r="BB139" s="103">
        <v>113394.99999999999</v>
      </c>
      <c r="BC139" s="103">
        <v>0</v>
      </c>
      <c r="BD139" s="103">
        <v>224.8467</v>
      </c>
      <c r="BE139" s="103">
        <v>224.8467</v>
      </c>
      <c r="BF139" s="103">
        <v>0</v>
      </c>
      <c r="BG139" s="103"/>
      <c r="BH139" s="103"/>
      <c r="BI139" s="103"/>
      <c r="BJ139" s="103">
        <v>0</v>
      </c>
      <c r="BK139" s="111">
        <v>1E-4</v>
      </c>
      <c r="BL139" s="125" t="s">
        <v>373</v>
      </c>
      <c r="BM139" s="106">
        <v>255.928</v>
      </c>
      <c r="BN139" s="103"/>
      <c r="BO139" s="103">
        <v>16</v>
      </c>
      <c r="BP139" s="103">
        <v>-16</v>
      </c>
      <c r="BQ139" s="103"/>
      <c r="BR139" s="103">
        <v>0</v>
      </c>
      <c r="BS139" s="103">
        <v>0</v>
      </c>
      <c r="BT139" s="103"/>
      <c r="BU139" s="110">
        <v>236.928</v>
      </c>
      <c r="BV139" s="103">
        <v>19</v>
      </c>
      <c r="BW139" s="103">
        <v>19</v>
      </c>
      <c r="BX139" s="103">
        <v>0</v>
      </c>
      <c r="BY139" s="106">
        <v>360.28550000000001</v>
      </c>
      <c r="BZ139" s="106">
        <v>67.680000000000007</v>
      </c>
      <c r="CA139" s="103"/>
      <c r="CB139" s="103"/>
      <c r="CC139" s="103">
        <v>67.680000000000007</v>
      </c>
      <c r="CD139" s="103">
        <v>67.680000000000007</v>
      </c>
      <c r="CE139" s="103">
        <v>0</v>
      </c>
      <c r="CF139" s="103"/>
      <c r="CG139" s="103"/>
      <c r="CH139" s="129">
        <v>20.117999999999999</v>
      </c>
      <c r="CI139" s="103"/>
      <c r="CJ139" s="103"/>
      <c r="CK139" s="143">
        <v>51.987499999999997</v>
      </c>
      <c r="CL139" s="103"/>
      <c r="CM139" s="103"/>
      <c r="CN139" s="103"/>
      <c r="CO139" s="103">
        <v>220.5</v>
      </c>
      <c r="CP139" s="143">
        <v>220.5</v>
      </c>
      <c r="CQ139" s="103">
        <v>0</v>
      </c>
      <c r="CR139" s="103"/>
      <c r="CS139" s="103"/>
      <c r="CT139" s="103"/>
      <c r="CU139" s="103"/>
      <c r="CV139" s="111">
        <v>3467.4863999999998</v>
      </c>
    </row>
    <row r="140" spans="1:100" s="99" customFormat="1" ht="14.25" customHeight="1">
      <c r="A140" s="103">
        <v>135</v>
      </c>
      <c r="B140" s="103" t="s">
        <v>240</v>
      </c>
      <c r="C140" s="104">
        <v>202019</v>
      </c>
      <c r="D140" s="122" t="s">
        <v>374</v>
      </c>
      <c r="E140" s="106">
        <v>3575.4122000000002</v>
      </c>
      <c r="F140" s="106">
        <v>2891.5515999999998</v>
      </c>
      <c r="G140" s="103">
        <v>863380</v>
      </c>
      <c r="H140" s="137"/>
      <c r="I140" s="137">
        <v>843926</v>
      </c>
      <c r="J140" s="103">
        <v>1036.056</v>
      </c>
      <c r="K140" s="106">
        <v>309.048</v>
      </c>
      <c r="L140" s="103">
        <v>0</v>
      </c>
      <c r="M140" s="103">
        <v>0</v>
      </c>
      <c r="N140" s="103">
        <v>0</v>
      </c>
      <c r="O140" s="128">
        <v>195.40799999999999</v>
      </c>
      <c r="P140" s="103">
        <v>113.64</v>
      </c>
      <c r="Q140" s="144"/>
      <c r="R140" s="103"/>
      <c r="S140" s="106">
        <v>253.8</v>
      </c>
      <c r="T140" s="103">
        <v>0</v>
      </c>
      <c r="U140" s="103"/>
      <c r="V140" s="128">
        <v>253.8</v>
      </c>
      <c r="W140" s="103"/>
      <c r="X140" s="103">
        <v>608.65</v>
      </c>
      <c r="Y140" s="103">
        <v>-608.65</v>
      </c>
      <c r="Z140" s="103"/>
      <c r="AA140" s="103">
        <v>0</v>
      </c>
      <c r="AB140" s="103">
        <v>0</v>
      </c>
      <c r="AC140" s="142">
        <v>141000</v>
      </c>
      <c r="AD140" s="103"/>
      <c r="AE140" s="103"/>
      <c r="AF140" s="103">
        <v>608.65</v>
      </c>
      <c r="AG140" s="103"/>
      <c r="AH140" s="103">
        <v>608.65</v>
      </c>
      <c r="AI140" s="110">
        <v>290.22500000000002</v>
      </c>
      <c r="AJ140" s="110">
        <v>139.80000000000001</v>
      </c>
      <c r="AK140" s="110">
        <v>150.42500000000001</v>
      </c>
      <c r="AL140" s="110">
        <v>2902250</v>
      </c>
      <c r="AM140" s="103"/>
      <c r="AN140" s="103">
        <v>139.80000000000001</v>
      </c>
      <c r="AO140" s="103"/>
      <c r="AP140" s="103">
        <v>139.80000000000001</v>
      </c>
      <c r="AQ140" s="103">
        <v>131.57650000000001</v>
      </c>
      <c r="AR140" s="103">
        <v>1315765</v>
      </c>
      <c r="AS140" s="103">
        <v>8.2234999999999996</v>
      </c>
      <c r="AT140" s="103">
        <v>82235</v>
      </c>
      <c r="AU140" s="103"/>
      <c r="AV140" s="103">
        <v>26.151900000000001</v>
      </c>
      <c r="AW140" s="103">
        <v>0</v>
      </c>
      <c r="AX140" s="103">
        <v>26.151900000000001</v>
      </c>
      <c r="AY140" s="103">
        <v>14.8024</v>
      </c>
      <c r="AZ140" s="103">
        <v>148024</v>
      </c>
      <c r="BA140" s="103">
        <v>11.349500000000001</v>
      </c>
      <c r="BB140" s="103">
        <v>113495.00000000001</v>
      </c>
      <c r="BC140" s="103">
        <v>0</v>
      </c>
      <c r="BD140" s="103">
        <v>227.82069999999999</v>
      </c>
      <c r="BE140" s="103">
        <v>79.2</v>
      </c>
      <c r="BF140" s="103">
        <v>148.6207</v>
      </c>
      <c r="BG140" s="103"/>
      <c r="BH140" s="103"/>
      <c r="BI140" s="103"/>
      <c r="BJ140" s="103">
        <v>0</v>
      </c>
      <c r="BK140" s="111">
        <v>1E-4</v>
      </c>
      <c r="BL140" s="125" t="s">
        <v>374</v>
      </c>
      <c r="BM140" s="106">
        <v>289.10400000000004</v>
      </c>
      <c r="BN140" s="103"/>
      <c r="BO140" s="103">
        <v>16</v>
      </c>
      <c r="BP140" s="103">
        <v>-16</v>
      </c>
      <c r="BQ140" s="103"/>
      <c r="BR140" s="103"/>
      <c r="BS140" s="103">
        <v>0</v>
      </c>
      <c r="BT140" s="103"/>
      <c r="BU140" s="110">
        <v>247.10400000000001</v>
      </c>
      <c r="BV140" s="103">
        <v>42</v>
      </c>
      <c r="BW140" s="103"/>
      <c r="BX140" s="103">
        <v>42</v>
      </c>
      <c r="BY140" s="106">
        <v>394.75659999999999</v>
      </c>
      <c r="BZ140" s="106">
        <v>79.2</v>
      </c>
      <c r="CA140" s="129"/>
      <c r="CB140" s="129"/>
      <c r="CC140" s="103">
        <v>79.2</v>
      </c>
      <c r="CD140" s="103">
        <v>3567.8155999999999</v>
      </c>
      <c r="CE140" s="103">
        <v>-3488.6156000000001</v>
      </c>
      <c r="CF140" s="103"/>
      <c r="CG140" s="103"/>
      <c r="CH140" s="129">
        <v>17.781600000000001</v>
      </c>
      <c r="CI140" s="103"/>
      <c r="CJ140" s="103"/>
      <c r="CK140" s="143">
        <v>46.674999999999997</v>
      </c>
      <c r="CL140" s="103"/>
      <c r="CM140" s="103"/>
      <c r="CN140" s="103"/>
      <c r="CO140" s="103">
        <v>251.1</v>
      </c>
      <c r="CP140" s="143">
        <v>281.34399999999999</v>
      </c>
      <c r="CQ140" s="103">
        <v>-30.244</v>
      </c>
      <c r="CR140" s="103"/>
      <c r="CS140" s="103"/>
      <c r="CT140" s="103"/>
      <c r="CU140" s="103"/>
      <c r="CV140" s="111">
        <v>3575.4122000000002</v>
      </c>
    </row>
    <row r="141" spans="1:100" s="99" customFormat="1" ht="14.25" customHeight="1">
      <c r="A141" s="103">
        <v>136</v>
      </c>
      <c r="B141" s="103" t="s">
        <v>240</v>
      </c>
      <c r="C141" s="104">
        <v>202020</v>
      </c>
      <c r="D141" s="122" t="s">
        <v>375</v>
      </c>
      <c r="E141" s="106">
        <v>7205.2577999999994</v>
      </c>
      <c r="F141" s="106">
        <v>5520.9030999999995</v>
      </c>
      <c r="G141" s="103">
        <v>1508204</v>
      </c>
      <c r="H141" s="96"/>
      <c r="I141" s="96">
        <v>1508204</v>
      </c>
      <c r="J141" s="103">
        <v>1940.6532000000002</v>
      </c>
      <c r="K141" s="106">
        <v>605.73599999999999</v>
      </c>
      <c r="L141" s="103">
        <v>0</v>
      </c>
      <c r="M141" s="103">
        <v>0</v>
      </c>
      <c r="N141" s="103">
        <v>0</v>
      </c>
      <c r="O141" s="128">
        <v>372.93599999999998</v>
      </c>
      <c r="P141" s="103">
        <v>232.8</v>
      </c>
      <c r="Q141" s="144"/>
      <c r="R141" s="103"/>
      <c r="S141" s="106">
        <v>492.48</v>
      </c>
      <c r="T141" s="103">
        <v>0</v>
      </c>
      <c r="U141" s="103"/>
      <c r="V141" s="128">
        <v>492.48</v>
      </c>
      <c r="W141" s="103"/>
      <c r="X141" s="103"/>
      <c r="Y141" s="103">
        <v>0</v>
      </c>
      <c r="Z141" s="103"/>
      <c r="AA141" s="103">
        <v>0</v>
      </c>
      <c r="AB141" s="103">
        <v>0</v>
      </c>
      <c r="AC141" s="142">
        <v>273600</v>
      </c>
      <c r="AD141" s="103"/>
      <c r="AE141" s="103"/>
      <c r="AF141" s="103">
        <v>1181.04</v>
      </c>
      <c r="AG141" s="103">
        <v>1181.04</v>
      </c>
      <c r="AH141" s="103">
        <v>0</v>
      </c>
      <c r="AI141" s="110">
        <v>552.00210000000004</v>
      </c>
      <c r="AJ141" s="110">
        <v>552.00211200000001</v>
      </c>
      <c r="AK141" s="110">
        <v>-1.1999999969702912E-5</v>
      </c>
      <c r="AL141" s="110">
        <v>5520021</v>
      </c>
      <c r="AM141" s="103"/>
      <c r="AN141" s="103">
        <v>265.34390000000002</v>
      </c>
      <c r="AO141" s="103">
        <v>265.34392200000002</v>
      </c>
      <c r="AP141" s="103">
        <v>-2.2000000001298758E-5</v>
      </c>
      <c r="AQ141" s="103">
        <v>249.7355</v>
      </c>
      <c r="AR141" s="103">
        <v>2497355</v>
      </c>
      <c r="AS141" s="103">
        <v>15.608499999999999</v>
      </c>
      <c r="AT141" s="103">
        <v>156085</v>
      </c>
      <c r="AU141" s="103"/>
      <c r="AV141" s="103">
        <v>49.947099999999999</v>
      </c>
      <c r="AW141" s="103">
        <v>49.947091</v>
      </c>
      <c r="AX141" s="103">
        <v>8.9999999985934664E-6</v>
      </c>
      <c r="AY141" s="103">
        <v>28.095199999999998</v>
      </c>
      <c r="AZ141" s="103">
        <v>280952</v>
      </c>
      <c r="BA141" s="103">
        <v>20.936199999999999</v>
      </c>
      <c r="BB141" s="103">
        <v>209362</v>
      </c>
      <c r="BC141" s="103">
        <v>0.91570000000000107</v>
      </c>
      <c r="BD141" s="103">
        <v>433.70080000000002</v>
      </c>
      <c r="BE141" s="103">
        <v>433.700784</v>
      </c>
      <c r="BF141" s="103">
        <v>1.6000000016447302E-5</v>
      </c>
      <c r="BG141" s="103"/>
      <c r="BH141" s="103"/>
      <c r="BI141" s="103"/>
      <c r="BJ141" s="103">
        <v>0</v>
      </c>
      <c r="BK141" s="111">
        <v>1E-4</v>
      </c>
      <c r="BL141" s="125" t="s">
        <v>375</v>
      </c>
      <c r="BM141" s="106">
        <v>704</v>
      </c>
      <c r="BN141" s="103"/>
      <c r="BO141" s="103">
        <v>16</v>
      </c>
      <c r="BP141" s="103">
        <v>-16</v>
      </c>
      <c r="BQ141" s="103"/>
      <c r="BR141" s="103">
        <v>0</v>
      </c>
      <c r="BS141" s="103">
        <v>0</v>
      </c>
      <c r="BT141" s="103"/>
      <c r="BU141" s="110">
        <v>596.6</v>
      </c>
      <c r="BV141" s="103">
        <v>107.4</v>
      </c>
      <c r="BW141" s="103">
        <v>107.4</v>
      </c>
      <c r="BX141" s="103">
        <v>0</v>
      </c>
      <c r="BY141" s="106">
        <v>980.35470000000009</v>
      </c>
      <c r="BZ141" s="106">
        <v>187.08360000000002</v>
      </c>
      <c r="CA141" s="103"/>
      <c r="CB141" s="103">
        <v>6.1235999999999997</v>
      </c>
      <c r="CC141" s="103">
        <v>180.96</v>
      </c>
      <c r="CD141" s="103"/>
      <c r="CE141" s="103">
        <v>180.96</v>
      </c>
      <c r="CF141" s="103"/>
      <c r="CG141" s="103"/>
      <c r="CH141" s="129">
        <v>65.673599999999993</v>
      </c>
      <c r="CI141" s="103"/>
      <c r="CJ141" s="103"/>
      <c r="CK141" s="103">
        <v>136.9975</v>
      </c>
      <c r="CL141" s="103"/>
      <c r="CM141" s="103"/>
      <c r="CN141" s="103"/>
      <c r="CO141" s="103">
        <v>590.6</v>
      </c>
      <c r="CP141" s="103">
        <v>590.6</v>
      </c>
      <c r="CQ141" s="103">
        <v>0</v>
      </c>
      <c r="CR141" s="103"/>
      <c r="CS141" s="103"/>
      <c r="CT141" s="103"/>
      <c r="CU141" s="103"/>
      <c r="CV141" s="111">
        <v>7205.2577999999994</v>
      </c>
    </row>
    <row r="142" spans="1:100" s="99" customFormat="1" ht="14.25" customHeight="1">
      <c r="A142" s="103">
        <v>137</v>
      </c>
      <c r="B142" s="103" t="s">
        <v>240</v>
      </c>
      <c r="C142" s="104">
        <v>202021</v>
      </c>
      <c r="D142" s="122" t="s">
        <v>376</v>
      </c>
      <c r="E142" s="106">
        <v>3460.2196999999996</v>
      </c>
      <c r="F142" s="106">
        <v>2763.9666999999999</v>
      </c>
      <c r="G142" s="103">
        <v>785236</v>
      </c>
      <c r="H142" s="96"/>
      <c r="I142" s="111">
        <v>785236</v>
      </c>
      <c r="J142" s="103">
        <v>942.28319999999997</v>
      </c>
      <c r="K142" s="106">
        <v>310.8</v>
      </c>
      <c r="L142" s="103">
        <v>0</v>
      </c>
      <c r="M142" s="103"/>
      <c r="N142" s="103">
        <v>0</v>
      </c>
      <c r="O142" s="128">
        <v>186.12</v>
      </c>
      <c r="P142" s="103">
        <v>124.68</v>
      </c>
      <c r="Q142" s="144"/>
      <c r="R142" s="103"/>
      <c r="S142" s="106">
        <v>253.8</v>
      </c>
      <c r="T142" s="103">
        <v>0</v>
      </c>
      <c r="U142" s="103"/>
      <c r="V142" s="128">
        <v>253.8</v>
      </c>
      <c r="W142" s="103"/>
      <c r="X142" s="103"/>
      <c r="Y142" s="103">
        <v>0</v>
      </c>
      <c r="Z142" s="103"/>
      <c r="AA142" s="103">
        <v>0</v>
      </c>
      <c r="AB142" s="103">
        <v>0</v>
      </c>
      <c r="AC142" s="142">
        <v>141000</v>
      </c>
      <c r="AD142" s="103"/>
      <c r="AE142" s="103"/>
      <c r="AF142" s="103">
        <v>608.65</v>
      </c>
      <c r="AG142" s="103">
        <v>608.65</v>
      </c>
      <c r="AH142" s="103">
        <v>0</v>
      </c>
      <c r="AI142" s="110">
        <v>275.22129999999999</v>
      </c>
      <c r="AJ142" s="110">
        <v>275.22131200000001</v>
      </c>
      <c r="AK142" s="110">
        <v>-1.2000000026546331E-5</v>
      </c>
      <c r="AL142" s="110">
        <v>2752213</v>
      </c>
      <c r="AM142" s="103"/>
      <c r="AN142" s="103">
        <v>131.82929999999999</v>
      </c>
      <c r="AO142" s="103">
        <v>131.82932199999999</v>
      </c>
      <c r="AP142" s="103">
        <v>-2.2000000001298758E-5</v>
      </c>
      <c r="AQ142" s="103">
        <v>124.07470000000001</v>
      </c>
      <c r="AR142" s="103">
        <v>1240747</v>
      </c>
      <c r="AS142" s="103">
        <v>7.7546999999999997</v>
      </c>
      <c r="AT142" s="103">
        <v>77547</v>
      </c>
      <c r="AU142" s="103"/>
      <c r="AV142" s="103">
        <v>24.814900000000002</v>
      </c>
      <c r="AW142" s="103">
        <v>24.8149312</v>
      </c>
      <c r="AX142" s="103">
        <v>-3.1199999998676731E-5</v>
      </c>
      <c r="AY142" s="103">
        <v>13.958399999999999</v>
      </c>
      <c r="AZ142" s="103">
        <v>139584</v>
      </c>
      <c r="BA142" s="103">
        <v>10.8565</v>
      </c>
      <c r="BB142" s="103">
        <v>108565</v>
      </c>
      <c r="BC142" s="103">
        <v>0</v>
      </c>
      <c r="BD142" s="103">
        <v>216.56800000000001</v>
      </c>
      <c r="BE142" s="103">
        <v>216.567984</v>
      </c>
      <c r="BF142" s="103">
        <v>1.6000000016447302E-5</v>
      </c>
      <c r="BG142" s="103"/>
      <c r="BH142" s="103"/>
      <c r="BI142" s="103"/>
      <c r="BJ142" s="103">
        <v>0</v>
      </c>
      <c r="BK142" s="111">
        <v>1E-4</v>
      </c>
      <c r="BL142" s="125" t="s">
        <v>376</v>
      </c>
      <c r="BM142" s="106">
        <v>299.00400000000002</v>
      </c>
      <c r="BN142" s="103"/>
      <c r="BO142" s="103">
        <v>16</v>
      </c>
      <c r="BP142" s="103">
        <v>-16</v>
      </c>
      <c r="BQ142" s="103"/>
      <c r="BR142" s="103">
        <v>0</v>
      </c>
      <c r="BS142" s="103">
        <v>0</v>
      </c>
      <c r="BT142" s="103"/>
      <c r="BU142" s="110">
        <v>268.00400000000002</v>
      </c>
      <c r="BV142" s="103">
        <v>31</v>
      </c>
      <c r="BW142" s="103">
        <v>31</v>
      </c>
      <c r="BX142" s="103">
        <v>0</v>
      </c>
      <c r="BY142" s="106">
        <v>397.24899999999997</v>
      </c>
      <c r="BZ142" s="106">
        <v>52.32</v>
      </c>
      <c r="CA142" s="103"/>
      <c r="CB142" s="103"/>
      <c r="CC142" s="103">
        <v>52.32</v>
      </c>
      <c r="CD142" s="103">
        <v>52.32</v>
      </c>
      <c r="CE142" s="103">
        <v>0</v>
      </c>
      <c r="CF142" s="103"/>
      <c r="CG142" s="103"/>
      <c r="CH142" s="129">
        <v>12.744</v>
      </c>
      <c r="CI142" s="103"/>
      <c r="CJ142" s="103"/>
      <c r="CK142" s="143">
        <v>67.984999999999999</v>
      </c>
      <c r="CL142" s="103"/>
      <c r="CM142" s="103"/>
      <c r="CN142" s="103"/>
      <c r="CO142" s="143">
        <v>264.2</v>
      </c>
      <c r="CP142" s="143">
        <v>264.2</v>
      </c>
      <c r="CQ142" s="103">
        <v>0</v>
      </c>
      <c r="CR142" s="103"/>
      <c r="CS142" s="103"/>
      <c r="CT142" s="103"/>
      <c r="CU142" s="103"/>
      <c r="CV142" s="111">
        <v>3460.2196999999996</v>
      </c>
    </row>
    <row r="143" spans="1:100" s="99" customFormat="1" ht="14.25" customHeight="1">
      <c r="A143" s="103">
        <v>138</v>
      </c>
      <c r="B143" s="103" t="s">
        <v>240</v>
      </c>
      <c r="C143" s="104">
        <v>202022</v>
      </c>
      <c r="D143" s="122" t="s">
        <v>377</v>
      </c>
      <c r="E143" s="106">
        <v>5970.2626</v>
      </c>
      <c r="F143" s="106">
        <v>4721.8053</v>
      </c>
      <c r="G143" s="103">
        <v>1321982</v>
      </c>
      <c r="H143" s="96"/>
      <c r="I143" s="96">
        <v>1321982</v>
      </c>
      <c r="J143" s="103">
        <v>1586.3784000000001</v>
      </c>
      <c r="K143" s="106">
        <v>531.16800000000001</v>
      </c>
      <c r="L143" s="103">
        <v>0</v>
      </c>
      <c r="M143" s="103">
        <v>0</v>
      </c>
      <c r="N143" s="103">
        <v>0</v>
      </c>
      <c r="O143" s="128">
        <v>317.80799999999999</v>
      </c>
      <c r="P143" s="103">
        <v>213.36</v>
      </c>
      <c r="Q143" s="144"/>
      <c r="R143" s="103"/>
      <c r="S143" s="106">
        <v>440.64</v>
      </c>
      <c r="T143" s="103">
        <v>0</v>
      </c>
      <c r="U143" s="103"/>
      <c r="V143" s="128">
        <v>440.64</v>
      </c>
      <c r="W143" s="103"/>
      <c r="X143" s="103">
        <v>1056.72</v>
      </c>
      <c r="Y143" s="103">
        <v>-1056.72</v>
      </c>
      <c r="Z143" s="103"/>
      <c r="AA143" s="103">
        <v>0</v>
      </c>
      <c r="AB143" s="103">
        <v>0</v>
      </c>
      <c r="AC143" s="142">
        <v>244800</v>
      </c>
      <c r="AD143" s="103"/>
      <c r="AE143" s="103"/>
      <c r="AF143" s="103">
        <v>1056.72</v>
      </c>
      <c r="AG143" s="103"/>
      <c r="AH143" s="103">
        <v>1056.72</v>
      </c>
      <c r="AI143" s="110">
        <v>469.89729999999997</v>
      </c>
      <c r="AJ143" s="110">
        <v>224.66329999999999</v>
      </c>
      <c r="AK143" s="110">
        <v>245.23399999999998</v>
      </c>
      <c r="AL143" s="110">
        <v>4698973</v>
      </c>
      <c r="AM143" s="103"/>
      <c r="AN143" s="103">
        <v>224.6634</v>
      </c>
      <c r="AO143" s="103">
        <v>370.04860000000002</v>
      </c>
      <c r="AP143" s="103">
        <v>-145.38520000000003</v>
      </c>
      <c r="AQ143" s="103">
        <v>211.4479</v>
      </c>
      <c r="AR143" s="103">
        <v>2114479</v>
      </c>
      <c r="AS143" s="103">
        <v>13.2155</v>
      </c>
      <c r="AT143" s="103">
        <v>132155</v>
      </c>
      <c r="AU143" s="103"/>
      <c r="AV143" s="103">
        <v>42.2896</v>
      </c>
      <c r="AW143" s="103">
        <v>439.01799999999997</v>
      </c>
      <c r="AX143" s="103">
        <v>-396.72839999999997</v>
      </c>
      <c r="AY143" s="103">
        <v>23.7879</v>
      </c>
      <c r="AZ143" s="103">
        <v>237879</v>
      </c>
      <c r="BA143" s="103">
        <v>18.5017</v>
      </c>
      <c r="BB143" s="103">
        <v>185017</v>
      </c>
      <c r="BC143" s="103">
        <v>0</v>
      </c>
      <c r="BD143" s="103">
        <v>370.04860000000002</v>
      </c>
      <c r="BE143" s="103">
        <v>655.02430000000004</v>
      </c>
      <c r="BF143" s="103">
        <v>-284.97570000000002</v>
      </c>
      <c r="BG143" s="103"/>
      <c r="BH143" s="103"/>
      <c r="BI143" s="103"/>
      <c r="BJ143" s="103">
        <v>0</v>
      </c>
      <c r="BK143" s="111">
        <v>1E-4</v>
      </c>
      <c r="BL143" s="125" t="s">
        <v>377</v>
      </c>
      <c r="BM143" s="106">
        <v>548.26800000000003</v>
      </c>
      <c r="BN143" s="103"/>
      <c r="BO143" s="103">
        <v>16</v>
      </c>
      <c r="BP143" s="103">
        <v>-16</v>
      </c>
      <c r="BQ143" s="103"/>
      <c r="BR143" s="103">
        <v>27.556799999999999</v>
      </c>
      <c r="BS143" s="103">
        <v>-27.556799999999999</v>
      </c>
      <c r="BT143" s="103"/>
      <c r="BU143" s="110">
        <v>457.26799999999997</v>
      </c>
      <c r="BV143" s="103">
        <v>91</v>
      </c>
      <c r="BW143" s="103"/>
      <c r="BX143" s="103">
        <v>91</v>
      </c>
      <c r="BY143" s="106">
        <v>700.1893</v>
      </c>
      <c r="BZ143" s="106">
        <v>103.2</v>
      </c>
      <c r="CA143" s="103"/>
      <c r="CB143" s="103"/>
      <c r="CC143" s="103">
        <v>103.2</v>
      </c>
      <c r="CD143" s="103"/>
      <c r="CE143" s="103">
        <v>103.2</v>
      </c>
      <c r="CF143" s="103"/>
      <c r="CG143" s="103"/>
      <c r="CH143" s="129">
        <v>27.556799999999999</v>
      </c>
      <c r="CI143" s="103"/>
      <c r="CJ143" s="103"/>
      <c r="CK143" s="143">
        <v>110.9325</v>
      </c>
      <c r="CL143" s="103"/>
      <c r="CM143" s="103"/>
      <c r="CN143" s="103"/>
      <c r="CO143" s="103">
        <v>458.5</v>
      </c>
      <c r="CP143" s="143">
        <v>5376.8293000000003</v>
      </c>
      <c r="CQ143" s="103">
        <v>-4918.3293000000003</v>
      </c>
      <c r="CR143" s="103"/>
      <c r="CS143" s="103"/>
      <c r="CT143" s="103"/>
      <c r="CU143" s="103"/>
      <c r="CV143" s="111">
        <v>5970.2626</v>
      </c>
    </row>
    <row r="144" spans="1:100" s="99" customFormat="1" ht="14.25" customHeight="1">
      <c r="A144" s="103">
        <v>139</v>
      </c>
      <c r="B144" s="103" t="s">
        <v>240</v>
      </c>
      <c r="C144" s="104">
        <v>202023</v>
      </c>
      <c r="D144" s="122" t="s">
        <v>378</v>
      </c>
      <c r="E144" s="106">
        <v>3189.9008000000003</v>
      </c>
      <c r="F144" s="106">
        <v>2597.6293000000005</v>
      </c>
      <c r="G144" s="103">
        <v>732566</v>
      </c>
      <c r="H144" s="137"/>
      <c r="I144" s="137">
        <v>732566</v>
      </c>
      <c r="J144" s="103">
        <v>879.07920000000001</v>
      </c>
      <c r="K144" s="106">
        <v>270.96000000000004</v>
      </c>
      <c r="L144" s="103">
        <v>0</v>
      </c>
      <c r="M144" s="103">
        <v>0</v>
      </c>
      <c r="N144" s="103">
        <v>0</v>
      </c>
      <c r="O144" s="128">
        <v>179.4</v>
      </c>
      <c r="P144" s="128">
        <v>91.56</v>
      </c>
      <c r="Q144" s="103"/>
      <c r="R144" s="103"/>
      <c r="S144" s="106">
        <v>245.16</v>
      </c>
      <c r="T144" s="103">
        <v>0</v>
      </c>
      <c r="U144" s="103"/>
      <c r="V144" s="128">
        <v>245.16</v>
      </c>
      <c r="W144" s="103"/>
      <c r="X144" s="103">
        <v>163.44</v>
      </c>
      <c r="Y144" s="103">
        <v>-163.44</v>
      </c>
      <c r="Z144" s="103"/>
      <c r="AA144" s="103">
        <v>0</v>
      </c>
      <c r="AB144" s="103">
        <v>0</v>
      </c>
      <c r="AC144" s="142">
        <v>136200</v>
      </c>
      <c r="AD144" s="103"/>
      <c r="AE144" s="103"/>
      <c r="AF144" s="103">
        <v>587.92999999999995</v>
      </c>
      <c r="AG144" s="103">
        <v>587.92999999999995</v>
      </c>
      <c r="AH144" s="103">
        <v>0</v>
      </c>
      <c r="AI144" s="110">
        <v>260.87189999999998</v>
      </c>
      <c r="AJ144" s="110">
        <v>260.87</v>
      </c>
      <c r="AK144" s="110">
        <v>1.8999999999778083E-3</v>
      </c>
      <c r="AL144" s="110">
        <v>2608719</v>
      </c>
      <c r="AM144" s="103"/>
      <c r="AN144" s="103">
        <v>124.69580000000001</v>
      </c>
      <c r="AO144" s="103">
        <v>124.7</v>
      </c>
      <c r="AP144" s="103">
        <v>-4.199999999997317E-3</v>
      </c>
      <c r="AQ144" s="103">
        <v>117.36069999999999</v>
      </c>
      <c r="AR144" s="103">
        <v>1173607</v>
      </c>
      <c r="AS144" s="103">
        <v>7.335</v>
      </c>
      <c r="AT144" s="103">
        <v>73350</v>
      </c>
      <c r="AU144" s="103"/>
      <c r="AV144" s="103">
        <v>23.472100000000001</v>
      </c>
      <c r="AW144" s="103">
        <v>23.47</v>
      </c>
      <c r="AX144" s="103">
        <v>2.1000000000022112E-3</v>
      </c>
      <c r="AY144" s="103">
        <v>13.203099999999999</v>
      </c>
      <c r="AZ144" s="103">
        <v>132031</v>
      </c>
      <c r="BA144" s="103">
        <v>10.2691</v>
      </c>
      <c r="BB144" s="103">
        <v>102691</v>
      </c>
      <c r="BC144" s="103">
        <v>-9.9999999997990585E-5</v>
      </c>
      <c r="BD144" s="103">
        <v>205.46029999999999</v>
      </c>
      <c r="BE144" s="103">
        <v>205.46</v>
      </c>
      <c r="BF144" s="103">
        <v>2.9999999998153726E-4</v>
      </c>
      <c r="BG144" s="103"/>
      <c r="BH144" s="103"/>
      <c r="BI144" s="103"/>
      <c r="BJ144" s="103">
        <v>0</v>
      </c>
      <c r="BK144" s="111">
        <v>1E-4</v>
      </c>
      <c r="BL144" s="125" t="s">
        <v>378</v>
      </c>
      <c r="BM144" s="106">
        <v>243.834</v>
      </c>
      <c r="BN144" s="103"/>
      <c r="BO144" s="103">
        <v>16</v>
      </c>
      <c r="BP144" s="103">
        <v>-16</v>
      </c>
      <c r="BQ144" s="103"/>
      <c r="BR144" s="103">
        <v>0</v>
      </c>
      <c r="BS144" s="103">
        <v>0</v>
      </c>
      <c r="BT144" s="103"/>
      <c r="BU144" s="110">
        <v>243.834</v>
      </c>
      <c r="BV144" s="103"/>
      <c r="BW144" s="103"/>
      <c r="BX144" s="103">
        <v>0</v>
      </c>
      <c r="BY144" s="106">
        <v>348.4375</v>
      </c>
      <c r="BZ144" s="106">
        <v>44.64</v>
      </c>
      <c r="CA144" s="103"/>
      <c r="CB144" s="103"/>
      <c r="CC144" s="103">
        <v>44.64</v>
      </c>
      <c r="CD144" s="103">
        <v>46.44</v>
      </c>
      <c r="CE144" s="103">
        <v>-1.7999999999999972</v>
      </c>
      <c r="CF144" s="103"/>
      <c r="CG144" s="103"/>
      <c r="CH144" s="129">
        <v>8.06</v>
      </c>
      <c r="CI144" s="103"/>
      <c r="CJ144" s="103"/>
      <c r="CK144" s="143">
        <v>46.4375</v>
      </c>
      <c r="CL144" s="103"/>
      <c r="CM144" s="103"/>
      <c r="CN144" s="103"/>
      <c r="CO144" s="103">
        <v>249.3</v>
      </c>
      <c r="CP144" s="143">
        <v>249.3</v>
      </c>
      <c r="CQ144" s="103">
        <v>0</v>
      </c>
      <c r="CR144" s="103"/>
      <c r="CS144" s="103"/>
      <c r="CT144" s="103"/>
      <c r="CU144" s="103"/>
      <c r="CV144" s="111">
        <v>3189.9008000000003</v>
      </c>
    </row>
    <row r="145" spans="1:100" s="99" customFormat="1" ht="14.25" customHeight="1">
      <c r="A145" s="103">
        <v>140</v>
      </c>
      <c r="B145" s="103" t="s">
        <v>240</v>
      </c>
      <c r="C145" s="104">
        <v>202024</v>
      </c>
      <c r="D145" s="132" t="s">
        <v>379</v>
      </c>
      <c r="E145" s="106">
        <v>5978.1305000000011</v>
      </c>
      <c r="F145" s="106">
        <v>4802.3975000000009</v>
      </c>
      <c r="G145" s="103">
        <v>1355553</v>
      </c>
      <c r="H145" s="96"/>
      <c r="I145" s="96">
        <v>1355553</v>
      </c>
      <c r="J145" s="103">
        <v>1626.6636000000001</v>
      </c>
      <c r="K145" s="106">
        <v>536.52</v>
      </c>
      <c r="L145" s="103">
        <v>0</v>
      </c>
      <c r="M145" s="103">
        <v>0</v>
      </c>
      <c r="N145" s="103">
        <v>0</v>
      </c>
      <c r="O145" s="128">
        <v>327.24</v>
      </c>
      <c r="P145" s="128">
        <v>209.28</v>
      </c>
      <c r="Q145" s="103"/>
      <c r="R145" s="103"/>
      <c r="S145" s="106">
        <v>444.96</v>
      </c>
      <c r="T145" s="103">
        <v>0</v>
      </c>
      <c r="U145" s="103"/>
      <c r="V145" s="128">
        <v>444.96</v>
      </c>
      <c r="W145" s="103"/>
      <c r="X145" s="103">
        <v>1067.08</v>
      </c>
      <c r="Y145" s="103">
        <v>-1067.08</v>
      </c>
      <c r="Z145" s="103"/>
      <c r="AA145" s="103">
        <v>0</v>
      </c>
      <c r="AB145" s="103">
        <v>0</v>
      </c>
      <c r="AC145" s="142">
        <v>247200</v>
      </c>
      <c r="AD145" s="103"/>
      <c r="AE145" s="103"/>
      <c r="AF145" s="103">
        <v>1067.08</v>
      </c>
      <c r="AG145" s="103"/>
      <c r="AH145" s="103">
        <v>1067.08</v>
      </c>
      <c r="AI145" s="110">
        <v>478.46140000000003</v>
      </c>
      <c r="AJ145" s="110">
        <v>215.49940000000001</v>
      </c>
      <c r="AK145" s="110">
        <v>262.96199999999999</v>
      </c>
      <c r="AL145" s="110">
        <v>4784614</v>
      </c>
      <c r="AM145" s="103"/>
      <c r="AN145" s="103">
        <v>228.9682</v>
      </c>
      <c r="AO145" s="103">
        <v>376.64440000000002</v>
      </c>
      <c r="AP145" s="103">
        <v>-147.67620000000002</v>
      </c>
      <c r="AQ145" s="103">
        <v>215.49950000000001</v>
      </c>
      <c r="AR145" s="103">
        <v>2154995</v>
      </c>
      <c r="AS145" s="103">
        <v>13.4687</v>
      </c>
      <c r="AT145" s="103">
        <v>134687</v>
      </c>
      <c r="AU145" s="103"/>
      <c r="AV145" s="103">
        <v>43.099899999999998</v>
      </c>
      <c r="AW145" s="103">
        <v>433.04599999999999</v>
      </c>
      <c r="AX145" s="103">
        <v>-389.9461</v>
      </c>
      <c r="AY145" s="103">
        <v>24.2437</v>
      </c>
      <c r="AZ145" s="103">
        <v>242437</v>
      </c>
      <c r="BA145" s="103">
        <v>18.856200000000001</v>
      </c>
      <c r="BB145" s="103">
        <v>188562</v>
      </c>
      <c r="BC145" s="103">
        <v>0</v>
      </c>
      <c r="BD145" s="103">
        <v>376.64440000000002</v>
      </c>
      <c r="BE145" s="103">
        <v>652.42700000000002</v>
      </c>
      <c r="BF145" s="103">
        <v>-275.7826</v>
      </c>
      <c r="BG145" s="103"/>
      <c r="BH145" s="103"/>
      <c r="BI145" s="103"/>
      <c r="BJ145" s="103">
        <v>0</v>
      </c>
      <c r="BK145" s="111">
        <v>1E-4</v>
      </c>
      <c r="BL145" s="138" t="s">
        <v>379</v>
      </c>
      <c r="BM145" s="106">
        <v>523.30600000000004</v>
      </c>
      <c r="BN145" s="103"/>
      <c r="BO145" s="103">
        <v>16</v>
      </c>
      <c r="BP145" s="103">
        <v>-16</v>
      </c>
      <c r="BQ145" s="103"/>
      <c r="BR145" s="103">
        <v>25.242000000000001</v>
      </c>
      <c r="BS145" s="103">
        <v>-25.242000000000001</v>
      </c>
      <c r="BT145" s="103"/>
      <c r="BU145" s="110">
        <v>451.30599999999998</v>
      </c>
      <c r="BV145" s="103">
        <v>72</v>
      </c>
      <c r="BW145" s="103"/>
      <c r="BX145" s="103">
        <v>72</v>
      </c>
      <c r="BY145" s="106">
        <v>652.42700000000002</v>
      </c>
      <c r="BZ145" s="106">
        <v>84.96</v>
      </c>
      <c r="CA145" s="103"/>
      <c r="CB145" s="103"/>
      <c r="CC145" s="103">
        <v>84.96</v>
      </c>
      <c r="CD145" s="103"/>
      <c r="CE145" s="103">
        <v>84.96</v>
      </c>
      <c r="CF145" s="103"/>
      <c r="CG145" s="103"/>
      <c r="CH145" s="129">
        <v>25.242000000000001</v>
      </c>
      <c r="CI145" s="103"/>
      <c r="CJ145" s="103"/>
      <c r="CK145" s="143">
        <v>95.025000000000006</v>
      </c>
      <c r="CL145" s="103"/>
      <c r="CM145" s="103"/>
      <c r="CN145" s="103"/>
      <c r="CO145" s="103">
        <v>447.2</v>
      </c>
      <c r="CP145" s="143">
        <v>5454.8243000000002</v>
      </c>
      <c r="CQ145" s="103">
        <v>-5007.6243000000004</v>
      </c>
      <c r="CR145" s="103"/>
      <c r="CS145" s="103"/>
      <c r="CT145" s="103"/>
      <c r="CU145" s="103"/>
      <c r="CV145" s="111">
        <v>5978.1305000000011</v>
      </c>
    </row>
    <row r="146" spans="1:100" s="99" customFormat="1" ht="14.25" customHeight="1">
      <c r="A146" s="103">
        <v>141</v>
      </c>
      <c r="B146" s="103" t="s">
        <v>240</v>
      </c>
      <c r="C146" s="104">
        <v>202025</v>
      </c>
      <c r="D146" s="122" t="s">
        <v>380</v>
      </c>
      <c r="E146" s="106">
        <v>3720.2681000000002</v>
      </c>
      <c r="F146" s="106">
        <v>2990.0966000000003</v>
      </c>
      <c r="G146" s="103">
        <v>887466</v>
      </c>
      <c r="H146" s="96"/>
      <c r="I146" s="111">
        <v>887466</v>
      </c>
      <c r="J146" s="103">
        <v>1064.9592</v>
      </c>
      <c r="K146" s="106">
        <v>323.39999999999998</v>
      </c>
      <c r="L146" s="103">
        <v>0</v>
      </c>
      <c r="M146" s="103">
        <v>0</v>
      </c>
      <c r="N146" s="103">
        <v>0</v>
      </c>
      <c r="O146" s="128">
        <v>198.12</v>
      </c>
      <c r="P146" s="128">
        <v>125.28</v>
      </c>
      <c r="Q146" s="103"/>
      <c r="R146" s="103"/>
      <c r="S146" s="106">
        <v>263.52</v>
      </c>
      <c r="T146" s="103">
        <v>0</v>
      </c>
      <c r="U146" s="103"/>
      <c r="V146" s="128">
        <v>263.52</v>
      </c>
      <c r="W146" s="103"/>
      <c r="X146" s="103"/>
      <c r="Y146" s="103">
        <v>0</v>
      </c>
      <c r="Z146" s="103"/>
      <c r="AA146" s="103">
        <v>0</v>
      </c>
      <c r="AB146" s="103">
        <v>0</v>
      </c>
      <c r="AC146" s="142">
        <v>146400</v>
      </c>
      <c r="AD146" s="103"/>
      <c r="AE146" s="103"/>
      <c r="AF146" s="103">
        <v>631.96</v>
      </c>
      <c r="AG146" s="103">
        <v>631.96</v>
      </c>
      <c r="AH146" s="103">
        <v>0</v>
      </c>
      <c r="AI146" s="110">
        <v>299.61590000000001</v>
      </c>
      <c r="AJ146" s="110">
        <v>299.61590000000001</v>
      </c>
      <c r="AK146" s="110">
        <v>0</v>
      </c>
      <c r="AL146" s="110">
        <v>2996159</v>
      </c>
      <c r="AM146" s="103"/>
      <c r="AN146" s="103">
        <v>144.2381</v>
      </c>
      <c r="AO146" s="103">
        <v>144.238</v>
      </c>
      <c r="AP146" s="103">
        <v>1.0000000000331966E-4</v>
      </c>
      <c r="AQ146" s="103">
        <v>135.7535</v>
      </c>
      <c r="AR146" s="103">
        <v>1357535</v>
      </c>
      <c r="AS146" s="103">
        <v>8.4846000000000004</v>
      </c>
      <c r="AT146" s="103">
        <v>84846</v>
      </c>
      <c r="AU146" s="103"/>
      <c r="AV146" s="103">
        <v>27.150700000000001</v>
      </c>
      <c r="AW146" s="103">
        <v>27.150700000000001</v>
      </c>
      <c r="AX146" s="103">
        <v>0</v>
      </c>
      <c r="AY146" s="103">
        <v>15.2723</v>
      </c>
      <c r="AZ146" s="103">
        <v>152723</v>
      </c>
      <c r="BA146" s="103">
        <v>11.878399999999999</v>
      </c>
      <c r="BB146" s="103">
        <v>118783.99999999999</v>
      </c>
      <c r="BC146" s="103">
        <v>0</v>
      </c>
      <c r="BD146" s="103">
        <v>235.2527</v>
      </c>
      <c r="BE146" s="103">
        <v>235.2527</v>
      </c>
      <c r="BF146" s="103">
        <v>0</v>
      </c>
      <c r="BG146" s="103"/>
      <c r="BH146" s="103"/>
      <c r="BI146" s="103"/>
      <c r="BJ146" s="103">
        <v>0</v>
      </c>
      <c r="BK146" s="111">
        <v>1E-4</v>
      </c>
      <c r="BL146" s="125" t="s">
        <v>380</v>
      </c>
      <c r="BM146" s="106">
        <v>294.74400000000003</v>
      </c>
      <c r="BN146" s="103"/>
      <c r="BO146" s="103">
        <v>16</v>
      </c>
      <c r="BP146" s="103">
        <v>-16</v>
      </c>
      <c r="BQ146" s="103"/>
      <c r="BR146" s="103">
        <v>0</v>
      </c>
      <c r="BS146" s="103">
        <v>0</v>
      </c>
      <c r="BT146" s="103"/>
      <c r="BU146" s="110">
        <v>244.744</v>
      </c>
      <c r="BV146" s="103">
        <v>50</v>
      </c>
      <c r="BW146" s="103">
        <v>42.16</v>
      </c>
      <c r="BX146" s="103">
        <v>7.8400000000000034</v>
      </c>
      <c r="BY146" s="106">
        <v>435.42750000000001</v>
      </c>
      <c r="BZ146" s="106">
        <v>97.92</v>
      </c>
      <c r="CA146" s="103"/>
      <c r="CB146" s="103"/>
      <c r="CC146" s="103">
        <v>97.92</v>
      </c>
      <c r="CD146" s="103"/>
      <c r="CE146" s="103">
        <v>97.92</v>
      </c>
      <c r="CF146" s="103"/>
      <c r="CG146" s="103"/>
      <c r="CH146" s="129">
        <v>39.520000000000003</v>
      </c>
      <c r="CI146" s="103"/>
      <c r="CJ146" s="103"/>
      <c r="CK146" s="143">
        <v>56.987499999999997</v>
      </c>
      <c r="CL146" s="103"/>
      <c r="CM146" s="103"/>
      <c r="CN146" s="103"/>
      <c r="CO146" s="103">
        <v>241</v>
      </c>
      <c r="CP146" s="143">
        <v>241</v>
      </c>
      <c r="CQ146" s="103">
        <v>0</v>
      </c>
      <c r="CR146" s="103"/>
      <c r="CS146" s="103"/>
      <c r="CT146" s="103"/>
      <c r="CU146" s="103"/>
      <c r="CV146" s="111">
        <v>3720.2681000000002</v>
      </c>
    </row>
    <row r="147" spans="1:100" s="99" customFormat="1" ht="14.25" customHeight="1">
      <c r="A147" s="103">
        <v>142</v>
      </c>
      <c r="B147" s="103" t="s">
        <v>240</v>
      </c>
      <c r="C147" s="104">
        <v>202026</v>
      </c>
      <c r="D147" s="122" t="s">
        <v>381</v>
      </c>
      <c r="E147" s="106">
        <v>6206.3218000000006</v>
      </c>
      <c r="F147" s="106">
        <v>5076.0883000000003</v>
      </c>
      <c r="G147" s="103">
        <v>1584604</v>
      </c>
      <c r="H147" s="111"/>
      <c r="I147" s="111">
        <v>1584604</v>
      </c>
      <c r="J147" s="103">
        <v>1901.5247999999999</v>
      </c>
      <c r="K147" s="106">
        <v>518.85599999999999</v>
      </c>
      <c r="L147" s="103">
        <v>0</v>
      </c>
      <c r="M147" s="103">
        <v>0</v>
      </c>
      <c r="N147" s="103">
        <v>0</v>
      </c>
      <c r="O147" s="128">
        <v>345.096</v>
      </c>
      <c r="P147" s="128">
        <v>173.76</v>
      </c>
      <c r="Q147" s="103"/>
      <c r="R147" s="103"/>
      <c r="S147" s="106">
        <v>425.52</v>
      </c>
      <c r="T147" s="103">
        <v>0</v>
      </c>
      <c r="U147" s="103"/>
      <c r="V147" s="128">
        <v>425.52</v>
      </c>
      <c r="W147" s="103"/>
      <c r="X147" s="103"/>
      <c r="Y147" s="103">
        <v>0</v>
      </c>
      <c r="Z147" s="103"/>
      <c r="AA147" s="103">
        <v>0</v>
      </c>
      <c r="AB147" s="103">
        <v>0</v>
      </c>
      <c r="AC147" s="142">
        <v>236400</v>
      </c>
      <c r="AD147" s="103"/>
      <c r="AE147" s="103"/>
      <c r="AF147" s="103">
        <v>1020.46</v>
      </c>
      <c r="AG147" s="103">
        <v>1020.46</v>
      </c>
      <c r="AH147" s="103">
        <v>0</v>
      </c>
      <c r="AI147" s="110">
        <v>512.90639999999996</v>
      </c>
      <c r="AJ147" s="110">
        <v>512.90636800000004</v>
      </c>
      <c r="AK147" s="110">
        <v>3.1999999919207767E-5</v>
      </c>
      <c r="AL147" s="110">
        <v>5129064</v>
      </c>
      <c r="AM147" s="103"/>
      <c r="AN147" s="103">
        <v>248.36869999999999</v>
      </c>
      <c r="AO147" s="103">
        <v>248.368708</v>
      </c>
      <c r="AP147" s="103">
        <v>-8.0000000082236511E-6</v>
      </c>
      <c r="AQ147" s="103">
        <v>233.75880000000001</v>
      </c>
      <c r="AR147" s="103">
        <v>2337588</v>
      </c>
      <c r="AS147" s="103">
        <v>14.6099</v>
      </c>
      <c r="AT147" s="103">
        <v>146099</v>
      </c>
      <c r="AU147" s="103"/>
      <c r="AV147" s="103">
        <v>46.751800000000003</v>
      </c>
      <c r="AW147" s="103">
        <v>46.751756999999998</v>
      </c>
      <c r="AX147" s="103">
        <v>4.3000000005122274E-5</v>
      </c>
      <c r="AY147" s="103">
        <v>26.297899999999998</v>
      </c>
      <c r="AZ147" s="103">
        <v>262979</v>
      </c>
      <c r="BA147" s="103">
        <v>20.453900000000001</v>
      </c>
      <c r="BB147" s="103">
        <v>204539</v>
      </c>
      <c r="BC147" s="103">
        <v>0</v>
      </c>
      <c r="BD147" s="103">
        <v>401.70060000000001</v>
      </c>
      <c r="BE147" s="103">
        <v>401.70057600000001</v>
      </c>
      <c r="BF147" s="103">
        <v>2.3999999996249244E-5</v>
      </c>
      <c r="BG147" s="103"/>
      <c r="BH147" s="103"/>
      <c r="BI147" s="103"/>
      <c r="BJ147" s="103">
        <v>0</v>
      </c>
      <c r="BK147" s="111">
        <v>1E-4</v>
      </c>
      <c r="BL147" s="125" t="s">
        <v>381</v>
      </c>
      <c r="BM147" s="106">
        <v>499.358</v>
      </c>
      <c r="BN147" s="103"/>
      <c r="BO147" s="103">
        <v>16</v>
      </c>
      <c r="BP147" s="103">
        <v>-16</v>
      </c>
      <c r="BQ147" s="103">
        <v>0</v>
      </c>
      <c r="BR147" s="103">
        <v>0</v>
      </c>
      <c r="BS147" s="103">
        <v>0</v>
      </c>
      <c r="BT147" s="103"/>
      <c r="BU147" s="110">
        <v>413.358</v>
      </c>
      <c r="BV147" s="103">
        <v>86</v>
      </c>
      <c r="BW147" s="103">
        <v>86</v>
      </c>
      <c r="BX147" s="103">
        <v>0</v>
      </c>
      <c r="BY147" s="106">
        <v>630.87549999999999</v>
      </c>
      <c r="BZ147" s="106">
        <v>99.84</v>
      </c>
      <c r="CA147" s="129"/>
      <c r="CB147" s="129"/>
      <c r="CC147" s="103">
        <v>99.84</v>
      </c>
      <c r="CD147" s="103"/>
      <c r="CE147" s="103">
        <v>99.84</v>
      </c>
      <c r="CF147" s="129"/>
      <c r="CG147" s="103"/>
      <c r="CH147" s="129">
        <v>26.748000000000001</v>
      </c>
      <c r="CI147" s="103"/>
      <c r="CJ147" s="103"/>
      <c r="CK147" s="143">
        <v>83.587500000000006</v>
      </c>
      <c r="CL147" s="103"/>
      <c r="CM147" s="103"/>
      <c r="CN147" s="103"/>
      <c r="CO147" s="103">
        <v>420.7</v>
      </c>
      <c r="CP147" s="143">
        <v>420.7</v>
      </c>
      <c r="CQ147" s="103">
        <v>0</v>
      </c>
      <c r="CR147" s="103"/>
      <c r="CS147" s="103"/>
      <c r="CT147" s="103"/>
      <c r="CU147" s="103"/>
      <c r="CV147" s="111">
        <v>6206.3218000000006</v>
      </c>
    </row>
    <row r="148" spans="1:100" s="99" customFormat="1" ht="14.25" customHeight="1">
      <c r="A148" s="103">
        <v>143</v>
      </c>
      <c r="B148" s="103" t="s">
        <v>240</v>
      </c>
      <c r="C148" s="104">
        <v>202027</v>
      </c>
      <c r="D148" s="122" t="s">
        <v>382</v>
      </c>
      <c r="E148" s="106">
        <v>93.777999999999992</v>
      </c>
      <c r="F148" s="106">
        <v>35.897999999999996</v>
      </c>
      <c r="G148" s="103">
        <v>10427</v>
      </c>
      <c r="H148" s="111"/>
      <c r="I148" s="111">
        <v>10427</v>
      </c>
      <c r="J148" s="103">
        <v>12.5124</v>
      </c>
      <c r="K148" s="106">
        <v>0</v>
      </c>
      <c r="L148" s="103">
        <v>0</v>
      </c>
      <c r="M148" s="103">
        <v>0</v>
      </c>
      <c r="N148" s="103">
        <v>0</v>
      </c>
      <c r="O148" s="103"/>
      <c r="P148" s="103"/>
      <c r="Q148" s="103"/>
      <c r="R148" s="103"/>
      <c r="S148" s="106">
        <v>6.48</v>
      </c>
      <c r="T148" s="103">
        <v>0</v>
      </c>
      <c r="U148" s="103"/>
      <c r="V148" s="103"/>
      <c r="W148" s="103">
        <v>4.32</v>
      </c>
      <c r="X148" s="103">
        <v>4.32</v>
      </c>
      <c r="Y148" s="103">
        <v>0</v>
      </c>
      <c r="Z148" s="103">
        <v>2.16</v>
      </c>
      <c r="AA148" s="103">
        <v>2.16</v>
      </c>
      <c r="AB148" s="103">
        <v>0</v>
      </c>
      <c r="AC148" s="142">
        <v>3600</v>
      </c>
      <c r="AD148" s="103"/>
      <c r="AE148" s="103"/>
      <c r="AF148" s="103">
        <v>7.77</v>
      </c>
      <c r="AG148" s="103">
        <v>7.77</v>
      </c>
      <c r="AH148" s="103">
        <v>0</v>
      </c>
      <c r="AI148" s="110">
        <v>3.9363999999999999</v>
      </c>
      <c r="AJ148" s="110">
        <v>3.9363839999999999</v>
      </c>
      <c r="AK148" s="110">
        <v>1.6000000000016001E-5</v>
      </c>
      <c r="AL148" s="110">
        <v>39364</v>
      </c>
      <c r="AM148" s="103"/>
      <c r="AN148" s="103">
        <v>1.724</v>
      </c>
      <c r="AO148" s="103">
        <v>1.622592</v>
      </c>
      <c r="AP148" s="103">
        <v>0.10140799999999994</v>
      </c>
      <c r="AQ148" s="103">
        <v>1.6226</v>
      </c>
      <c r="AR148" s="103">
        <v>16226</v>
      </c>
      <c r="AS148" s="103">
        <v>0.1014</v>
      </c>
      <c r="AT148" s="103">
        <v>1014</v>
      </c>
      <c r="AU148" s="103"/>
      <c r="AV148" s="103">
        <v>0.26369999999999999</v>
      </c>
      <c r="AW148" s="103">
        <v>0.36508299999999999</v>
      </c>
      <c r="AX148" s="103">
        <v>-0.101383</v>
      </c>
      <c r="AY148" s="103">
        <v>0.1825</v>
      </c>
      <c r="AZ148" s="103">
        <v>1825</v>
      </c>
      <c r="BA148" s="103">
        <v>0.14199999999999999</v>
      </c>
      <c r="BB148" s="103">
        <v>1419.9999999999998</v>
      </c>
      <c r="BC148" s="103">
        <v>-6.0799999999999993E-2</v>
      </c>
      <c r="BD148" s="103">
        <v>3.2115</v>
      </c>
      <c r="BE148" s="103">
        <v>3.2114880000000001</v>
      </c>
      <c r="BF148" s="103">
        <v>1.1999999999900979E-5</v>
      </c>
      <c r="BG148" s="103"/>
      <c r="BH148" s="103"/>
      <c r="BI148" s="103"/>
      <c r="BJ148" s="103">
        <v>0</v>
      </c>
      <c r="BK148" s="111">
        <v>1E-4</v>
      </c>
      <c r="BL148" s="125" t="s">
        <v>382</v>
      </c>
      <c r="BM148" s="106">
        <v>57.88</v>
      </c>
      <c r="BN148" s="103">
        <v>2.88</v>
      </c>
      <c r="BO148" s="103">
        <v>2.88</v>
      </c>
      <c r="BP148" s="103">
        <v>0</v>
      </c>
      <c r="BQ148" s="103">
        <v>0</v>
      </c>
      <c r="BR148" s="103">
        <v>0</v>
      </c>
      <c r="BS148" s="103">
        <v>0</v>
      </c>
      <c r="BT148" s="103"/>
      <c r="BU148" s="110">
        <v>55</v>
      </c>
      <c r="BV148" s="103"/>
      <c r="BW148" s="103"/>
      <c r="BX148" s="103">
        <v>0</v>
      </c>
      <c r="BY148" s="106">
        <v>0</v>
      </c>
      <c r="BZ148" s="106">
        <v>0</v>
      </c>
      <c r="CA148" s="103"/>
      <c r="CB148" s="103"/>
      <c r="CC148" s="103">
        <v>0</v>
      </c>
      <c r="CD148" s="103"/>
      <c r="CE148" s="103">
        <v>0</v>
      </c>
      <c r="CF148" s="103"/>
      <c r="CG148" s="103"/>
      <c r="CH148" s="103"/>
      <c r="CI148" s="103"/>
      <c r="CJ148" s="103"/>
      <c r="CK148" s="110"/>
      <c r="CL148" s="103"/>
      <c r="CM148" s="103"/>
      <c r="CN148" s="103"/>
      <c r="CO148" s="129"/>
      <c r="CP148" s="129"/>
      <c r="CQ148" s="103">
        <v>0</v>
      </c>
      <c r="CR148" s="103"/>
      <c r="CS148" s="103"/>
      <c r="CT148" s="103"/>
      <c r="CU148" s="103"/>
      <c r="CV148" s="111">
        <v>93.777999999999992</v>
      </c>
    </row>
    <row r="149" spans="1:100" s="99" customFormat="1" ht="14.25" customHeight="1">
      <c r="A149" s="103">
        <v>144</v>
      </c>
      <c r="B149" s="103" t="s">
        <v>240</v>
      </c>
      <c r="C149" s="104">
        <v>205001</v>
      </c>
      <c r="D149" s="105" t="s">
        <v>383</v>
      </c>
      <c r="E149" s="106">
        <v>99.626799999999974</v>
      </c>
      <c r="F149" s="106">
        <v>81.458799999999982</v>
      </c>
      <c r="G149" s="103">
        <v>24133</v>
      </c>
      <c r="H149" s="106">
        <v>24133</v>
      </c>
      <c r="I149" s="106"/>
      <c r="J149" s="103">
        <v>28.959599999999998</v>
      </c>
      <c r="K149" s="106">
        <v>13.5</v>
      </c>
      <c r="L149" s="103">
        <v>13.5</v>
      </c>
      <c r="M149" s="103">
        <v>13.5</v>
      </c>
      <c r="N149" s="103">
        <v>0</v>
      </c>
      <c r="O149" s="103"/>
      <c r="P149" s="103"/>
      <c r="Q149" s="103"/>
      <c r="R149" s="103"/>
      <c r="S149" s="106">
        <v>18.823899999999998</v>
      </c>
      <c r="T149" s="103">
        <v>2.4133</v>
      </c>
      <c r="U149" s="103"/>
      <c r="V149" s="103"/>
      <c r="W149" s="103">
        <v>11.110799999999999</v>
      </c>
      <c r="X149" s="103">
        <v>11.110799999999999</v>
      </c>
      <c r="Y149" s="103">
        <v>0</v>
      </c>
      <c r="Z149" s="103">
        <v>5.2998000000000003</v>
      </c>
      <c r="AA149" s="103">
        <v>5.5553999999999997</v>
      </c>
      <c r="AB149" s="103">
        <v>-0.25559999999999938</v>
      </c>
      <c r="AC149" s="103">
        <v>9259</v>
      </c>
      <c r="AD149" s="103"/>
      <c r="AE149" s="103"/>
      <c r="AF149" s="103">
        <v>0</v>
      </c>
      <c r="AG149" s="103">
        <v>0</v>
      </c>
      <c r="AH149" s="103">
        <v>0</v>
      </c>
      <c r="AI149" s="110">
        <v>8.9573999999999998</v>
      </c>
      <c r="AJ149" s="110">
        <v>8.9573999999999998</v>
      </c>
      <c r="AK149" s="110">
        <v>0</v>
      </c>
      <c r="AL149" s="110">
        <v>89574</v>
      </c>
      <c r="AM149" s="103"/>
      <c r="AN149" s="103">
        <v>3.6091000000000002</v>
      </c>
      <c r="AO149" s="103">
        <v>3.6091000000000002</v>
      </c>
      <c r="AP149" s="103">
        <v>0</v>
      </c>
      <c r="AQ149" s="103">
        <v>3.3967999999999998</v>
      </c>
      <c r="AR149" s="103">
        <v>33968</v>
      </c>
      <c r="AS149" s="103">
        <v>0.21229999999999999</v>
      </c>
      <c r="AT149" s="103">
        <v>2123</v>
      </c>
      <c r="AU149" s="103"/>
      <c r="AV149" s="103">
        <v>0.25480000000000003</v>
      </c>
      <c r="AW149" s="103">
        <v>0.25480000000000003</v>
      </c>
      <c r="AX149" s="103">
        <v>0</v>
      </c>
      <c r="AY149" s="103">
        <v>0.25480000000000003</v>
      </c>
      <c r="AZ149" s="103">
        <v>2548.0000000000005</v>
      </c>
      <c r="BA149" s="103">
        <v>0</v>
      </c>
      <c r="BB149" s="103">
        <v>0</v>
      </c>
      <c r="BC149" s="103">
        <v>0</v>
      </c>
      <c r="BD149" s="103">
        <v>7.3540000000000001</v>
      </c>
      <c r="BE149" s="103">
        <v>7.3540000000000001</v>
      </c>
      <c r="BF149" s="103">
        <v>0</v>
      </c>
      <c r="BG149" s="103"/>
      <c r="BH149" s="103"/>
      <c r="BI149" s="103"/>
      <c r="BJ149" s="103">
        <v>0</v>
      </c>
      <c r="BK149" s="111">
        <v>1E-4</v>
      </c>
      <c r="BL149" s="112" t="s">
        <v>383</v>
      </c>
      <c r="BM149" s="106">
        <v>18.167999999999999</v>
      </c>
      <c r="BN149" s="103">
        <v>7.1999999999999993</v>
      </c>
      <c r="BO149" s="103">
        <v>7.2</v>
      </c>
      <c r="BP149" s="103">
        <v>0</v>
      </c>
      <c r="BQ149" s="103">
        <v>4.968</v>
      </c>
      <c r="BR149" s="103">
        <v>4.968</v>
      </c>
      <c r="BS149" s="103">
        <v>0</v>
      </c>
      <c r="BT149" s="103">
        <v>4140</v>
      </c>
      <c r="BU149" s="110">
        <v>6</v>
      </c>
      <c r="BV149" s="103"/>
      <c r="BW149" s="103"/>
      <c r="BX149" s="103">
        <v>0</v>
      </c>
      <c r="BY149" s="106">
        <v>0</v>
      </c>
      <c r="BZ149" s="106">
        <v>0</v>
      </c>
      <c r="CA149" s="103"/>
      <c r="CB149" s="103"/>
      <c r="CC149" s="103">
        <v>0</v>
      </c>
      <c r="CD149" s="103"/>
      <c r="CE149" s="103">
        <v>0</v>
      </c>
      <c r="CF149" s="103"/>
      <c r="CG149" s="103"/>
      <c r="CH149" s="103"/>
      <c r="CI149" s="103"/>
      <c r="CJ149" s="103"/>
      <c r="CK149" s="110"/>
      <c r="CL149" s="103"/>
      <c r="CM149" s="103"/>
      <c r="CN149" s="103"/>
      <c r="CO149" s="103"/>
      <c r="CP149" s="103"/>
      <c r="CQ149" s="103">
        <v>0</v>
      </c>
      <c r="CR149" s="103">
        <v>113</v>
      </c>
      <c r="CS149" s="103"/>
      <c r="CT149" s="103"/>
      <c r="CU149" s="103"/>
      <c r="CV149" s="111">
        <v>212.62679999999997</v>
      </c>
    </row>
    <row r="150" spans="1:100" s="99" customFormat="1" ht="14.25" customHeight="1">
      <c r="A150" s="103">
        <v>145</v>
      </c>
      <c r="B150" s="103" t="s">
        <v>240</v>
      </c>
      <c r="C150" s="141">
        <v>201001</v>
      </c>
      <c r="D150" s="105" t="s">
        <v>384</v>
      </c>
      <c r="E150" s="106">
        <v>508.23059999999998</v>
      </c>
      <c r="F150" s="106">
        <v>294.45819999999998</v>
      </c>
      <c r="G150" s="103">
        <v>82208</v>
      </c>
      <c r="H150" s="106">
        <v>61221</v>
      </c>
      <c r="I150" s="106">
        <v>20987</v>
      </c>
      <c r="J150" s="103">
        <v>98.649600000000007</v>
      </c>
      <c r="K150" s="106">
        <v>36</v>
      </c>
      <c r="L150" s="103">
        <v>36</v>
      </c>
      <c r="M150" s="103">
        <v>36</v>
      </c>
      <c r="N150" s="103">
        <v>0</v>
      </c>
      <c r="O150" s="103"/>
      <c r="P150" s="103"/>
      <c r="Q150" s="103"/>
      <c r="R150" s="103"/>
      <c r="S150" s="106">
        <v>65.865700000000004</v>
      </c>
      <c r="T150" s="103">
        <v>6.1220999999999997</v>
      </c>
      <c r="U150" s="103"/>
      <c r="V150" s="103"/>
      <c r="W150" s="103">
        <v>39.8508</v>
      </c>
      <c r="X150" s="103">
        <v>39.8508</v>
      </c>
      <c r="Y150" s="103">
        <v>0</v>
      </c>
      <c r="Z150" s="103">
        <v>19.892800000000001</v>
      </c>
      <c r="AA150" s="103">
        <v>19.9254</v>
      </c>
      <c r="AB150" s="103">
        <v>-3.259999999999863E-2</v>
      </c>
      <c r="AC150" s="103">
        <v>33209</v>
      </c>
      <c r="AD150" s="103"/>
      <c r="AE150" s="103"/>
      <c r="AF150" s="103">
        <v>20.72</v>
      </c>
      <c r="AG150" s="103">
        <v>20.72</v>
      </c>
      <c r="AH150" s="103">
        <v>0</v>
      </c>
      <c r="AI150" s="110">
        <v>32.214799999999997</v>
      </c>
      <c r="AJ150" s="110">
        <v>32.214799999999997</v>
      </c>
      <c r="AK150" s="110">
        <v>0</v>
      </c>
      <c r="AL150" s="110">
        <v>322147.99999999994</v>
      </c>
      <c r="AM150" s="103"/>
      <c r="AN150" s="103">
        <v>13.2064</v>
      </c>
      <c r="AO150" s="103">
        <v>13.2064</v>
      </c>
      <c r="AP150" s="103">
        <v>0</v>
      </c>
      <c r="AQ150" s="103">
        <v>12.429600000000001</v>
      </c>
      <c r="AR150" s="103">
        <v>124296</v>
      </c>
      <c r="AS150" s="103">
        <v>0.77680000000000005</v>
      </c>
      <c r="AT150" s="103">
        <v>7768.0000000000009</v>
      </c>
      <c r="AU150" s="103"/>
      <c r="AV150" s="103">
        <v>1.2535000000000001</v>
      </c>
      <c r="AW150" s="103">
        <v>1.2535000000000001</v>
      </c>
      <c r="AX150" s="103">
        <v>0</v>
      </c>
      <c r="AY150" s="103">
        <v>0.93220000000000003</v>
      </c>
      <c r="AZ150" s="103">
        <v>9322</v>
      </c>
      <c r="BA150" s="103">
        <v>0.32129999999999997</v>
      </c>
      <c r="BB150" s="103">
        <v>3212.9999999999995</v>
      </c>
      <c r="BC150" s="103">
        <v>0</v>
      </c>
      <c r="BD150" s="103">
        <v>26.548200000000001</v>
      </c>
      <c r="BE150" s="103">
        <v>26.548200000000001</v>
      </c>
      <c r="BF150" s="103">
        <v>0</v>
      </c>
      <c r="BG150" s="103"/>
      <c r="BH150" s="103"/>
      <c r="BI150" s="103"/>
      <c r="BJ150" s="103">
        <v>0</v>
      </c>
      <c r="BK150" s="111">
        <v>1E-4</v>
      </c>
      <c r="BL150" s="112" t="s">
        <v>384</v>
      </c>
      <c r="BM150" s="106">
        <v>190.928</v>
      </c>
      <c r="BN150" s="103">
        <v>26.88</v>
      </c>
      <c r="BO150" s="103">
        <v>26.88</v>
      </c>
      <c r="BP150" s="103">
        <v>0</v>
      </c>
      <c r="BQ150" s="103">
        <v>12.048</v>
      </c>
      <c r="BR150" s="103">
        <v>12.048</v>
      </c>
      <c r="BS150" s="103">
        <v>0</v>
      </c>
      <c r="BT150" s="103">
        <v>11190</v>
      </c>
      <c r="BU150" s="110">
        <v>152</v>
      </c>
      <c r="BV150" s="103"/>
      <c r="BW150" s="103"/>
      <c r="BX150" s="103">
        <v>0</v>
      </c>
      <c r="BY150" s="106">
        <v>22.8444</v>
      </c>
      <c r="BZ150" s="106">
        <v>21.188400000000001</v>
      </c>
      <c r="CA150" s="103"/>
      <c r="CB150" s="103">
        <v>6.3083999999999998</v>
      </c>
      <c r="CC150" s="103">
        <v>14.88</v>
      </c>
      <c r="CD150" s="103">
        <v>14.88</v>
      </c>
      <c r="CE150" s="103">
        <v>0</v>
      </c>
      <c r="CF150" s="103"/>
      <c r="CG150" s="103"/>
      <c r="CH150" s="129">
        <v>1.6559999999999999</v>
      </c>
      <c r="CI150" s="103"/>
      <c r="CJ150" s="103"/>
      <c r="CK150" s="110"/>
      <c r="CL150" s="103"/>
      <c r="CM150" s="103"/>
      <c r="CN150" s="103"/>
      <c r="CO150" s="103"/>
      <c r="CP150" s="103"/>
      <c r="CQ150" s="103">
        <v>0</v>
      </c>
      <c r="CR150" s="103">
        <v>87</v>
      </c>
      <c r="CS150" s="103"/>
      <c r="CT150" s="103"/>
      <c r="CU150" s="103"/>
      <c r="CV150" s="111">
        <v>595.23059999999998</v>
      </c>
    </row>
    <row r="151" spans="1:100" s="99" customFormat="1" ht="14.25" customHeight="1">
      <c r="A151" s="103">
        <v>146</v>
      </c>
      <c r="B151" s="103" t="s">
        <v>240</v>
      </c>
      <c r="C151" s="141">
        <v>201004</v>
      </c>
      <c r="D151" s="121" t="s">
        <v>385</v>
      </c>
      <c r="E151" s="106">
        <v>352.32479999999998</v>
      </c>
      <c r="F151" s="106">
        <v>257.16479999999996</v>
      </c>
      <c r="G151" s="103">
        <v>69066</v>
      </c>
      <c r="H151" s="106">
        <v>69066</v>
      </c>
      <c r="I151" s="106"/>
      <c r="J151" s="103">
        <v>82.879199999999997</v>
      </c>
      <c r="K151" s="106">
        <v>51.75</v>
      </c>
      <c r="L151" s="103">
        <v>51.75</v>
      </c>
      <c r="M151" s="103">
        <v>51.75</v>
      </c>
      <c r="N151" s="103">
        <v>0</v>
      </c>
      <c r="O151" s="103"/>
      <c r="P151" s="103"/>
      <c r="Q151" s="103"/>
      <c r="R151" s="103"/>
      <c r="S151" s="106">
        <v>58.881499999999996</v>
      </c>
      <c r="T151" s="103">
        <v>6.9066000000000001</v>
      </c>
      <c r="U151" s="103"/>
      <c r="V151" s="103"/>
      <c r="W151" s="103">
        <v>34.598399999999998</v>
      </c>
      <c r="X151" s="103">
        <v>34.598399999999998</v>
      </c>
      <c r="Y151" s="103">
        <v>0</v>
      </c>
      <c r="Z151" s="103">
        <v>17.3765</v>
      </c>
      <c r="AA151" s="103">
        <v>17.299199999999999</v>
      </c>
      <c r="AB151" s="103">
        <v>7.7300000000001035E-2</v>
      </c>
      <c r="AC151" s="103">
        <v>28832</v>
      </c>
      <c r="AD151" s="103"/>
      <c r="AE151" s="103"/>
      <c r="AF151" s="103">
        <v>0</v>
      </c>
      <c r="AG151" s="103">
        <v>0</v>
      </c>
      <c r="AH151" s="103">
        <v>0</v>
      </c>
      <c r="AI151" s="110">
        <v>28.1815</v>
      </c>
      <c r="AJ151" s="110">
        <v>28.1815</v>
      </c>
      <c r="AK151" s="110">
        <v>0</v>
      </c>
      <c r="AL151" s="110">
        <v>281815</v>
      </c>
      <c r="AM151" s="103"/>
      <c r="AN151" s="103">
        <v>11.4435</v>
      </c>
      <c r="AO151" s="103">
        <v>11.4435</v>
      </c>
      <c r="AP151" s="103">
        <v>0</v>
      </c>
      <c r="AQ151" s="103">
        <v>10.770300000000001</v>
      </c>
      <c r="AR151" s="103">
        <v>107703</v>
      </c>
      <c r="AS151" s="103">
        <v>0.67310000000000003</v>
      </c>
      <c r="AT151" s="103">
        <v>6731</v>
      </c>
      <c r="AU151" s="103"/>
      <c r="AV151" s="103">
        <v>0.80779999999999996</v>
      </c>
      <c r="AW151" s="103">
        <v>0.80779999999999996</v>
      </c>
      <c r="AX151" s="103">
        <v>0</v>
      </c>
      <c r="AY151" s="103">
        <v>0.80779999999999996</v>
      </c>
      <c r="AZ151" s="103">
        <v>8078</v>
      </c>
      <c r="BA151" s="103">
        <v>0</v>
      </c>
      <c r="BB151" s="103">
        <v>0</v>
      </c>
      <c r="BC151" s="103">
        <v>0</v>
      </c>
      <c r="BD151" s="103">
        <v>23.221299999999999</v>
      </c>
      <c r="BE151" s="103">
        <v>23.221299999999999</v>
      </c>
      <c r="BF151" s="103">
        <v>0</v>
      </c>
      <c r="BG151" s="103"/>
      <c r="BH151" s="103"/>
      <c r="BI151" s="103"/>
      <c r="BJ151" s="103">
        <v>0</v>
      </c>
      <c r="BK151" s="111">
        <v>1E-4</v>
      </c>
      <c r="BL151" s="111" t="s">
        <v>385</v>
      </c>
      <c r="BM151" s="106">
        <v>94.68</v>
      </c>
      <c r="BN151" s="103">
        <v>27.599999999999998</v>
      </c>
      <c r="BO151" s="103">
        <v>27.6</v>
      </c>
      <c r="BP151" s="103">
        <v>0</v>
      </c>
      <c r="BQ151" s="103">
        <v>14.58</v>
      </c>
      <c r="BR151" s="103">
        <v>14.58</v>
      </c>
      <c r="BS151" s="103">
        <v>0</v>
      </c>
      <c r="BT151" s="103">
        <v>11500</v>
      </c>
      <c r="BU151" s="110">
        <v>51</v>
      </c>
      <c r="BV151" s="103">
        <v>1.5</v>
      </c>
      <c r="BW151" s="103">
        <v>1.5</v>
      </c>
      <c r="BX151" s="103">
        <v>0</v>
      </c>
      <c r="BY151" s="106">
        <v>0.48</v>
      </c>
      <c r="BZ151" s="106">
        <v>0.48</v>
      </c>
      <c r="CA151" s="103"/>
      <c r="CB151" s="103"/>
      <c r="CC151" s="103">
        <v>0.48</v>
      </c>
      <c r="CD151" s="103">
        <v>0.48</v>
      </c>
      <c r="CE151" s="103">
        <v>0</v>
      </c>
      <c r="CF151" s="103"/>
      <c r="CG151" s="103"/>
      <c r="CH151" s="103"/>
      <c r="CI151" s="103"/>
      <c r="CJ151" s="103"/>
      <c r="CK151" s="110"/>
      <c r="CL151" s="103"/>
      <c r="CM151" s="103"/>
      <c r="CN151" s="103"/>
      <c r="CO151" s="103"/>
      <c r="CP151" s="103"/>
      <c r="CQ151" s="103">
        <v>0</v>
      </c>
      <c r="CR151" s="103">
        <v>20</v>
      </c>
      <c r="CS151" s="103"/>
      <c r="CT151" s="103"/>
      <c r="CU151" s="103"/>
      <c r="CV151" s="111">
        <v>372.32479999999998</v>
      </c>
    </row>
    <row r="152" spans="1:100" s="99" customFormat="1" ht="14.25" customHeight="1">
      <c r="A152" s="103">
        <v>147</v>
      </c>
      <c r="B152" s="103" t="s">
        <v>240</v>
      </c>
      <c r="C152" s="141">
        <v>201003</v>
      </c>
      <c r="D152" s="105" t="s">
        <v>386</v>
      </c>
      <c r="E152" s="106">
        <v>159.17670000000001</v>
      </c>
      <c r="F152" s="106">
        <v>111.5087</v>
      </c>
      <c r="G152" s="103">
        <v>33588</v>
      </c>
      <c r="H152" s="106"/>
      <c r="I152" s="106">
        <v>33588</v>
      </c>
      <c r="J152" s="103">
        <v>40.305599999999998</v>
      </c>
      <c r="K152" s="106">
        <v>0</v>
      </c>
      <c r="L152" s="103">
        <v>0</v>
      </c>
      <c r="M152" s="103">
        <v>0</v>
      </c>
      <c r="N152" s="103">
        <v>0</v>
      </c>
      <c r="O152" s="103"/>
      <c r="P152" s="103"/>
      <c r="Q152" s="103"/>
      <c r="R152" s="103"/>
      <c r="S152" s="106">
        <v>19.440000000000001</v>
      </c>
      <c r="T152" s="103">
        <v>0</v>
      </c>
      <c r="U152" s="103"/>
      <c r="V152" s="103"/>
      <c r="W152" s="103">
        <v>12.96</v>
      </c>
      <c r="X152" s="103">
        <v>12.96</v>
      </c>
      <c r="Y152" s="103">
        <v>0</v>
      </c>
      <c r="Z152" s="103">
        <v>6.48</v>
      </c>
      <c r="AA152" s="103">
        <v>6.48</v>
      </c>
      <c r="AB152" s="103">
        <v>0</v>
      </c>
      <c r="AC152" s="142">
        <v>10800</v>
      </c>
      <c r="AD152" s="103"/>
      <c r="AE152" s="103"/>
      <c r="AF152" s="103">
        <v>23.31</v>
      </c>
      <c r="AG152" s="103">
        <v>23.31</v>
      </c>
      <c r="AH152" s="103">
        <v>0</v>
      </c>
      <c r="AI152" s="110">
        <v>12.2521</v>
      </c>
      <c r="AJ152" s="110">
        <v>12.2521</v>
      </c>
      <c r="AK152" s="110">
        <v>0</v>
      </c>
      <c r="AL152" s="110">
        <v>122521</v>
      </c>
      <c r="AM152" s="103"/>
      <c r="AN152" s="103">
        <v>5.4073000000000002</v>
      </c>
      <c r="AO152" s="103">
        <v>5.4073000000000002</v>
      </c>
      <c r="AP152" s="103">
        <v>0</v>
      </c>
      <c r="AQ152" s="103">
        <v>5.0891999999999999</v>
      </c>
      <c r="AR152" s="103">
        <v>50892</v>
      </c>
      <c r="AS152" s="103">
        <v>0.31809999999999999</v>
      </c>
      <c r="AT152" s="103">
        <v>3181</v>
      </c>
      <c r="AU152" s="103"/>
      <c r="AV152" s="103">
        <v>0.82699999999999996</v>
      </c>
      <c r="AW152" s="103">
        <v>0.82699999999999996</v>
      </c>
      <c r="AX152" s="103">
        <v>0</v>
      </c>
      <c r="AY152" s="103">
        <v>0.38169999999999998</v>
      </c>
      <c r="AZ152" s="103">
        <v>3817</v>
      </c>
      <c r="BA152" s="103">
        <v>0.44529999999999997</v>
      </c>
      <c r="BB152" s="103">
        <v>4453</v>
      </c>
      <c r="BC152" s="103">
        <v>0</v>
      </c>
      <c r="BD152" s="103">
        <v>9.9666999999999994</v>
      </c>
      <c r="BE152" s="103">
        <v>9.9666999999999994</v>
      </c>
      <c r="BF152" s="103">
        <v>0</v>
      </c>
      <c r="BG152" s="103"/>
      <c r="BH152" s="103"/>
      <c r="BI152" s="103"/>
      <c r="BJ152" s="103">
        <v>0</v>
      </c>
      <c r="BK152" s="111">
        <v>1E-4</v>
      </c>
      <c r="BL152" s="112" t="s">
        <v>386</v>
      </c>
      <c r="BM152" s="106">
        <v>42.64</v>
      </c>
      <c r="BN152" s="103">
        <v>8.64</v>
      </c>
      <c r="BO152" s="103">
        <v>8.64</v>
      </c>
      <c r="BP152" s="103">
        <v>0</v>
      </c>
      <c r="BQ152" s="103">
        <v>0</v>
      </c>
      <c r="BR152" s="103">
        <v>0</v>
      </c>
      <c r="BS152" s="103">
        <v>0</v>
      </c>
      <c r="BT152" s="103"/>
      <c r="BU152" s="110">
        <v>34</v>
      </c>
      <c r="BV152" s="103"/>
      <c r="BW152" s="103"/>
      <c r="BX152" s="103">
        <v>0</v>
      </c>
      <c r="BY152" s="106">
        <v>5.0280000000000005</v>
      </c>
      <c r="BZ152" s="106">
        <v>2.88</v>
      </c>
      <c r="CA152" s="103"/>
      <c r="CB152" s="103"/>
      <c r="CC152" s="103">
        <v>2.88</v>
      </c>
      <c r="CD152" s="103">
        <v>2.88</v>
      </c>
      <c r="CE152" s="103">
        <v>0</v>
      </c>
      <c r="CF152" s="103"/>
      <c r="CG152" s="103"/>
      <c r="CH152" s="129">
        <v>2.1480000000000001</v>
      </c>
      <c r="CI152" s="103"/>
      <c r="CJ152" s="103"/>
      <c r="CK152" s="110"/>
      <c r="CL152" s="103"/>
      <c r="CM152" s="103"/>
      <c r="CN152" s="103"/>
      <c r="CO152" s="103"/>
      <c r="CP152" s="103"/>
      <c r="CQ152" s="103">
        <v>0</v>
      </c>
      <c r="CR152" s="103"/>
      <c r="CS152" s="103"/>
      <c r="CT152" s="103"/>
      <c r="CU152" s="103"/>
      <c r="CV152" s="111">
        <v>159.17670000000001</v>
      </c>
    </row>
    <row r="153" spans="1:100" s="99" customFormat="1" ht="14.25" customHeight="1">
      <c r="A153" s="103">
        <v>148</v>
      </c>
      <c r="B153" s="103" t="s">
        <v>240</v>
      </c>
      <c r="C153" s="141">
        <v>201002</v>
      </c>
      <c r="D153" s="105" t="s">
        <v>387</v>
      </c>
      <c r="E153" s="106">
        <v>173.0504</v>
      </c>
      <c r="F153" s="106">
        <v>126.09039999999999</v>
      </c>
      <c r="G153" s="103">
        <v>34649</v>
      </c>
      <c r="H153" s="106"/>
      <c r="I153" s="106">
        <v>34649</v>
      </c>
      <c r="J153" s="103">
        <v>41.578800000000001</v>
      </c>
      <c r="K153" s="106">
        <v>0</v>
      </c>
      <c r="L153" s="103">
        <v>0</v>
      </c>
      <c r="M153" s="103">
        <v>0</v>
      </c>
      <c r="N153" s="103">
        <v>0</v>
      </c>
      <c r="O153" s="103"/>
      <c r="P153" s="103"/>
      <c r="Q153" s="103"/>
      <c r="R153" s="103"/>
      <c r="S153" s="106">
        <v>27.500599999999999</v>
      </c>
      <c r="T153" s="103">
        <v>0</v>
      </c>
      <c r="U153" s="103"/>
      <c r="V153" s="103"/>
      <c r="W153" s="103">
        <v>14.4</v>
      </c>
      <c r="X153" s="103">
        <v>25.9</v>
      </c>
      <c r="Y153" s="103">
        <v>-11.499999999999998</v>
      </c>
      <c r="Z153" s="103">
        <v>13.1006</v>
      </c>
      <c r="AA153" s="103">
        <v>7.2</v>
      </c>
      <c r="AB153" s="103">
        <v>5.9005999999999998</v>
      </c>
      <c r="AC153" s="142">
        <v>12000</v>
      </c>
      <c r="AD153" s="103"/>
      <c r="AE153" s="103"/>
      <c r="AF153" s="103">
        <v>25.9</v>
      </c>
      <c r="AG153" s="103">
        <v>131006</v>
      </c>
      <c r="AH153" s="103">
        <v>-130980.1</v>
      </c>
      <c r="AI153" s="110">
        <v>13.1006</v>
      </c>
      <c r="AJ153" s="110"/>
      <c r="AK153" s="110">
        <v>13.1006</v>
      </c>
      <c r="AL153" s="110">
        <v>131006</v>
      </c>
      <c r="AM153" s="103"/>
      <c r="AN153" s="103">
        <v>5.7356999999999996</v>
      </c>
      <c r="AO153" s="103">
        <v>10.689500000000001</v>
      </c>
      <c r="AP153" s="103">
        <v>-4.9538000000000011</v>
      </c>
      <c r="AQ153" s="103">
        <v>5.3982999999999999</v>
      </c>
      <c r="AR153" s="103">
        <v>53983</v>
      </c>
      <c r="AS153" s="103">
        <v>0.33739999999999998</v>
      </c>
      <c r="AT153" s="103">
        <v>3374</v>
      </c>
      <c r="AU153" s="103"/>
      <c r="AV153" s="103">
        <v>0.87719999999999998</v>
      </c>
      <c r="AW153" s="103">
        <v>9.6</v>
      </c>
      <c r="AX153" s="103">
        <v>-8.7227999999999994</v>
      </c>
      <c r="AY153" s="103">
        <v>0.40489999999999998</v>
      </c>
      <c r="AZ153" s="103">
        <v>4049</v>
      </c>
      <c r="BA153" s="103">
        <v>0.47239999999999999</v>
      </c>
      <c r="BB153" s="103">
        <v>4724</v>
      </c>
      <c r="BC153" s="103">
        <v>-9.9999999999988987E-5</v>
      </c>
      <c r="BD153" s="103">
        <v>11.397500000000001</v>
      </c>
      <c r="BE153" s="103">
        <v>3.36</v>
      </c>
      <c r="BF153" s="103">
        <v>8.0375000000000014</v>
      </c>
      <c r="BG153" s="103"/>
      <c r="BH153" s="103"/>
      <c r="BI153" s="103"/>
      <c r="BJ153" s="103">
        <v>0</v>
      </c>
      <c r="BK153" s="111">
        <v>1E-4</v>
      </c>
      <c r="BL153" s="112" t="s">
        <v>387</v>
      </c>
      <c r="BM153" s="106">
        <v>43.6</v>
      </c>
      <c r="BN153" s="103">
        <v>9.6</v>
      </c>
      <c r="BO153" s="103"/>
      <c r="BP153" s="103">
        <v>9.6</v>
      </c>
      <c r="BQ153" s="103"/>
      <c r="BR153" s="103"/>
      <c r="BS153" s="103">
        <v>0</v>
      </c>
      <c r="BT153" s="103"/>
      <c r="BU153" s="110">
        <v>34</v>
      </c>
      <c r="BV153" s="103"/>
      <c r="BW153" s="103"/>
      <c r="BX153" s="103">
        <v>0</v>
      </c>
      <c r="BY153" s="106">
        <v>3.36</v>
      </c>
      <c r="BZ153" s="106">
        <v>3.36</v>
      </c>
      <c r="CA153" s="103"/>
      <c r="CB153" s="103"/>
      <c r="CC153" s="103">
        <v>3.36</v>
      </c>
      <c r="CD153" s="103"/>
      <c r="CE153" s="103">
        <v>3.36</v>
      </c>
      <c r="CF153" s="103"/>
      <c r="CG153" s="103"/>
      <c r="CH153" s="103"/>
      <c r="CI153" s="103"/>
      <c r="CJ153" s="103"/>
      <c r="CK153" s="110"/>
      <c r="CL153" s="103"/>
      <c r="CM153" s="103"/>
      <c r="CN153" s="103"/>
      <c r="CO153" s="103"/>
      <c r="CP153" s="103">
        <v>122.84180000000001</v>
      </c>
      <c r="CQ153" s="103">
        <v>-122.84180000000001</v>
      </c>
      <c r="CR153" s="103"/>
      <c r="CS153" s="103"/>
      <c r="CT153" s="103"/>
      <c r="CU153" s="103"/>
      <c r="CV153" s="111">
        <v>173.0504</v>
      </c>
    </row>
    <row r="154" spans="1:100" s="99" customFormat="1" ht="14.25" customHeight="1">
      <c r="A154" s="103">
        <v>149</v>
      </c>
      <c r="B154" s="103" t="s">
        <v>240</v>
      </c>
      <c r="C154" s="141">
        <v>201005</v>
      </c>
      <c r="D154" s="105" t="s">
        <v>388</v>
      </c>
      <c r="E154" s="106">
        <v>99.073900000000009</v>
      </c>
      <c r="F154" s="106">
        <v>73.313900000000004</v>
      </c>
      <c r="G154" s="103">
        <v>21772</v>
      </c>
      <c r="H154" s="106"/>
      <c r="I154" s="106">
        <v>21772</v>
      </c>
      <c r="J154" s="103">
        <v>26.1264</v>
      </c>
      <c r="K154" s="106">
        <v>0</v>
      </c>
      <c r="L154" s="103">
        <v>0</v>
      </c>
      <c r="M154" s="103">
        <v>0</v>
      </c>
      <c r="N154" s="103">
        <v>0</v>
      </c>
      <c r="O154" s="103"/>
      <c r="P154" s="103"/>
      <c r="Q154" s="103"/>
      <c r="R154" s="103"/>
      <c r="S154" s="106">
        <v>12.96</v>
      </c>
      <c r="T154" s="103">
        <v>0</v>
      </c>
      <c r="U154" s="103"/>
      <c r="V154" s="103"/>
      <c r="W154" s="103">
        <v>8.64</v>
      </c>
      <c r="X154" s="103">
        <v>15.54</v>
      </c>
      <c r="Y154" s="103">
        <v>-6.8999999999999986</v>
      </c>
      <c r="Z154" s="103">
        <v>4.32</v>
      </c>
      <c r="AA154" s="103">
        <v>4.32</v>
      </c>
      <c r="AB154" s="103">
        <v>0</v>
      </c>
      <c r="AC154" s="142">
        <v>7200</v>
      </c>
      <c r="AD154" s="103"/>
      <c r="AE154" s="103"/>
      <c r="AF154" s="103">
        <v>15.54</v>
      </c>
      <c r="AG154" s="103">
        <v>80490</v>
      </c>
      <c r="AH154" s="103">
        <v>-80474.460000000006</v>
      </c>
      <c r="AI154" s="110">
        <v>8.0489999999999995</v>
      </c>
      <c r="AJ154" s="110"/>
      <c r="AK154" s="110">
        <v>8.0489999999999995</v>
      </c>
      <c r="AL154" s="110">
        <v>80490</v>
      </c>
      <c r="AM154" s="103"/>
      <c r="AN154" s="103">
        <v>3.5415999999999999</v>
      </c>
      <c r="AO154" s="103">
        <v>6.5552000000000001</v>
      </c>
      <c r="AP154" s="103">
        <v>-3.0136000000000003</v>
      </c>
      <c r="AQ154" s="103">
        <v>3.3332999999999999</v>
      </c>
      <c r="AR154" s="103">
        <v>33333</v>
      </c>
      <c r="AS154" s="103">
        <v>0.20830000000000001</v>
      </c>
      <c r="AT154" s="103">
        <v>2083</v>
      </c>
      <c r="AU154" s="103"/>
      <c r="AV154" s="103">
        <v>0.54169999999999996</v>
      </c>
      <c r="AW154" s="103">
        <v>5.76</v>
      </c>
      <c r="AX154" s="103">
        <v>-5.2183000000000002</v>
      </c>
      <c r="AY154" s="103">
        <v>0.25</v>
      </c>
      <c r="AZ154" s="103">
        <v>2500</v>
      </c>
      <c r="BA154" s="103">
        <v>0.29170000000000001</v>
      </c>
      <c r="BB154" s="103">
        <v>2917</v>
      </c>
      <c r="BC154" s="103">
        <v>0</v>
      </c>
      <c r="BD154" s="103">
        <v>6.5552000000000001</v>
      </c>
      <c r="BE154" s="103">
        <v>0</v>
      </c>
      <c r="BF154" s="103">
        <v>6.5552000000000001</v>
      </c>
      <c r="BG154" s="103"/>
      <c r="BH154" s="103"/>
      <c r="BI154" s="103"/>
      <c r="BJ154" s="103">
        <v>0</v>
      </c>
      <c r="BK154" s="111">
        <v>1E-4</v>
      </c>
      <c r="BL154" s="112" t="s">
        <v>388</v>
      </c>
      <c r="BM154" s="106">
        <v>25.759999999999998</v>
      </c>
      <c r="BN154" s="103">
        <v>5.76</v>
      </c>
      <c r="BO154" s="103"/>
      <c r="BP154" s="103">
        <v>5.76</v>
      </c>
      <c r="BQ154" s="103"/>
      <c r="BR154" s="103"/>
      <c r="BS154" s="103">
        <v>0</v>
      </c>
      <c r="BT154" s="103"/>
      <c r="BU154" s="110">
        <v>20</v>
      </c>
      <c r="BV154" s="103"/>
      <c r="BW154" s="103"/>
      <c r="BX154" s="103">
        <v>0</v>
      </c>
      <c r="BY154" s="106">
        <v>0</v>
      </c>
      <c r="BZ154" s="106">
        <v>0</v>
      </c>
      <c r="CA154" s="103"/>
      <c r="CB154" s="103"/>
      <c r="CC154" s="103">
        <v>0</v>
      </c>
      <c r="CD154" s="103"/>
      <c r="CE154" s="103">
        <v>0</v>
      </c>
      <c r="CF154" s="103"/>
      <c r="CG154" s="103"/>
      <c r="CH154" s="103"/>
      <c r="CI154" s="103"/>
      <c r="CJ154" s="103"/>
      <c r="CK154" s="110"/>
      <c r="CL154" s="103"/>
      <c r="CM154" s="103"/>
      <c r="CN154" s="103"/>
      <c r="CO154" s="103"/>
      <c r="CP154" s="103">
        <v>73.313900000000004</v>
      </c>
      <c r="CQ154" s="103">
        <v>-73.313900000000004</v>
      </c>
      <c r="CR154" s="103"/>
      <c r="CS154" s="103"/>
      <c r="CT154" s="103"/>
      <c r="CU154" s="103"/>
      <c r="CV154" s="111">
        <v>99.073900000000009</v>
      </c>
    </row>
    <row r="155" spans="1:100" s="99" customFormat="1" ht="14.25" customHeight="1">
      <c r="A155" s="103">
        <v>150</v>
      </c>
      <c r="B155" s="103" t="s">
        <v>240</v>
      </c>
      <c r="C155" s="141">
        <v>201006</v>
      </c>
      <c r="D155" s="105" t="s">
        <v>389</v>
      </c>
      <c r="E155" s="106">
        <v>103.50239999999999</v>
      </c>
      <c r="F155" s="106">
        <v>73.302399999999992</v>
      </c>
      <c r="G155" s="103">
        <v>39242</v>
      </c>
      <c r="H155" s="106"/>
      <c r="I155" s="106">
        <v>39242</v>
      </c>
      <c r="J155" s="103">
        <v>23.946000000000002</v>
      </c>
      <c r="K155" s="106">
        <v>0</v>
      </c>
      <c r="L155" s="103">
        <v>0</v>
      </c>
      <c r="M155" s="103">
        <v>6.75</v>
      </c>
      <c r="N155" s="103">
        <v>-6.75</v>
      </c>
      <c r="O155" s="103"/>
      <c r="P155" s="103"/>
      <c r="Q155" s="103"/>
      <c r="R155" s="103"/>
      <c r="S155" s="106">
        <v>12.24</v>
      </c>
      <c r="T155" s="103">
        <v>0</v>
      </c>
      <c r="U155" s="103"/>
      <c r="V155" s="103"/>
      <c r="W155" s="103">
        <v>10.08</v>
      </c>
      <c r="X155" s="103"/>
      <c r="Y155" s="103">
        <v>10.08</v>
      </c>
      <c r="Z155" s="103">
        <v>2.16</v>
      </c>
      <c r="AA155" s="103">
        <v>5.04</v>
      </c>
      <c r="AB155" s="103">
        <v>-2.88</v>
      </c>
      <c r="AC155" s="142">
        <v>8400</v>
      </c>
      <c r="AD155" s="103"/>
      <c r="AE155" s="103"/>
      <c r="AF155" s="103">
        <v>18.13</v>
      </c>
      <c r="AG155" s="103">
        <v>10.36</v>
      </c>
      <c r="AH155" s="103">
        <v>7.77</v>
      </c>
      <c r="AI155" s="110">
        <v>8.3450000000000006</v>
      </c>
      <c r="AJ155" s="110">
        <v>10.2721</v>
      </c>
      <c r="AK155" s="110">
        <v>-1.9270999999999994</v>
      </c>
      <c r="AL155" s="110">
        <v>83450</v>
      </c>
      <c r="AM155" s="103"/>
      <c r="AN155" s="103">
        <v>3.5764999999999998</v>
      </c>
      <c r="AO155" s="103">
        <v>5.4569999999999999</v>
      </c>
      <c r="AP155" s="103">
        <v>-1.8805000000000001</v>
      </c>
      <c r="AQ155" s="103">
        <v>3.3660999999999999</v>
      </c>
      <c r="AR155" s="103">
        <v>33661</v>
      </c>
      <c r="AS155" s="103">
        <v>0.2104</v>
      </c>
      <c r="AT155" s="103">
        <v>2104</v>
      </c>
      <c r="AU155" s="103"/>
      <c r="AV155" s="103">
        <v>0.54700000000000004</v>
      </c>
      <c r="AW155" s="103">
        <v>0.78739999999999999</v>
      </c>
      <c r="AX155" s="103">
        <v>-0.24039999999999995</v>
      </c>
      <c r="AY155" s="103">
        <v>0.2525</v>
      </c>
      <c r="AZ155" s="103">
        <v>2525</v>
      </c>
      <c r="BA155" s="103">
        <v>0.45650000000000002</v>
      </c>
      <c r="BB155" s="103">
        <v>4565</v>
      </c>
      <c r="BC155" s="103">
        <v>-0.16199999999999998</v>
      </c>
      <c r="BD155" s="103">
        <v>6.5179</v>
      </c>
      <c r="BE155" s="103">
        <v>7.7039999999999997</v>
      </c>
      <c r="BF155" s="103">
        <v>-1.1860999999999997</v>
      </c>
      <c r="BG155" s="103"/>
      <c r="BH155" s="103"/>
      <c r="BI155" s="103"/>
      <c r="BJ155" s="103">
        <v>0</v>
      </c>
      <c r="BK155" s="111">
        <v>1E-4</v>
      </c>
      <c r="BL155" s="112" t="s">
        <v>389</v>
      </c>
      <c r="BM155" s="106">
        <v>29.72</v>
      </c>
      <c r="BN155" s="103">
        <v>6.72</v>
      </c>
      <c r="BO155" s="103">
        <v>7.44</v>
      </c>
      <c r="BP155" s="103">
        <v>-0.72000000000000064</v>
      </c>
      <c r="BQ155" s="103">
        <v>0</v>
      </c>
      <c r="BR155" s="103">
        <v>0</v>
      </c>
      <c r="BS155" s="103">
        <v>0</v>
      </c>
      <c r="BT155" s="103"/>
      <c r="BU155" s="110">
        <v>23</v>
      </c>
      <c r="BV155" s="103"/>
      <c r="BW155" s="103"/>
      <c r="BX155" s="103">
        <v>0</v>
      </c>
      <c r="BY155" s="106">
        <v>0.48</v>
      </c>
      <c r="BZ155" s="106">
        <v>0.48</v>
      </c>
      <c r="CA155" s="103"/>
      <c r="CB155" s="103"/>
      <c r="CC155" s="103">
        <v>0.48</v>
      </c>
      <c r="CD155" s="103"/>
      <c r="CE155" s="103">
        <v>0.48</v>
      </c>
      <c r="CF155" s="103"/>
      <c r="CG155" s="103"/>
      <c r="CH155" s="103"/>
      <c r="CI155" s="103"/>
      <c r="CJ155" s="103"/>
      <c r="CK155" s="110"/>
      <c r="CL155" s="103"/>
      <c r="CM155" s="103"/>
      <c r="CN155" s="103"/>
      <c r="CO155" s="103"/>
      <c r="CP155" s="103"/>
      <c r="CQ155" s="103">
        <v>0</v>
      </c>
      <c r="CR155" s="103"/>
      <c r="CS155" s="103"/>
      <c r="CT155" s="103"/>
      <c r="CU155" s="103"/>
      <c r="CV155" s="111">
        <v>103.50239999999999</v>
      </c>
    </row>
    <row r="156" spans="1:100" s="99" customFormat="1" ht="14.25" customHeight="1">
      <c r="A156" s="103">
        <v>151</v>
      </c>
      <c r="B156" s="103" t="s">
        <v>240</v>
      </c>
      <c r="C156" s="141">
        <v>204001</v>
      </c>
      <c r="D156" s="105" t="s">
        <v>390</v>
      </c>
      <c r="E156" s="106">
        <v>676.9597</v>
      </c>
      <c r="F156" s="106">
        <v>534.03970000000004</v>
      </c>
      <c r="G156" s="103">
        <v>133902</v>
      </c>
      <c r="H156" s="106"/>
      <c r="I156" s="106">
        <v>133902</v>
      </c>
      <c r="J156" s="103">
        <v>160.6824</v>
      </c>
      <c r="K156" s="106">
        <v>0</v>
      </c>
      <c r="L156" s="103">
        <v>0</v>
      </c>
      <c r="M156" s="103">
        <v>0</v>
      </c>
      <c r="N156" s="103">
        <v>0</v>
      </c>
      <c r="O156" s="103"/>
      <c r="P156" s="103"/>
      <c r="Q156" s="103"/>
      <c r="R156" s="103"/>
      <c r="S156" s="106">
        <v>95.039999999999992</v>
      </c>
      <c r="T156" s="103">
        <v>0</v>
      </c>
      <c r="U156" s="103"/>
      <c r="V156" s="103"/>
      <c r="W156" s="103">
        <v>63.36</v>
      </c>
      <c r="X156" s="103">
        <v>63.36</v>
      </c>
      <c r="Y156" s="103">
        <v>0</v>
      </c>
      <c r="Z156" s="103">
        <v>31.68</v>
      </c>
      <c r="AA156" s="103">
        <v>31.68</v>
      </c>
      <c r="AB156" s="103">
        <v>0</v>
      </c>
      <c r="AC156" s="142">
        <v>52800</v>
      </c>
      <c r="AD156" s="103"/>
      <c r="AE156" s="103"/>
      <c r="AF156" s="103">
        <v>113.96</v>
      </c>
      <c r="AG156" s="103">
        <v>113.96</v>
      </c>
      <c r="AH156" s="103">
        <v>0</v>
      </c>
      <c r="AI156" s="110">
        <v>54.080399999999997</v>
      </c>
      <c r="AJ156" s="110">
        <v>54.080399999999997</v>
      </c>
      <c r="AK156" s="110">
        <v>0</v>
      </c>
      <c r="AL156" s="110">
        <v>540804</v>
      </c>
      <c r="AM156" s="103"/>
      <c r="AN156" s="103">
        <v>23.3446</v>
      </c>
      <c r="AO156" s="103">
        <v>23.3446</v>
      </c>
      <c r="AP156" s="103">
        <v>0</v>
      </c>
      <c r="AQ156" s="103">
        <v>21.971399999999999</v>
      </c>
      <c r="AR156" s="103">
        <v>219714</v>
      </c>
      <c r="AS156" s="103">
        <v>1.3732</v>
      </c>
      <c r="AT156" s="103">
        <v>13732</v>
      </c>
      <c r="AU156" s="103"/>
      <c r="AV156" s="103">
        <v>3.5703999999999998</v>
      </c>
      <c r="AW156" s="103">
        <v>3.5703999999999998</v>
      </c>
      <c r="AX156" s="103">
        <v>0</v>
      </c>
      <c r="AY156" s="103">
        <v>1.6478999999999999</v>
      </c>
      <c r="AZ156" s="103">
        <v>16479</v>
      </c>
      <c r="BA156" s="103">
        <v>1.9225000000000001</v>
      </c>
      <c r="BB156" s="103">
        <v>19225</v>
      </c>
      <c r="BC156" s="103">
        <v>0</v>
      </c>
      <c r="BD156" s="103">
        <v>44.361899999999999</v>
      </c>
      <c r="BE156" s="103">
        <v>44.361899999999999</v>
      </c>
      <c r="BF156" s="103">
        <v>0</v>
      </c>
      <c r="BG156" s="103"/>
      <c r="BH156" s="128">
        <v>39</v>
      </c>
      <c r="BI156" s="128">
        <v>39</v>
      </c>
      <c r="BJ156" s="103">
        <v>0</v>
      </c>
      <c r="BK156" s="111">
        <v>1E-4</v>
      </c>
      <c r="BL156" s="112" t="s">
        <v>390</v>
      </c>
      <c r="BM156" s="106">
        <v>135.24</v>
      </c>
      <c r="BN156" s="103">
        <v>42.239999999999995</v>
      </c>
      <c r="BO156" s="103">
        <v>42.24</v>
      </c>
      <c r="BP156" s="103">
        <v>0</v>
      </c>
      <c r="BQ156" s="103">
        <v>0</v>
      </c>
      <c r="BR156" s="103">
        <v>0</v>
      </c>
      <c r="BS156" s="103">
        <v>0</v>
      </c>
      <c r="BT156" s="103"/>
      <c r="BU156" s="110">
        <v>93</v>
      </c>
      <c r="BV156" s="103"/>
      <c r="BW156" s="103"/>
      <c r="BX156" s="103">
        <v>0</v>
      </c>
      <c r="BY156" s="106">
        <v>7.68</v>
      </c>
      <c r="BZ156" s="106">
        <v>7.68</v>
      </c>
      <c r="CA156" s="103"/>
      <c r="CB156" s="103"/>
      <c r="CC156" s="103">
        <v>7.68</v>
      </c>
      <c r="CD156" s="103">
        <v>7.68</v>
      </c>
      <c r="CE156" s="103">
        <v>0</v>
      </c>
      <c r="CF156" s="103"/>
      <c r="CG156" s="103"/>
      <c r="CH156" s="103"/>
      <c r="CI156" s="103"/>
      <c r="CJ156" s="103"/>
      <c r="CK156" s="110"/>
      <c r="CL156" s="103"/>
      <c r="CM156" s="103"/>
      <c r="CN156" s="103"/>
      <c r="CO156" s="103"/>
      <c r="CP156" s="103"/>
      <c r="CQ156" s="103">
        <v>0</v>
      </c>
      <c r="CR156" s="103">
        <v>207.2</v>
      </c>
      <c r="CS156" s="103">
        <v>25.2</v>
      </c>
      <c r="CT156" s="103"/>
      <c r="CU156" s="103"/>
      <c r="CV156" s="111">
        <v>909.35969999999998</v>
      </c>
    </row>
    <row r="157" spans="1:100" s="99" customFormat="1">
      <c r="A157" s="103">
        <v>152</v>
      </c>
      <c r="B157" s="103" t="s">
        <v>240</v>
      </c>
      <c r="C157" s="141">
        <v>203001</v>
      </c>
      <c r="D157" s="105" t="s">
        <v>391</v>
      </c>
      <c r="E157" s="106">
        <v>188.87869999999998</v>
      </c>
      <c r="F157" s="106">
        <v>143.31869999999998</v>
      </c>
      <c r="G157" s="103">
        <v>41744</v>
      </c>
      <c r="H157" s="106">
        <v>41744</v>
      </c>
      <c r="I157" s="106"/>
      <c r="J157" s="103">
        <v>50.092799999999997</v>
      </c>
      <c r="K157" s="106">
        <v>24.75</v>
      </c>
      <c r="L157" s="103">
        <v>24.75</v>
      </c>
      <c r="M157" s="103">
        <v>24.75</v>
      </c>
      <c r="N157" s="103">
        <v>0</v>
      </c>
      <c r="O157" s="103"/>
      <c r="P157" s="103"/>
      <c r="Q157" s="103"/>
      <c r="R157" s="103"/>
      <c r="S157" s="106">
        <v>32.998199999999997</v>
      </c>
      <c r="T157" s="103">
        <v>4.1744000000000003</v>
      </c>
      <c r="U157" s="103"/>
      <c r="V157" s="103"/>
      <c r="W157" s="103">
        <v>19.270800000000001</v>
      </c>
      <c r="X157" s="103">
        <v>19.270800000000001</v>
      </c>
      <c r="Y157" s="103">
        <v>0</v>
      </c>
      <c r="Z157" s="103">
        <v>9.5530000000000008</v>
      </c>
      <c r="AA157" s="103">
        <v>9.6354000000000006</v>
      </c>
      <c r="AB157" s="103">
        <v>-8.2399999999999807E-2</v>
      </c>
      <c r="AC157" s="103">
        <v>16059</v>
      </c>
      <c r="AD157" s="103"/>
      <c r="AE157" s="103"/>
      <c r="AF157" s="103">
        <v>0</v>
      </c>
      <c r="AG157" s="103">
        <v>0</v>
      </c>
      <c r="AH157" s="103">
        <v>0</v>
      </c>
      <c r="AI157" s="110">
        <v>15.726100000000001</v>
      </c>
      <c r="AJ157" s="110">
        <v>15.726100000000001</v>
      </c>
      <c r="AK157" s="110">
        <v>0</v>
      </c>
      <c r="AL157" s="110">
        <v>157261</v>
      </c>
      <c r="AM157" s="103"/>
      <c r="AN157" s="103">
        <v>6.3616000000000001</v>
      </c>
      <c r="AO157" s="103">
        <v>6.3616000000000001</v>
      </c>
      <c r="AP157" s="103">
        <v>0</v>
      </c>
      <c r="AQ157" s="103">
        <v>5.9874000000000001</v>
      </c>
      <c r="AR157" s="103">
        <v>59874</v>
      </c>
      <c r="AS157" s="103">
        <v>0.37419999999999998</v>
      </c>
      <c r="AT157" s="103">
        <v>3741.9999999999995</v>
      </c>
      <c r="AU157" s="103"/>
      <c r="AV157" s="103">
        <v>0.4491</v>
      </c>
      <c r="AW157" s="103">
        <v>0.4491</v>
      </c>
      <c r="AX157" s="103">
        <v>0</v>
      </c>
      <c r="AY157" s="103">
        <v>0.4491</v>
      </c>
      <c r="AZ157" s="103">
        <v>4491</v>
      </c>
      <c r="BA157" s="103">
        <v>0</v>
      </c>
      <c r="BB157" s="103">
        <v>0</v>
      </c>
      <c r="BC157" s="103">
        <v>0</v>
      </c>
      <c r="BD157" s="103">
        <v>12.940899999999999</v>
      </c>
      <c r="BE157" s="103">
        <v>12.940899999999999</v>
      </c>
      <c r="BF157" s="103">
        <v>0</v>
      </c>
      <c r="BG157" s="103"/>
      <c r="BH157" s="103"/>
      <c r="BI157" s="103"/>
      <c r="BJ157" s="103">
        <v>0</v>
      </c>
      <c r="BK157" s="111">
        <v>1E-4</v>
      </c>
      <c r="BL157" s="112" t="s">
        <v>391</v>
      </c>
      <c r="BM157" s="106">
        <v>41.239999999999995</v>
      </c>
      <c r="BN157" s="103">
        <v>13.2</v>
      </c>
      <c r="BO157" s="103">
        <v>13.2</v>
      </c>
      <c r="BP157" s="103">
        <v>0</v>
      </c>
      <c r="BQ157" s="103">
        <v>8.0399999999999991</v>
      </c>
      <c r="BR157" s="103">
        <v>8.0399999999999991</v>
      </c>
      <c r="BS157" s="103">
        <v>0</v>
      </c>
      <c r="BT157" s="103">
        <v>6700</v>
      </c>
      <c r="BU157" s="110">
        <v>20</v>
      </c>
      <c r="BV157" s="103"/>
      <c r="BW157" s="103"/>
      <c r="BX157" s="103">
        <v>0</v>
      </c>
      <c r="BY157" s="106">
        <v>4.32</v>
      </c>
      <c r="BZ157" s="106">
        <v>4.32</v>
      </c>
      <c r="CA157" s="103"/>
      <c r="CB157" s="103"/>
      <c r="CC157" s="103">
        <v>4.32</v>
      </c>
      <c r="CD157" s="103">
        <v>4.32</v>
      </c>
      <c r="CE157" s="103">
        <v>0</v>
      </c>
      <c r="CF157" s="103"/>
      <c r="CG157" s="103"/>
      <c r="CH157" s="103"/>
      <c r="CI157" s="103"/>
      <c r="CJ157" s="103"/>
      <c r="CK157" s="110"/>
      <c r="CL157" s="103"/>
      <c r="CM157" s="103"/>
      <c r="CN157" s="103"/>
      <c r="CO157" s="103"/>
      <c r="CP157" s="103"/>
      <c r="CQ157" s="103">
        <v>0</v>
      </c>
      <c r="CR157" s="103">
        <v>66</v>
      </c>
      <c r="CS157" s="103"/>
      <c r="CT157" s="103"/>
      <c r="CU157" s="103"/>
      <c r="CV157" s="111">
        <v>254.87869999999998</v>
      </c>
    </row>
    <row r="158" spans="1:100" s="99" customFormat="1">
      <c r="A158" s="103">
        <v>153</v>
      </c>
      <c r="B158" s="103" t="s">
        <v>240</v>
      </c>
      <c r="C158" s="141">
        <v>206001</v>
      </c>
      <c r="D158" s="105" t="s">
        <v>392</v>
      </c>
      <c r="E158" s="106">
        <v>380.65480000000002</v>
      </c>
      <c r="F158" s="106">
        <v>329.41480000000001</v>
      </c>
      <c r="G158" s="103">
        <v>97673</v>
      </c>
      <c r="H158" s="106"/>
      <c r="I158" s="106">
        <v>97673</v>
      </c>
      <c r="J158" s="103">
        <v>117.2076</v>
      </c>
      <c r="K158" s="106">
        <v>0</v>
      </c>
      <c r="L158" s="103">
        <v>0</v>
      </c>
      <c r="M158" s="103"/>
      <c r="N158" s="103">
        <v>0</v>
      </c>
      <c r="O158" s="103"/>
      <c r="P158" s="103"/>
      <c r="Q158" s="103"/>
      <c r="R158" s="103"/>
      <c r="S158" s="106">
        <v>58.320000000000007</v>
      </c>
      <c r="T158" s="103">
        <v>0</v>
      </c>
      <c r="U158" s="103"/>
      <c r="V158" s="103"/>
      <c r="W158" s="103">
        <v>38.880000000000003</v>
      </c>
      <c r="X158" s="103">
        <v>38.880000000000003</v>
      </c>
      <c r="Y158" s="103">
        <v>0</v>
      </c>
      <c r="Z158" s="103">
        <v>19.440000000000001</v>
      </c>
      <c r="AA158" s="103">
        <v>19.440000000000001</v>
      </c>
      <c r="AB158" s="103">
        <v>0</v>
      </c>
      <c r="AC158" s="142">
        <v>32400</v>
      </c>
      <c r="AD158" s="103"/>
      <c r="AE158" s="103"/>
      <c r="AF158" s="103">
        <v>69.930000000000007</v>
      </c>
      <c r="AG158" s="103">
        <v>69.930000000000007</v>
      </c>
      <c r="AH158" s="103">
        <v>0</v>
      </c>
      <c r="AI158" s="110">
        <v>36.162799999999997</v>
      </c>
      <c r="AJ158" s="110">
        <v>36.3596</v>
      </c>
      <c r="AK158" s="110">
        <v>-0.19680000000000319</v>
      </c>
      <c r="AL158" s="110">
        <v>361628</v>
      </c>
      <c r="AM158" s="103"/>
      <c r="AN158" s="103">
        <v>15.906700000000001</v>
      </c>
      <c r="AO158" s="103">
        <v>16.011199999999999</v>
      </c>
      <c r="AP158" s="103">
        <v>-0.10449999999999804</v>
      </c>
      <c r="AQ158" s="103">
        <v>14.971</v>
      </c>
      <c r="AR158" s="103">
        <v>149710</v>
      </c>
      <c r="AS158" s="103">
        <v>0.93569999999999998</v>
      </c>
      <c r="AT158" s="103">
        <v>9357</v>
      </c>
      <c r="AU158" s="103"/>
      <c r="AV158" s="103">
        <v>2.4327999999999999</v>
      </c>
      <c r="AW158" s="103">
        <v>2.4487999999999999</v>
      </c>
      <c r="AX158" s="103">
        <v>-1.6000000000000014E-2</v>
      </c>
      <c r="AY158" s="103">
        <v>1.1228</v>
      </c>
      <c r="AZ158" s="103">
        <v>11228</v>
      </c>
      <c r="BA158" s="103">
        <v>1.31</v>
      </c>
      <c r="BB158" s="103">
        <v>13100</v>
      </c>
      <c r="BC158" s="103">
        <v>0</v>
      </c>
      <c r="BD158" s="103">
        <v>29.454899999999999</v>
      </c>
      <c r="BE158" s="103">
        <v>29.602499999999999</v>
      </c>
      <c r="BF158" s="103">
        <v>-0.14760000000000062</v>
      </c>
      <c r="BG158" s="103"/>
      <c r="BH158" s="103"/>
      <c r="BI158" s="103"/>
      <c r="BJ158" s="103"/>
      <c r="BK158" s="111"/>
      <c r="BL158" s="105" t="s">
        <v>392</v>
      </c>
      <c r="BM158" s="106">
        <v>46.92</v>
      </c>
      <c r="BN158" s="103">
        <v>25.919999999999998</v>
      </c>
      <c r="BO158" s="103">
        <v>25.92</v>
      </c>
      <c r="BP158" s="103">
        <v>0</v>
      </c>
      <c r="BQ158" s="103">
        <v>0</v>
      </c>
      <c r="BR158" s="103">
        <v>0</v>
      </c>
      <c r="BS158" s="103">
        <v>0</v>
      </c>
      <c r="BT158" s="103"/>
      <c r="BU158" s="110">
        <v>21</v>
      </c>
      <c r="BV158" s="103"/>
      <c r="BW158" s="103"/>
      <c r="BX158" s="103">
        <v>0</v>
      </c>
      <c r="BY158" s="106">
        <v>4.32</v>
      </c>
      <c r="BZ158" s="106">
        <v>4.32</v>
      </c>
      <c r="CA158" s="103"/>
      <c r="CB158" s="103"/>
      <c r="CC158" s="103">
        <v>4.32</v>
      </c>
      <c r="CD158" s="103"/>
      <c r="CE158" s="103">
        <v>4.32</v>
      </c>
      <c r="CF158" s="103"/>
      <c r="CG158" s="103"/>
      <c r="CH158" s="103"/>
      <c r="CI158" s="103"/>
      <c r="CJ158" s="103"/>
      <c r="CK158" s="110"/>
      <c r="CL158" s="103"/>
      <c r="CM158" s="103"/>
      <c r="CN158" s="103"/>
      <c r="CO158" s="103"/>
      <c r="CP158" s="103"/>
      <c r="CQ158" s="103">
        <v>0</v>
      </c>
      <c r="CR158" s="103">
        <v>75</v>
      </c>
      <c r="CS158" s="103"/>
      <c r="CT158" s="103"/>
      <c r="CU158" s="103"/>
      <c r="CV158" s="111">
        <v>455.65480000000002</v>
      </c>
    </row>
    <row r="159" spans="1:100">
      <c r="A159" s="53"/>
      <c r="B159" s="53"/>
      <c r="C159" s="145"/>
      <c r="D159" s="146" t="s">
        <v>407</v>
      </c>
      <c r="E159" s="147">
        <v>202757.52251099993</v>
      </c>
      <c r="F159" s="147">
        <v>152800.20071099998</v>
      </c>
      <c r="G159" s="147">
        <v>43221503.700000003</v>
      </c>
      <c r="H159" s="147">
        <v>8581946.8999999985</v>
      </c>
      <c r="I159" s="147">
        <v>34620102.799999997</v>
      </c>
      <c r="J159" s="147">
        <v>51682.569960000008</v>
      </c>
      <c r="K159" s="147">
        <v>15864.798799999999</v>
      </c>
      <c r="L159" s="147">
        <v>5343.75</v>
      </c>
      <c r="M159" s="147"/>
      <c r="N159" s="147"/>
      <c r="O159" s="147">
        <v>7048.2039999999997</v>
      </c>
      <c r="P159" s="147">
        <v>2225.8599999999997</v>
      </c>
      <c r="Q159" s="147">
        <v>0</v>
      </c>
      <c r="R159" s="147">
        <v>1246.9847999999995</v>
      </c>
      <c r="S159" s="147">
        <v>19153.930099999998</v>
      </c>
      <c r="T159" s="147">
        <v>818.55949999999973</v>
      </c>
      <c r="U159" s="147">
        <v>561.55349999999999</v>
      </c>
      <c r="V159" s="147">
        <v>5623.5600000000013</v>
      </c>
      <c r="W159" s="147">
        <v>8057.5344000000014</v>
      </c>
      <c r="X159" s="147">
        <v>15553.6844</v>
      </c>
      <c r="Y159" s="147">
        <v>-7496.1499999999987</v>
      </c>
      <c r="Z159" s="147">
        <v>4092.722699999998</v>
      </c>
      <c r="AA159" s="147"/>
      <c r="AB159" s="147"/>
      <c r="AC159" s="147">
        <v>10515612</v>
      </c>
      <c r="AD159" s="147">
        <v>0</v>
      </c>
      <c r="AE159" s="147"/>
      <c r="AF159" s="147">
        <v>24443.902000000013</v>
      </c>
      <c r="AG159" s="147"/>
      <c r="AH159" s="148">
        <v>24443.902000000013</v>
      </c>
      <c r="AI159" s="147">
        <v>15305.793772000003</v>
      </c>
      <c r="AJ159" s="147"/>
      <c r="AK159" s="147"/>
      <c r="AL159" s="147">
        <v>153260177.72</v>
      </c>
      <c r="AM159" s="147">
        <v>68.926395999999997</v>
      </c>
      <c r="AN159" s="147">
        <v>6967.7089000000033</v>
      </c>
      <c r="AO159" s="147"/>
      <c r="AP159" s="147"/>
      <c r="AQ159" s="48">
        <v>6517.6178</v>
      </c>
      <c r="AR159" s="147">
        <v>65674490</v>
      </c>
      <c r="AS159" s="147">
        <v>411.20319999999998</v>
      </c>
      <c r="AT159" s="147">
        <v>4112254</v>
      </c>
      <c r="AU159" s="147">
        <v>0</v>
      </c>
      <c r="AV159" s="147">
        <v>1090.9267789999999</v>
      </c>
      <c r="AW159" s="147"/>
      <c r="AX159" s="147"/>
      <c r="AY159" s="147">
        <v>629.56820000000016</v>
      </c>
      <c r="AZ159" s="147">
        <v>6295949</v>
      </c>
      <c r="BA159" s="147">
        <v>463.51319999999993</v>
      </c>
      <c r="BB159" s="147">
        <v>4657054</v>
      </c>
      <c r="BC159" s="148">
        <v>-2.1546210000001906</v>
      </c>
      <c r="BD159" s="147">
        <v>12249.124003999998</v>
      </c>
      <c r="BE159" s="147"/>
      <c r="BF159" s="147"/>
      <c r="BG159" s="147">
        <v>0</v>
      </c>
      <c r="BH159" s="147">
        <v>5972.52</v>
      </c>
      <c r="BI159" s="147"/>
      <c r="BJ159" s="147"/>
      <c r="BK159" s="147">
        <v>1.5099999999999964E-2</v>
      </c>
      <c r="BL159" s="146" t="s">
        <v>407</v>
      </c>
      <c r="BM159" s="149">
        <v>32280.160000000003</v>
      </c>
      <c r="BN159" s="147">
        <v>6639.6400000000049</v>
      </c>
      <c r="BO159" s="147"/>
      <c r="BP159" s="147"/>
      <c r="BQ159" s="147">
        <v>1806.5640000000003</v>
      </c>
      <c r="BR159" s="147"/>
      <c r="BS159" s="148">
        <v>1806.5640000000003</v>
      </c>
      <c r="BT159" s="147">
        <v>1611900</v>
      </c>
      <c r="BU159" s="147">
        <v>18480.856</v>
      </c>
      <c r="BV159" s="147">
        <v>5353.0999999999995</v>
      </c>
      <c r="BW159" s="147"/>
      <c r="BX159" s="148">
        <v>5353.0999999999995</v>
      </c>
      <c r="BY159" s="147">
        <v>17677.161799999998</v>
      </c>
      <c r="BZ159" s="149">
        <v>2954.9244000000008</v>
      </c>
      <c r="CA159" s="147">
        <v>149.43600000000001</v>
      </c>
      <c r="CB159" s="147">
        <v>35.888399999999997</v>
      </c>
      <c r="CC159" s="147">
        <v>2769.6000000000008</v>
      </c>
      <c r="CD159" s="147"/>
      <c r="CE159" s="147"/>
      <c r="CF159" s="147">
        <v>0</v>
      </c>
      <c r="CG159" s="147">
        <v>0</v>
      </c>
      <c r="CH159" s="147">
        <v>836.20719999999983</v>
      </c>
      <c r="CI159" s="147">
        <v>0</v>
      </c>
      <c r="CJ159" s="147">
        <v>620</v>
      </c>
      <c r="CK159" s="147">
        <v>2146.33</v>
      </c>
      <c r="CL159" s="147">
        <v>20</v>
      </c>
      <c r="CM159" s="147">
        <v>0</v>
      </c>
      <c r="CN159" s="147">
        <v>0</v>
      </c>
      <c r="CO159" s="147">
        <v>11099.700200000001</v>
      </c>
      <c r="CP159" s="147"/>
      <c r="CQ159" s="147"/>
      <c r="CR159" s="147">
        <v>17264.266299999999</v>
      </c>
      <c r="CS159" s="147">
        <v>946.2</v>
      </c>
      <c r="CT159" s="147"/>
      <c r="CU159" s="147">
        <v>0</v>
      </c>
      <c r="CV159" s="149">
        <v>220967.98881099993</v>
      </c>
    </row>
    <row r="160" spans="1:100">
      <c r="A160" s="53">
        <v>154</v>
      </c>
      <c r="B160" s="53" t="s">
        <v>393</v>
      </c>
      <c r="C160" s="53"/>
      <c r="D160" s="150" t="s">
        <v>408</v>
      </c>
      <c r="E160" s="152">
        <v>3474.61</v>
      </c>
      <c r="F160" s="152">
        <v>1370</v>
      </c>
      <c r="G160" s="53">
        <v>0</v>
      </c>
      <c r="H160" s="152"/>
      <c r="I160" s="152"/>
      <c r="J160" s="53">
        <v>0</v>
      </c>
      <c r="K160" s="152">
        <v>100</v>
      </c>
      <c r="L160" s="53">
        <v>0</v>
      </c>
      <c r="M160" s="53"/>
      <c r="N160" s="53"/>
      <c r="O160" s="53"/>
      <c r="P160" s="53">
        <v>100</v>
      </c>
      <c r="Q160" s="53"/>
      <c r="R160" s="53"/>
      <c r="S160" s="152">
        <v>200</v>
      </c>
      <c r="T160" s="53">
        <v>0</v>
      </c>
      <c r="U160" s="53"/>
      <c r="V160" s="53">
        <v>200</v>
      </c>
      <c r="W160" s="53">
        <v>0</v>
      </c>
      <c r="X160" s="53"/>
      <c r="Y160" s="53"/>
      <c r="Z160" s="53"/>
      <c r="AA160" s="53"/>
      <c r="AB160" s="53"/>
      <c r="AC160" s="53"/>
      <c r="AD160" s="53"/>
      <c r="AE160" s="53"/>
      <c r="AF160" s="53">
        <v>0</v>
      </c>
      <c r="AG160" s="53"/>
      <c r="AH160" s="53"/>
      <c r="AI160" s="153"/>
      <c r="AJ160" s="153"/>
      <c r="AK160" s="153"/>
      <c r="AL160" s="153"/>
      <c r="AM160" s="53"/>
      <c r="AN160" s="53">
        <v>0</v>
      </c>
      <c r="AO160" s="53"/>
      <c r="AP160" s="53"/>
      <c r="AQ160" s="53"/>
      <c r="AR160" s="53"/>
      <c r="AS160" s="53"/>
      <c r="AT160" s="53"/>
      <c r="AU160" s="53"/>
      <c r="AV160" s="53">
        <v>0</v>
      </c>
      <c r="AW160" s="53"/>
      <c r="AX160" s="53"/>
      <c r="AY160" s="53"/>
      <c r="AZ160" s="53"/>
      <c r="BA160" s="53"/>
      <c r="BB160" s="53"/>
      <c r="BC160" s="53"/>
      <c r="BD160" s="53"/>
      <c r="BE160" s="53"/>
      <c r="BF160" s="53"/>
      <c r="BG160" s="53"/>
      <c r="BH160" s="53">
        <v>1070</v>
      </c>
      <c r="BI160" s="53"/>
      <c r="BJ160" s="53"/>
      <c r="BK160" s="154"/>
      <c r="BL160" s="150" t="s">
        <v>408</v>
      </c>
      <c r="BM160" s="152">
        <v>341.09000000000003</v>
      </c>
      <c r="BN160" s="155"/>
      <c r="BO160" s="155"/>
      <c r="BP160" s="155"/>
      <c r="BQ160" s="53">
        <v>0</v>
      </c>
      <c r="BR160" s="53"/>
      <c r="BS160" s="53"/>
      <c r="BT160" s="53"/>
      <c r="BU160" s="53">
        <v>341.09000000000003</v>
      </c>
      <c r="BV160" s="53"/>
      <c r="BW160" s="53"/>
      <c r="BX160" s="53">
        <v>0</v>
      </c>
      <c r="BY160" s="152">
        <v>1763.52</v>
      </c>
      <c r="BZ160" s="152">
        <v>1189.52</v>
      </c>
      <c r="CA160" s="53">
        <v>35</v>
      </c>
      <c r="CB160" s="53">
        <v>1154.52</v>
      </c>
      <c r="CC160" s="53"/>
      <c r="CD160" s="53"/>
      <c r="CE160" s="53"/>
      <c r="CF160" s="53"/>
      <c r="CG160" s="53"/>
      <c r="CH160" s="53"/>
      <c r="CI160" s="53"/>
      <c r="CJ160" s="53"/>
      <c r="CK160" s="153">
        <v>38</v>
      </c>
      <c r="CL160" s="53">
        <v>156</v>
      </c>
      <c r="CM160" s="53"/>
      <c r="CN160" s="53"/>
      <c r="CO160" s="53">
        <v>380</v>
      </c>
      <c r="CP160" s="53"/>
      <c r="CQ160" s="53"/>
      <c r="CR160" s="53">
        <v>4213.3950000000004</v>
      </c>
      <c r="CS160" s="53"/>
      <c r="CT160" s="103"/>
      <c r="CU160" s="53"/>
      <c r="CV160" s="154">
        <v>7688.005000000001</v>
      </c>
    </row>
    <row r="161" spans="1:102">
      <c r="A161" s="53">
        <v>155</v>
      </c>
      <c r="B161" s="53" t="s">
        <v>393</v>
      </c>
      <c r="C161" s="53"/>
      <c r="D161" s="150" t="s">
        <v>409</v>
      </c>
      <c r="E161" s="152">
        <v>7831</v>
      </c>
      <c r="F161" s="152">
        <v>7808</v>
      </c>
      <c r="G161" s="53">
        <v>0</v>
      </c>
      <c r="H161" s="152"/>
      <c r="I161" s="152"/>
      <c r="J161" s="53">
        <v>0</v>
      </c>
      <c r="K161" s="152">
        <v>0</v>
      </c>
      <c r="L161" s="53">
        <v>0</v>
      </c>
      <c r="M161" s="53"/>
      <c r="N161" s="53"/>
      <c r="O161" s="53"/>
      <c r="P161" s="53"/>
      <c r="Q161" s="53"/>
      <c r="R161" s="53"/>
      <c r="S161" s="152">
        <v>0</v>
      </c>
      <c r="T161" s="53">
        <v>0</v>
      </c>
      <c r="U161" s="53"/>
      <c r="V161" s="53"/>
      <c r="W161" s="53">
        <v>0</v>
      </c>
      <c r="X161" s="53"/>
      <c r="Y161" s="53"/>
      <c r="Z161" s="53"/>
      <c r="AA161" s="53"/>
      <c r="AB161" s="53"/>
      <c r="AC161" s="53"/>
      <c r="AD161" s="53"/>
      <c r="AE161" s="53"/>
      <c r="AF161" s="53">
        <v>0</v>
      </c>
      <c r="AG161" s="53"/>
      <c r="AH161" s="53"/>
      <c r="AI161" s="153">
        <v>0</v>
      </c>
      <c r="AJ161" s="153"/>
      <c r="AK161" s="153"/>
      <c r="AL161" s="153"/>
      <c r="AM161" s="53"/>
      <c r="AN161" s="53">
        <v>0</v>
      </c>
      <c r="AO161" s="53"/>
      <c r="AP161" s="53"/>
      <c r="AQ161" s="53"/>
      <c r="AR161" s="53"/>
      <c r="AS161" s="53"/>
      <c r="AT161" s="53"/>
      <c r="AU161" s="53"/>
      <c r="AV161" s="53">
        <v>0</v>
      </c>
      <c r="AW161" s="53"/>
      <c r="AX161" s="53"/>
      <c r="AY161" s="53"/>
      <c r="AZ161" s="53"/>
      <c r="BA161" s="53"/>
      <c r="BB161" s="53"/>
      <c r="BC161" s="53"/>
      <c r="BD161" s="53">
        <v>0</v>
      </c>
      <c r="BE161" s="53"/>
      <c r="BF161" s="53"/>
      <c r="BG161" s="53"/>
      <c r="BH161" s="53">
        <v>7808</v>
      </c>
      <c r="BI161" s="53"/>
      <c r="BJ161" s="53"/>
      <c r="BK161" s="154"/>
      <c r="BL161" s="150" t="s">
        <v>409</v>
      </c>
      <c r="BM161" s="152">
        <v>0</v>
      </c>
      <c r="BN161" s="155"/>
      <c r="BO161" s="155"/>
      <c r="BP161" s="155"/>
      <c r="BQ161" s="53">
        <v>0</v>
      </c>
      <c r="BR161" s="53"/>
      <c r="BS161" s="53"/>
      <c r="BT161" s="53"/>
      <c r="BU161" s="53"/>
      <c r="BV161" s="53"/>
      <c r="BW161" s="53"/>
      <c r="BX161" s="53">
        <v>0</v>
      </c>
      <c r="BY161" s="152">
        <v>23</v>
      </c>
      <c r="BZ161" s="152">
        <v>0</v>
      </c>
      <c r="CA161" s="53"/>
      <c r="CB161" s="53"/>
      <c r="CC161" s="53"/>
      <c r="CD161" s="53"/>
      <c r="CE161" s="53"/>
      <c r="CF161" s="53"/>
      <c r="CG161" s="53"/>
      <c r="CH161" s="53"/>
      <c r="CI161" s="53"/>
      <c r="CJ161" s="53"/>
      <c r="CK161" s="153"/>
      <c r="CL161" s="53"/>
      <c r="CM161" s="53"/>
      <c r="CN161" s="53"/>
      <c r="CO161" s="53">
        <v>23</v>
      </c>
      <c r="CP161" s="53"/>
      <c r="CQ161" s="53"/>
      <c r="CR161" s="53">
        <v>4523.8999999999996</v>
      </c>
      <c r="CS161" s="53"/>
      <c r="CT161" s="103"/>
      <c r="CU161" s="53"/>
      <c r="CV161" s="154">
        <v>12354.9</v>
      </c>
    </row>
    <row r="162" spans="1:102" s="99" customFormat="1">
      <c r="A162" s="103"/>
      <c r="B162" s="103"/>
      <c r="C162" s="103"/>
      <c r="D162" s="105" t="s">
        <v>410</v>
      </c>
      <c r="E162" s="106">
        <v>21370.89</v>
      </c>
      <c r="F162" s="106">
        <v>5768</v>
      </c>
      <c r="G162" s="103"/>
      <c r="H162" s="106"/>
      <c r="I162" s="106"/>
      <c r="J162" s="103">
        <v>0</v>
      </c>
      <c r="K162" s="106">
        <v>1468</v>
      </c>
      <c r="L162" s="103"/>
      <c r="M162" s="103"/>
      <c r="N162" s="103"/>
      <c r="O162" s="103">
        <v>468</v>
      </c>
      <c r="P162" s="103"/>
      <c r="Q162" s="103">
        <v>1000</v>
      </c>
      <c r="R162" s="103"/>
      <c r="S162" s="106"/>
      <c r="T162" s="103"/>
      <c r="U162" s="103"/>
      <c r="V162" s="103"/>
      <c r="W162" s="103"/>
      <c r="X162" s="103"/>
      <c r="Y162" s="103"/>
      <c r="Z162" s="103"/>
      <c r="AA162" s="103"/>
      <c r="AB162" s="103"/>
      <c r="AC162" s="103"/>
      <c r="AD162" s="103"/>
      <c r="AE162" s="103"/>
      <c r="AF162" s="103"/>
      <c r="AG162" s="103"/>
      <c r="AH162" s="103"/>
      <c r="AI162" s="110"/>
      <c r="AJ162" s="110"/>
      <c r="AK162" s="110"/>
      <c r="AL162" s="110"/>
      <c r="AM162" s="103">
        <v>4000</v>
      </c>
      <c r="AN162" s="103"/>
      <c r="AO162" s="103"/>
      <c r="AP162" s="103"/>
      <c r="AQ162" s="103"/>
      <c r="AR162" s="103"/>
      <c r="AS162" s="103"/>
      <c r="AT162" s="103"/>
      <c r="AU162" s="103"/>
      <c r="AV162" s="103">
        <v>100</v>
      </c>
      <c r="AW162" s="103"/>
      <c r="AX162" s="103"/>
      <c r="AY162" s="103"/>
      <c r="AZ162" s="103"/>
      <c r="BA162" s="103"/>
      <c r="BB162" s="103"/>
      <c r="BC162" s="103"/>
      <c r="BD162" s="103"/>
      <c r="BE162" s="103"/>
      <c r="BF162" s="103"/>
      <c r="BG162" s="103"/>
      <c r="BH162" s="103">
        <v>200</v>
      </c>
      <c r="BI162" s="103"/>
      <c r="BJ162" s="103"/>
      <c r="BK162" s="111"/>
      <c r="BL162" s="105" t="s">
        <v>410</v>
      </c>
      <c r="BM162" s="106">
        <v>4004.5</v>
      </c>
      <c r="BN162" s="113"/>
      <c r="BO162" s="113"/>
      <c r="BP162" s="113"/>
      <c r="BQ162" s="103"/>
      <c r="BR162" s="103"/>
      <c r="BS162" s="103"/>
      <c r="BT162" s="103"/>
      <c r="BU162" s="103">
        <v>4000</v>
      </c>
      <c r="BV162" s="103">
        <v>4.5</v>
      </c>
      <c r="BW162" s="103"/>
      <c r="BX162" s="103"/>
      <c r="BY162" s="106">
        <v>11598.39</v>
      </c>
      <c r="BZ162" s="106">
        <v>7125</v>
      </c>
      <c r="CA162" s="103">
        <v>125</v>
      </c>
      <c r="CB162" s="103">
        <v>7000</v>
      </c>
      <c r="CC162" s="103"/>
      <c r="CD162" s="103"/>
      <c r="CE162" s="103"/>
      <c r="CF162" s="103">
        <v>20</v>
      </c>
      <c r="CG162" s="103"/>
      <c r="CH162" s="103"/>
      <c r="CI162" s="103"/>
      <c r="CJ162" s="103">
        <v>1684.8</v>
      </c>
      <c r="CK162" s="110"/>
      <c r="CL162" s="103"/>
      <c r="CM162" s="103"/>
      <c r="CN162" s="103"/>
      <c r="CO162" s="103">
        <v>2768.59</v>
      </c>
      <c r="CP162" s="103"/>
      <c r="CQ162" s="103"/>
      <c r="CR162" s="103">
        <v>13563.56</v>
      </c>
      <c r="CS162" s="103"/>
      <c r="CT162" s="103"/>
      <c r="CU162" s="103"/>
      <c r="CV162" s="154">
        <v>34934.449999999997</v>
      </c>
    </row>
    <row r="163" spans="1:102">
      <c r="A163" s="53"/>
      <c r="B163" s="53"/>
      <c r="C163" s="53"/>
      <c r="D163" s="146" t="s">
        <v>411</v>
      </c>
      <c r="E163" s="147">
        <v>235434.02251099993</v>
      </c>
      <c r="F163" s="147">
        <v>167746.20071099998</v>
      </c>
      <c r="G163" s="147">
        <v>43221503.700000003</v>
      </c>
      <c r="H163" s="147">
        <v>8581946.8999999985</v>
      </c>
      <c r="I163" s="147">
        <v>34620102.799999997</v>
      </c>
      <c r="J163" s="147">
        <v>51682.569960000008</v>
      </c>
      <c r="K163" s="147">
        <v>17432.798799999997</v>
      </c>
      <c r="L163" s="147">
        <v>5343.75</v>
      </c>
      <c r="M163" s="147">
        <v>0</v>
      </c>
      <c r="N163" s="147">
        <v>0</v>
      </c>
      <c r="O163" s="147">
        <v>7516.2039999999997</v>
      </c>
      <c r="P163" s="147">
        <v>2325.8599999999997</v>
      </c>
      <c r="Q163" s="147">
        <v>1000</v>
      </c>
      <c r="R163" s="147">
        <v>1246.9847999999995</v>
      </c>
      <c r="S163" s="147">
        <v>19353.930099999998</v>
      </c>
      <c r="T163" s="147">
        <v>818.55949999999973</v>
      </c>
      <c r="U163" s="147">
        <v>561.55349999999999</v>
      </c>
      <c r="V163" s="147">
        <v>5823.5600000000013</v>
      </c>
      <c r="W163" s="147">
        <v>8057.5344000000014</v>
      </c>
      <c r="X163" s="147">
        <v>15553.6844</v>
      </c>
      <c r="Y163" s="147">
        <v>-7496.1499999999987</v>
      </c>
      <c r="Z163" s="147">
        <v>4092.722699999998</v>
      </c>
      <c r="AA163" s="147">
        <v>0</v>
      </c>
      <c r="AB163" s="147">
        <v>0</v>
      </c>
      <c r="AC163" s="147">
        <v>10515612</v>
      </c>
      <c r="AD163" s="147">
        <v>0</v>
      </c>
      <c r="AE163" s="147">
        <v>0</v>
      </c>
      <c r="AF163" s="147">
        <v>24443.902000000013</v>
      </c>
      <c r="AG163" s="147">
        <v>0</v>
      </c>
      <c r="AH163" s="147">
        <v>24443.902000000013</v>
      </c>
      <c r="AI163" s="147">
        <v>15305.793772000003</v>
      </c>
      <c r="AJ163" s="147">
        <v>0</v>
      </c>
      <c r="AK163" s="147">
        <v>0</v>
      </c>
      <c r="AL163" s="147">
        <v>153260177.72</v>
      </c>
      <c r="AM163" s="147">
        <v>4068.9263959999998</v>
      </c>
      <c r="AN163" s="147">
        <v>6967.7089000000033</v>
      </c>
      <c r="AO163" s="147">
        <v>0</v>
      </c>
      <c r="AP163" s="147">
        <v>0</v>
      </c>
      <c r="AQ163" s="147">
        <v>6517.6178</v>
      </c>
      <c r="AR163" s="147">
        <v>65674490</v>
      </c>
      <c r="AS163" s="147">
        <v>411.20319999999998</v>
      </c>
      <c r="AT163" s="147">
        <v>4112254</v>
      </c>
      <c r="AU163" s="147">
        <v>0</v>
      </c>
      <c r="AV163" s="147">
        <v>1190.9267789999999</v>
      </c>
      <c r="AW163" s="147">
        <v>0</v>
      </c>
      <c r="AX163" s="147">
        <v>0</v>
      </c>
      <c r="AY163" s="147">
        <v>629.56820000000016</v>
      </c>
      <c r="AZ163" s="147">
        <v>6295949</v>
      </c>
      <c r="BA163" s="147">
        <v>463.51319999999993</v>
      </c>
      <c r="BB163" s="147">
        <v>4657054</v>
      </c>
      <c r="BC163" s="147">
        <v>-2.1546210000001906</v>
      </c>
      <c r="BD163" s="147">
        <v>12249.124003999998</v>
      </c>
      <c r="BE163" s="147">
        <v>0</v>
      </c>
      <c r="BF163" s="147">
        <v>0</v>
      </c>
      <c r="BG163" s="147">
        <v>0</v>
      </c>
      <c r="BH163" s="147">
        <v>15050.52</v>
      </c>
      <c r="BI163" s="148"/>
      <c r="BJ163" s="148"/>
      <c r="BK163" s="149"/>
      <c r="BL163" s="146" t="s">
        <v>411</v>
      </c>
      <c r="BM163" s="147">
        <v>36625.75</v>
      </c>
      <c r="BN163" s="147">
        <v>6639.6400000000049</v>
      </c>
      <c r="BO163" s="147">
        <v>0</v>
      </c>
      <c r="BP163" s="147">
        <v>0</v>
      </c>
      <c r="BQ163" s="147">
        <v>1806.5640000000003</v>
      </c>
      <c r="BR163" s="147">
        <v>0</v>
      </c>
      <c r="BS163" s="147">
        <v>1806.5640000000003</v>
      </c>
      <c r="BT163" s="147">
        <v>1611900</v>
      </c>
      <c r="BU163" s="147">
        <v>22821.946</v>
      </c>
      <c r="BV163" s="147">
        <v>5357.5999999999995</v>
      </c>
      <c r="BW163" s="147">
        <v>0</v>
      </c>
      <c r="BX163" s="147">
        <v>5353.0999999999995</v>
      </c>
      <c r="BY163" s="147">
        <v>31062.071799999998</v>
      </c>
      <c r="BZ163" s="147">
        <v>11269.4444</v>
      </c>
      <c r="CA163" s="147">
        <v>309.43600000000004</v>
      </c>
      <c r="CB163" s="147">
        <v>8190.4084000000003</v>
      </c>
      <c r="CC163" s="147">
        <v>2769.6000000000008</v>
      </c>
      <c r="CD163" s="147">
        <v>0</v>
      </c>
      <c r="CE163" s="147">
        <v>0</v>
      </c>
      <c r="CF163" s="147">
        <v>20</v>
      </c>
      <c r="CG163" s="147">
        <v>0</v>
      </c>
      <c r="CH163" s="147">
        <v>836.20719999999983</v>
      </c>
      <c r="CI163" s="147">
        <v>0</v>
      </c>
      <c r="CJ163" s="147">
        <v>2304.8000000000002</v>
      </c>
      <c r="CK163" s="147">
        <v>2184.33</v>
      </c>
      <c r="CL163" s="147">
        <v>176</v>
      </c>
      <c r="CM163" s="147">
        <v>0</v>
      </c>
      <c r="CN163" s="147">
        <v>0</v>
      </c>
      <c r="CO163" s="147">
        <v>14271.290200000001</v>
      </c>
      <c r="CP163" s="147">
        <v>0</v>
      </c>
      <c r="CQ163" s="147">
        <v>0</v>
      </c>
      <c r="CR163" s="147">
        <v>39565.121299999999</v>
      </c>
      <c r="CS163" s="147">
        <v>946.2</v>
      </c>
      <c r="CT163" s="147"/>
      <c r="CU163" s="147">
        <v>0</v>
      </c>
      <c r="CV163" s="147">
        <v>275945.34381099994</v>
      </c>
      <c r="CW163" s="151">
        <f t="shared" ref="CW163:CX163" si="0">CW159+CW160+CW161+CW162</f>
        <v>0</v>
      </c>
      <c r="CX163" s="151">
        <f t="shared" si="0"/>
        <v>0</v>
      </c>
    </row>
    <row r="164" spans="1:102" s="156" customFormat="1">
      <c r="A164" s="53">
        <v>156</v>
      </c>
      <c r="B164" s="53" t="s">
        <v>393</v>
      </c>
      <c r="C164" s="53"/>
      <c r="D164" s="150" t="s">
        <v>394</v>
      </c>
      <c r="E164" s="152">
        <v>18721</v>
      </c>
      <c r="F164" s="152">
        <v>10226</v>
      </c>
      <c r="G164" s="53">
        <v>3500000</v>
      </c>
      <c r="H164" s="152">
        <v>1000000</v>
      </c>
      <c r="I164" s="152">
        <v>2500000</v>
      </c>
      <c r="J164" s="53">
        <v>3170</v>
      </c>
      <c r="K164" s="152">
        <v>1050</v>
      </c>
      <c r="L164" s="53">
        <v>850</v>
      </c>
      <c r="M164" s="53"/>
      <c r="N164" s="53"/>
      <c r="O164" s="53">
        <v>200</v>
      </c>
      <c r="P164" s="53"/>
      <c r="Q164" s="53"/>
      <c r="R164" s="53"/>
      <c r="S164" s="152">
        <v>697</v>
      </c>
      <c r="T164" s="53">
        <v>100</v>
      </c>
      <c r="U164" s="53"/>
      <c r="V164" s="53"/>
      <c r="W164" s="53">
        <v>597</v>
      </c>
      <c r="X164" s="53"/>
      <c r="Y164" s="53"/>
      <c r="Z164" s="53"/>
      <c r="AA164" s="53"/>
      <c r="AB164" s="53"/>
      <c r="AC164" s="53">
        <v>125141.25</v>
      </c>
      <c r="AD164" s="53"/>
      <c r="AE164" s="53"/>
      <c r="AF164" s="53">
        <v>2800</v>
      </c>
      <c r="AG164" s="53"/>
      <c r="AH164" s="53"/>
      <c r="AI164" s="153">
        <v>979</v>
      </c>
      <c r="AJ164" s="153"/>
      <c r="AK164" s="153"/>
      <c r="AL164" s="153"/>
      <c r="AM164" s="53"/>
      <c r="AN164" s="53">
        <v>489</v>
      </c>
      <c r="AO164" s="53"/>
      <c r="AP164" s="53"/>
      <c r="AQ164" s="53"/>
      <c r="AR164" s="53"/>
      <c r="AS164" s="53"/>
      <c r="AT164" s="53"/>
      <c r="AU164" s="53"/>
      <c r="AV164" s="53">
        <v>108</v>
      </c>
      <c r="AW164" s="53"/>
      <c r="AX164" s="53"/>
      <c r="AY164" s="53">
        <v>60</v>
      </c>
      <c r="AZ164" s="53"/>
      <c r="BA164" s="53">
        <v>50</v>
      </c>
      <c r="BB164" s="53"/>
      <c r="BC164" s="53"/>
      <c r="BD164" s="53">
        <v>933</v>
      </c>
      <c r="BE164" s="53"/>
      <c r="BF164" s="53"/>
      <c r="BG164" s="53"/>
      <c r="BH164" s="53"/>
      <c r="BI164" s="53"/>
      <c r="BJ164" s="53"/>
      <c r="BK164" s="53"/>
      <c r="BL164" s="150" t="s">
        <v>394</v>
      </c>
      <c r="BM164" s="152">
        <v>5250</v>
      </c>
      <c r="BN164" s="53">
        <v>200</v>
      </c>
      <c r="BO164" s="53"/>
      <c r="BP164" s="53"/>
      <c r="BQ164" s="53">
        <v>150</v>
      </c>
      <c r="BR164" s="53"/>
      <c r="BS164" s="53"/>
      <c r="BT164" s="53"/>
      <c r="BU164" s="53"/>
      <c r="BV164" s="53">
        <v>4900</v>
      </c>
      <c r="BW164" s="53"/>
      <c r="BX164" s="53"/>
      <c r="BY164" s="152">
        <v>3245</v>
      </c>
      <c r="BZ164" s="152">
        <v>100</v>
      </c>
      <c r="CA164" s="53"/>
      <c r="CB164" s="53"/>
      <c r="CC164" s="53">
        <v>100</v>
      </c>
      <c r="CD164" s="53"/>
      <c r="CE164" s="53"/>
      <c r="CF164" s="53"/>
      <c r="CG164" s="53">
        <v>2450</v>
      </c>
      <c r="CH164" s="53">
        <v>170</v>
      </c>
      <c r="CI164" s="53"/>
      <c r="CJ164" s="53"/>
      <c r="CK164" s="153"/>
      <c r="CL164" s="53">
        <v>500</v>
      </c>
      <c r="CM164" s="53"/>
      <c r="CN164" s="53"/>
      <c r="CO164" s="53">
        <v>25</v>
      </c>
      <c r="CP164" s="53"/>
      <c r="CQ164" s="53"/>
      <c r="CR164" s="53">
        <v>72189</v>
      </c>
      <c r="CS164" s="53"/>
      <c r="CT164" s="103"/>
      <c r="CU164" s="53"/>
      <c r="CV164" s="154">
        <v>90910</v>
      </c>
    </row>
    <row r="165" spans="1:102">
      <c r="A165" s="157"/>
      <c r="B165" s="158"/>
      <c r="C165" s="158"/>
      <c r="D165" s="159" t="s">
        <v>412</v>
      </c>
      <c r="E165" s="148">
        <v>254155.02251099993</v>
      </c>
      <c r="F165" s="148">
        <v>177972.20071099998</v>
      </c>
      <c r="G165" s="148">
        <v>46721503.700000003</v>
      </c>
      <c r="H165" s="148">
        <v>9581946.8999999985</v>
      </c>
      <c r="I165" s="148">
        <v>37120102.799999997</v>
      </c>
      <c r="J165" s="148">
        <v>54852.569960000008</v>
      </c>
      <c r="K165" s="148">
        <v>18482.798799999997</v>
      </c>
      <c r="L165" s="148">
        <v>6193.75</v>
      </c>
      <c r="M165" s="148">
        <v>0</v>
      </c>
      <c r="N165" s="148">
        <v>0</v>
      </c>
      <c r="O165" s="148">
        <v>7716.2039999999997</v>
      </c>
      <c r="P165" s="148">
        <v>2325.8599999999997</v>
      </c>
      <c r="Q165" s="148">
        <v>1000</v>
      </c>
      <c r="R165" s="148">
        <v>1246.9847999999995</v>
      </c>
      <c r="S165" s="148">
        <v>20050.930099999998</v>
      </c>
      <c r="T165" s="148">
        <v>918.55949999999973</v>
      </c>
      <c r="U165" s="148">
        <v>561.55349999999999</v>
      </c>
      <c r="V165" s="148">
        <v>5823.5600000000013</v>
      </c>
      <c r="W165" s="148">
        <v>8654.5344000000005</v>
      </c>
      <c r="X165" s="148">
        <v>15553.6844</v>
      </c>
      <c r="Y165" s="148">
        <v>-7496.1499999999987</v>
      </c>
      <c r="Z165" s="148">
        <v>4092.722699999998</v>
      </c>
      <c r="AA165" s="148">
        <v>0</v>
      </c>
      <c r="AB165" s="148">
        <v>0</v>
      </c>
      <c r="AC165" s="148">
        <v>10640753.25</v>
      </c>
      <c r="AD165" s="148">
        <v>0</v>
      </c>
      <c r="AE165" s="148">
        <v>0</v>
      </c>
      <c r="AF165" s="148">
        <v>27243.902000000013</v>
      </c>
      <c r="AG165" s="148">
        <v>0</v>
      </c>
      <c r="AH165" s="148">
        <v>24443.902000000013</v>
      </c>
      <c r="AI165" s="148">
        <v>16284.793772000003</v>
      </c>
      <c r="AJ165" s="148">
        <v>0</v>
      </c>
      <c r="AK165" s="148">
        <v>0</v>
      </c>
      <c r="AL165" s="148">
        <v>153260177.72</v>
      </c>
      <c r="AM165" s="148">
        <v>4068.9263959999998</v>
      </c>
      <c r="AN165" s="148">
        <v>7456.7089000000033</v>
      </c>
      <c r="AO165" s="148">
        <v>0</v>
      </c>
      <c r="AP165" s="148">
        <v>0</v>
      </c>
      <c r="AQ165" s="148">
        <v>6517.6178</v>
      </c>
      <c r="AR165" s="148">
        <v>65674490</v>
      </c>
      <c r="AS165" s="148">
        <v>411.20319999999998</v>
      </c>
      <c r="AT165" s="148">
        <v>4112254</v>
      </c>
      <c r="AU165" s="148">
        <v>0</v>
      </c>
      <c r="AV165" s="148">
        <v>1298.9267789999999</v>
      </c>
      <c r="AW165" s="148">
        <v>0</v>
      </c>
      <c r="AX165" s="148">
        <v>0</v>
      </c>
      <c r="AY165" s="148">
        <v>689.56820000000016</v>
      </c>
      <c r="AZ165" s="148">
        <v>6295949</v>
      </c>
      <c r="BA165" s="148">
        <v>513.51319999999987</v>
      </c>
      <c r="BB165" s="148">
        <v>4657054</v>
      </c>
      <c r="BC165" s="148">
        <v>-2.1546210000001906</v>
      </c>
      <c r="BD165" s="148">
        <v>13182.124003999998</v>
      </c>
      <c r="BE165" s="148">
        <v>0</v>
      </c>
      <c r="BF165" s="148">
        <v>0</v>
      </c>
      <c r="BG165" s="148">
        <v>0</v>
      </c>
      <c r="BH165" s="148">
        <v>15050.52</v>
      </c>
      <c r="BI165" s="148"/>
      <c r="BJ165" s="148"/>
      <c r="BK165" s="148">
        <v>1.5099999999999964E-2</v>
      </c>
      <c r="BL165" s="148" t="s">
        <v>413</v>
      </c>
      <c r="BM165" s="148">
        <v>41875.75</v>
      </c>
      <c r="BN165" s="148">
        <v>6839.6400000000049</v>
      </c>
      <c r="BO165" s="148">
        <v>0</v>
      </c>
      <c r="BP165" s="148">
        <v>0</v>
      </c>
      <c r="BQ165" s="148">
        <v>1956.5640000000003</v>
      </c>
      <c r="BR165" s="148">
        <v>0</v>
      </c>
      <c r="BS165" s="148">
        <v>1806.5640000000003</v>
      </c>
      <c r="BT165" s="148">
        <v>1611900</v>
      </c>
      <c r="BU165" s="148">
        <v>22821.946</v>
      </c>
      <c r="BV165" s="148">
        <v>10257.599999999999</v>
      </c>
      <c r="BW165" s="148">
        <v>0</v>
      </c>
      <c r="BX165" s="148">
        <v>5353.0999999999995</v>
      </c>
      <c r="BY165" s="148">
        <v>34307.071799999998</v>
      </c>
      <c r="BZ165" s="148">
        <v>11369.4444</v>
      </c>
      <c r="CA165" s="148">
        <v>309.43600000000004</v>
      </c>
      <c r="CB165" s="148">
        <v>8190.4084000000003</v>
      </c>
      <c r="CC165" s="148">
        <v>2869.6000000000008</v>
      </c>
      <c r="CD165" s="148">
        <v>0</v>
      </c>
      <c r="CE165" s="148">
        <v>0</v>
      </c>
      <c r="CF165" s="148">
        <v>20</v>
      </c>
      <c r="CG165" s="148">
        <v>2450</v>
      </c>
      <c r="CH165" s="148">
        <v>1006.2071999999998</v>
      </c>
      <c r="CI165" s="148">
        <v>0</v>
      </c>
      <c r="CJ165" s="148">
        <v>2304.8000000000002</v>
      </c>
      <c r="CK165" s="148">
        <v>2184.33</v>
      </c>
      <c r="CL165" s="148">
        <v>676</v>
      </c>
      <c r="CM165" s="148">
        <v>0</v>
      </c>
      <c r="CN165" s="148">
        <v>0</v>
      </c>
      <c r="CO165" s="148">
        <v>14296.290200000001</v>
      </c>
      <c r="CP165" s="148">
        <v>0</v>
      </c>
      <c r="CQ165" s="148">
        <v>0</v>
      </c>
      <c r="CR165" s="148">
        <v>111754.1213</v>
      </c>
      <c r="CS165" s="148">
        <v>946.2</v>
      </c>
      <c r="CT165" s="148"/>
      <c r="CU165" s="148">
        <v>0</v>
      </c>
      <c r="CV165" s="148">
        <v>366855.34381099994</v>
      </c>
    </row>
  </sheetData>
  <autoFilter ref="A6:CV165"/>
  <mergeCells count="55">
    <mergeCell ref="CM5:CM6"/>
    <mergeCell ref="CN5:CN6"/>
    <mergeCell ref="CH5:CH6"/>
    <mergeCell ref="CI5:CI6"/>
    <mergeCell ref="CJ5:CJ6"/>
    <mergeCell ref="CK5:CK6"/>
    <mergeCell ref="CL5:CL6"/>
    <mergeCell ref="E3:CO3"/>
    <mergeCell ref="CR3:CR6"/>
    <mergeCell ref="CS3:CS6"/>
    <mergeCell ref="H5:H6"/>
    <mergeCell ref="I5:I6"/>
    <mergeCell ref="S5:S6"/>
    <mergeCell ref="AC5:AC6"/>
    <mergeCell ref="AD5:AD6"/>
    <mergeCell ref="AF5:AF6"/>
    <mergeCell ref="AI5:AI6"/>
    <mergeCell ref="BV5:BV6"/>
    <mergeCell ref="AN5:AN6"/>
    <mergeCell ref="AU5:AU6"/>
    <mergeCell ref="AV5:AV6"/>
    <mergeCell ref="BD5:BD6"/>
    <mergeCell ref="BG5:BG6"/>
    <mergeCell ref="BL4:BL6"/>
    <mergeCell ref="BM4:BU4"/>
    <mergeCell ref="BY4:CO4"/>
    <mergeCell ref="F5:F6"/>
    <mergeCell ref="G5:G6"/>
    <mergeCell ref="BH5:BH6"/>
    <mergeCell ref="BM5:BM6"/>
    <mergeCell ref="BN5:BN6"/>
    <mergeCell ref="BQ5:BQ6"/>
    <mergeCell ref="BT5:BT6"/>
    <mergeCell ref="BU5:BU6"/>
    <mergeCell ref="CO5:CO6"/>
    <mergeCell ref="BY5:BY6"/>
    <mergeCell ref="BZ5:CC5"/>
    <mergeCell ref="CF5:CF6"/>
    <mergeCell ref="CG5:CG6"/>
    <mergeCell ref="J5:J6"/>
    <mergeCell ref="K5:R5"/>
    <mergeCell ref="A1:BH1"/>
    <mergeCell ref="BL1:CV1"/>
    <mergeCell ref="A2:D2"/>
    <mergeCell ref="AV2:BH2"/>
    <mergeCell ref="CR2:CV2"/>
    <mergeCell ref="A3:A6"/>
    <mergeCell ref="B3:B6"/>
    <mergeCell ref="D3:D6"/>
    <mergeCell ref="AM5:AM6"/>
    <mergeCell ref="CT3:CT6"/>
    <mergeCell ref="CU3:CU6"/>
    <mergeCell ref="CV3:CV6"/>
    <mergeCell ref="E4:E6"/>
    <mergeCell ref="F4:BH4"/>
  </mergeCells>
  <phoneticPr fontId="3" type="noConversion"/>
  <printOptions horizontalCentered="1"/>
  <pageMargins left="0.11811023622047245" right="0.11811023622047245" top="0.70866141732283472" bottom="0.27559055118110237" header="0.31496062992125984" footer="0.11811023622047245"/>
  <pageSetup paperSize="9" pageOrder="overThenDown" orientation="landscape"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CX165"/>
  <sheetViews>
    <sheetView showZeros="0" workbookViewId="0">
      <pane xSplit="4" ySplit="6" topLeftCell="E7" activePane="bottomRight" state="frozen"/>
      <selection pane="topRight"/>
      <selection pane="bottomLeft"/>
      <selection pane="bottomRight" activeCell="A2" sqref="A2:D2"/>
    </sheetView>
  </sheetViews>
  <sheetFormatPr defaultRowHeight="14.25"/>
  <cols>
    <col min="1" max="1" width="2.625" style="89" hidden="1" customWidth="1"/>
    <col min="2" max="2" width="3.25" style="89" hidden="1" customWidth="1"/>
    <col min="3" max="3" width="6.875" style="89" hidden="1" customWidth="1"/>
    <col min="4" max="4" width="12.125" style="160" customWidth="1"/>
    <col min="5" max="5" width="6.75" style="89" customWidth="1"/>
    <col min="6" max="6" width="6.375" style="89" customWidth="1"/>
    <col min="7" max="7" width="7.25" style="89" hidden="1" customWidth="1"/>
    <col min="8" max="8" width="8.5" style="89" hidden="1" customWidth="1"/>
    <col min="9" max="9" width="7.25" style="89" hidden="1" customWidth="1"/>
    <col min="10" max="10" width="6.375" style="156" customWidth="1"/>
    <col min="11" max="11" width="5.625" style="89" customWidth="1"/>
    <col min="12" max="12" width="5.25" style="89" customWidth="1"/>
    <col min="13" max="14" width="5.25" style="89" hidden="1" customWidth="1"/>
    <col min="15" max="17" width="4.5" style="89" customWidth="1"/>
    <col min="18" max="18" width="4.375" style="89" customWidth="1"/>
    <col min="19" max="19" width="4.625" style="89" customWidth="1"/>
    <col min="20" max="21" width="4.875" style="89" customWidth="1"/>
    <col min="22" max="22" width="4.75" style="89" customWidth="1"/>
    <col min="23" max="23" width="5" style="89" customWidth="1"/>
    <col min="24" max="25" width="5.625" style="89" hidden="1" customWidth="1"/>
    <col min="26" max="26" width="5" style="89" customWidth="1"/>
    <col min="27" max="28" width="5.625" style="89" hidden="1" customWidth="1"/>
    <col min="29" max="29" width="5.125" style="89" hidden="1" customWidth="1"/>
    <col min="30" max="31" width="6.75" style="89" hidden="1" customWidth="1"/>
    <col min="32" max="32" width="5.5" style="89" customWidth="1"/>
    <col min="33" max="34" width="8.875" style="89" hidden="1" customWidth="1"/>
    <col min="35" max="35" width="5.375" style="89" customWidth="1"/>
    <col min="36" max="36" width="8.375" style="89" hidden="1" customWidth="1"/>
    <col min="37" max="37" width="7.875" style="89" hidden="1" customWidth="1"/>
    <col min="38" max="38" width="9.625" style="89" hidden="1" customWidth="1"/>
    <col min="39" max="39" width="5.25" style="89" customWidth="1"/>
    <col min="40" max="40" width="5.375" style="89" customWidth="1"/>
    <col min="41" max="42" width="9.125" style="89" hidden="1" customWidth="1"/>
    <col min="43" max="43" width="6.625" style="89" hidden="1" customWidth="1"/>
    <col min="44" max="44" width="6" style="89" hidden="1" customWidth="1"/>
    <col min="45" max="45" width="6.375" style="89" hidden="1" customWidth="1"/>
    <col min="46" max="46" width="6" style="89" hidden="1" customWidth="1"/>
    <col min="47" max="47" width="4" style="89" customWidth="1"/>
    <col min="48" max="48" width="5.375" style="89" customWidth="1"/>
    <col min="49" max="50" width="5.5" style="89" hidden="1" customWidth="1"/>
    <col min="51" max="51" width="6.5" style="89" hidden="1" customWidth="1"/>
    <col min="52" max="52" width="6" style="89" hidden="1" customWidth="1"/>
    <col min="53" max="53" width="7.25" style="89" hidden="1" customWidth="1"/>
    <col min="54" max="55" width="6" style="89" hidden="1" customWidth="1"/>
    <col min="56" max="56" width="5.75" style="89" customWidth="1"/>
    <col min="57" max="58" width="5.75" style="89" hidden="1" customWidth="1"/>
    <col min="59" max="59" width="3.875" style="89" hidden="1" customWidth="1"/>
    <col min="60" max="60" width="4.625" style="156" customWidth="1"/>
    <col min="61" max="62" width="4.375" style="156" hidden="1" customWidth="1"/>
    <col min="63" max="63" width="0.125" style="156" customWidth="1"/>
    <col min="64" max="64" width="8.875" style="160" customWidth="1"/>
    <col min="65" max="65" width="5.625" style="89" customWidth="1"/>
    <col min="66" max="66" width="5.25" style="89" customWidth="1"/>
    <col min="67" max="68" width="5.25" style="89" hidden="1" customWidth="1"/>
    <col min="69" max="69" width="4.875" style="89" customWidth="1"/>
    <col min="70" max="70" width="4.25" style="89" hidden="1" customWidth="1"/>
    <col min="71" max="71" width="4.5" style="89" hidden="1" customWidth="1"/>
    <col min="72" max="72" width="5.75" style="89" hidden="1" customWidth="1"/>
    <col min="73" max="73" width="4.75" style="89" customWidth="1"/>
    <col min="74" max="74" width="5.125" style="89" customWidth="1"/>
    <col min="75" max="76" width="6.625" style="89" hidden="1" customWidth="1"/>
    <col min="77" max="77" width="5.25" style="89" customWidth="1"/>
    <col min="78" max="78" width="4.875" style="89" customWidth="1"/>
    <col min="79" max="79" width="4" style="89" customWidth="1"/>
    <col min="80" max="80" width="4.125" style="89" customWidth="1"/>
    <col min="81" max="81" width="4.625" style="89" customWidth="1"/>
    <col min="82" max="83" width="4.125" style="89" hidden="1" customWidth="1"/>
    <col min="84" max="84" width="4" style="89" customWidth="1"/>
    <col min="85" max="85" width="4.25" style="89" customWidth="1"/>
    <col min="86" max="86" width="4.625" style="89" customWidth="1"/>
    <col min="87" max="87" width="2.75" style="89" customWidth="1"/>
    <col min="88" max="88" width="3.625" style="89" customWidth="1"/>
    <col min="89" max="89" width="4" style="161" customWidth="1"/>
    <col min="90" max="90" width="3.625" style="89" customWidth="1"/>
    <col min="91" max="91" width="2.625" style="89" hidden="1" customWidth="1"/>
    <col min="92" max="92" width="3.5" style="89" customWidth="1"/>
    <col min="93" max="93" width="4.625" style="89" customWidth="1"/>
    <col min="94" max="94" width="8.125" style="89" hidden="1" customWidth="1"/>
    <col min="95" max="95" width="4.75" style="89" hidden="1" customWidth="1"/>
    <col min="96" max="96" width="5.125" style="89" hidden="1" customWidth="1"/>
    <col min="97" max="97" width="5" style="89" hidden="1" customWidth="1"/>
    <col min="98" max="98" width="5.25" style="99" hidden="1" customWidth="1"/>
    <col min="99" max="99" width="4.25" style="89" hidden="1" customWidth="1"/>
    <col min="100" max="100" width="6.625" style="89" customWidth="1"/>
    <col min="101" max="16384" width="9" style="89"/>
  </cols>
  <sheetData>
    <row r="1" spans="1:100" ht="29.1" customHeight="1">
      <c r="A1" s="384" t="s">
        <v>395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88"/>
      <c r="BJ1" s="88"/>
      <c r="BK1" s="88"/>
      <c r="BL1" s="384" t="s">
        <v>1135</v>
      </c>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5"/>
      <c r="CL1" s="384"/>
      <c r="CM1" s="384"/>
      <c r="CN1" s="384"/>
      <c r="CO1" s="384"/>
      <c r="CP1" s="384"/>
      <c r="CQ1" s="384"/>
      <c r="CR1" s="384"/>
      <c r="CS1" s="384"/>
      <c r="CT1" s="384"/>
      <c r="CU1" s="384"/>
      <c r="CV1" s="384"/>
    </row>
    <row r="2" spans="1:100" ht="20.100000000000001" customHeight="1">
      <c r="A2" s="386" t="s">
        <v>1409</v>
      </c>
      <c r="B2" s="386"/>
      <c r="C2" s="386"/>
      <c r="D2" s="386"/>
      <c r="E2" s="90"/>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387" t="s">
        <v>4</v>
      </c>
      <c r="AW2" s="387"/>
      <c r="AX2" s="387"/>
      <c r="AY2" s="387"/>
      <c r="AZ2" s="387"/>
      <c r="BA2" s="387"/>
      <c r="BB2" s="387"/>
      <c r="BC2" s="387"/>
      <c r="BD2" s="387"/>
      <c r="BE2" s="387"/>
      <c r="BF2" s="387"/>
      <c r="BG2" s="387"/>
      <c r="BH2" s="387"/>
      <c r="BI2" s="92"/>
      <c r="BJ2" s="92"/>
      <c r="BK2" s="92"/>
      <c r="BL2" s="93" t="s">
        <v>182</v>
      </c>
      <c r="BM2" s="91"/>
      <c r="BN2" s="91"/>
      <c r="BO2" s="91"/>
      <c r="BP2" s="91"/>
      <c r="BQ2" s="91"/>
      <c r="BR2" s="91"/>
      <c r="BS2" s="91"/>
      <c r="BT2" s="91"/>
      <c r="BU2" s="91"/>
      <c r="BV2" s="91"/>
      <c r="BW2" s="91"/>
      <c r="BX2" s="91"/>
      <c r="BY2" s="91"/>
      <c r="BZ2" s="91"/>
      <c r="CA2" s="91"/>
      <c r="CB2" s="91"/>
      <c r="CC2" s="91"/>
      <c r="CD2" s="91"/>
      <c r="CE2" s="91"/>
      <c r="CF2" s="91"/>
      <c r="CG2" s="91"/>
      <c r="CH2" s="91"/>
      <c r="CI2" s="91"/>
      <c r="CJ2" s="91"/>
      <c r="CK2" s="94"/>
      <c r="CL2" s="91"/>
      <c r="CM2" s="91"/>
      <c r="CN2" s="91"/>
      <c r="CO2" s="95"/>
      <c r="CP2" s="95"/>
      <c r="CQ2" s="95"/>
      <c r="CR2" s="388"/>
      <c r="CS2" s="388"/>
      <c r="CT2" s="388"/>
      <c r="CU2" s="388"/>
      <c r="CV2" s="388"/>
    </row>
    <row r="3" spans="1:100" s="99" customFormat="1" ht="15.75" customHeight="1">
      <c r="A3" s="382" t="s">
        <v>1</v>
      </c>
      <c r="B3" s="382" t="s">
        <v>184</v>
      </c>
      <c r="C3" s="96"/>
      <c r="D3" s="383" t="s">
        <v>185</v>
      </c>
      <c r="E3" s="383" t="s">
        <v>186</v>
      </c>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9"/>
      <c r="CL3" s="383"/>
      <c r="CM3" s="383"/>
      <c r="CN3" s="383"/>
      <c r="CO3" s="383"/>
      <c r="CP3" s="97"/>
      <c r="CQ3" s="97"/>
      <c r="CR3" s="383"/>
      <c r="CS3" s="383"/>
      <c r="CT3" s="396"/>
      <c r="CU3" s="383" t="s">
        <v>189</v>
      </c>
      <c r="CV3" s="383" t="s">
        <v>190</v>
      </c>
    </row>
    <row r="4" spans="1:100" s="99" customFormat="1" ht="35.25" customHeight="1">
      <c r="A4" s="382"/>
      <c r="B4" s="382"/>
      <c r="C4" s="96"/>
      <c r="D4" s="383"/>
      <c r="E4" s="383" t="s">
        <v>195</v>
      </c>
      <c r="F4" s="381" t="s">
        <v>196</v>
      </c>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98"/>
      <c r="BJ4" s="98"/>
      <c r="BK4" s="98"/>
      <c r="BL4" s="383" t="s">
        <v>185</v>
      </c>
      <c r="BM4" s="381" t="s">
        <v>197</v>
      </c>
      <c r="BN4" s="381"/>
      <c r="BO4" s="381"/>
      <c r="BP4" s="381"/>
      <c r="BQ4" s="381"/>
      <c r="BR4" s="381"/>
      <c r="BS4" s="381"/>
      <c r="BT4" s="381"/>
      <c r="BU4" s="381"/>
      <c r="BV4" s="98"/>
      <c r="BW4" s="98"/>
      <c r="BX4" s="98"/>
      <c r="BY4" s="383" t="s">
        <v>198</v>
      </c>
      <c r="BZ4" s="383"/>
      <c r="CA4" s="383"/>
      <c r="CB4" s="383"/>
      <c r="CC4" s="383"/>
      <c r="CD4" s="383"/>
      <c r="CE4" s="383"/>
      <c r="CF4" s="383"/>
      <c r="CG4" s="383"/>
      <c r="CH4" s="383"/>
      <c r="CI4" s="383"/>
      <c r="CJ4" s="383"/>
      <c r="CK4" s="389"/>
      <c r="CL4" s="383"/>
      <c r="CM4" s="383"/>
      <c r="CN4" s="383"/>
      <c r="CO4" s="383"/>
      <c r="CP4" s="97"/>
      <c r="CQ4" s="97"/>
      <c r="CR4" s="383"/>
      <c r="CS4" s="383"/>
      <c r="CT4" s="397"/>
      <c r="CU4" s="383"/>
      <c r="CV4" s="383"/>
    </row>
    <row r="5" spans="1:100" s="99" customFormat="1" ht="25.5" customHeight="1">
      <c r="A5" s="382"/>
      <c r="B5" s="382"/>
      <c r="C5" s="96"/>
      <c r="D5" s="383"/>
      <c r="E5" s="383"/>
      <c r="F5" s="383" t="s">
        <v>51</v>
      </c>
      <c r="G5" s="383" t="s">
        <v>199</v>
      </c>
      <c r="H5" s="383" t="s">
        <v>200</v>
      </c>
      <c r="I5" s="383" t="s">
        <v>201</v>
      </c>
      <c r="J5" s="383" t="s">
        <v>202</v>
      </c>
      <c r="K5" s="383" t="s">
        <v>203</v>
      </c>
      <c r="L5" s="383"/>
      <c r="M5" s="383"/>
      <c r="N5" s="383"/>
      <c r="O5" s="383"/>
      <c r="P5" s="383"/>
      <c r="Q5" s="383"/>
      <c r="R5" s="383"/>
      <c r="S5" s="383" t="s">
        <v>204</v>
      </c>
      <c r="T5" s="100"/>
      <c r="U5" s="100"/>
      <c r="V5" s="100"/>
      <c r="W5" s="100"/>
      <c r="X5" s="100"/>
      <c r="Y5" s="100"/>
      <c r="Z5" s="100"/>
      <c r="AA5" s="100"/>
      <c r="AB5" s="100"/>
      <c r="AC5" s="383" t="s">
        <v>205</v>
      </c>
      <c r="AD5" s="383" t="s">
        <v>206</v>
      </c>
      <c r="AE5" s="97"/>
      <c r="AF5" s="381" t="s">
        <v>207</v>
      </c>
      <c r="AG5" s="98"/>
      <c r="AH5" s="98"/>
      <c r="AI5" s="381" t="s">
        <v>208</v>
      </c>
      <c r="AJ5" s="98"/>
      <c r="AK5" s="98"/>
      <c r="AL5" s="98"/>
      <c r="AM5" s="381" t="s">
        <v>209</v>
      </c>
      <c r="AN5" s="381" t="s">
        <v>397</v>
      </c>
      <c r="AO5" s="98"/>
      <c r="AP5" s="98"/>
      <c r="AQ5" s="98"/>
      <c r="AR5" s="98"/>
      <c r="AS5" s="98"/>
      <c r="AT5" s="98"/>
      <c r="AU5" s="381" t="s">
        <v>210</v>
      </c>
      <c r="AV5" s="381" t="s">
        <v>211</v>
      </c>
      <c r="AW5" s="98"/>
      <c r="AX5" s="98"/>
      <c r="AY5" s="98"/>
      <c r="AZ5" s="98"/>
      <c r="BA5" s="98"/>
      <c r="BB5" s="98"/>
      <c r="BC5" s="98"/>
      <c r="BD5" s="381" t="s">
        <v>212</v>
      </c>
      <c r="BE5" s="98"/>
      <c r="BF5" s="98"/>
      <c r="BG5" s="381" t="s">
        <v>213</v>
      </c>
      <c r="BH5" s="381" t="s">
        <v>214</v>
      </c>
      <c r="BI5" s="98"/>
      <c r="BJ5" s="98"/>
      <c r="BK5" s="98"/>
      <c r="BL5" s="383"/>
      <c r="BM5" s="381" t="s">
        <v>51</v>
      </c>
      <c r="BN5" s="381" t="s">
        <v>215</v>
      </c>
      <c r="BO5" s="98"/>
      <c r="BP5" s="98"/>
      <c r="BQ5" s="381" t="s">
        <v>216</v>
      </c>
      <c r="BR5" s="98"/>
      <c r="BS5" s="98"/>
      <c r="BT5" s="381" t="s">
        <v>398</v>
      </c>
      <c r="BU5" s="381" t="s">
        <v>217</v>
      </c>
      <c r="BV5" s="391" t="s">
        <v>399</v>
      </c>
      <c r="BW5" s="101"/>
      <c r="BX5" s="101"/>
      <c r="BY5" s="381" t="s">
        <v>51</v>
      </c>
      <c r="BZ5" s="383" t="s">
        <v>218</v>
      </c>
      <c r="CA5" s="383"/>
      <c r="CB5" s="383"/>
      <c r="CC5" s="383"/>
      <c r="CD5" s="97"/>
      <c r="CE5" s="97"/>
      <c r="CF5" s="383" t="s">
        <v>219</v>
      </c>
      <c r="CG5" s="383" t="s">
        <v>220</v>
      </c>
      <c r="CH5" s="383" t="s">
        <v>221</v>
      </c>
      <c r="CI5" s="383" t="s">
        <v>222</v>
      </c>
      <c r="CJ5" s="383" t="s">
        <v>223</v>
      </c>
      <c r="CK5" s="389" t="s">
        <v>224</v>
      </c>
      <c r="CL5" s="383" t="s">
        <v>225</v>
      </c>
      <c r="CM5" s="383" t="s">
        <v>226</v>
      </c>
      <c r="CN5" s="383" t="s">
        <v>227</v>
      </c>
      <c r="CO5" s="383" t="s">
        <v>228</v>
      </c>
      <c r="CP5" s="97"/>
      <c r="CQ5" s="97"/>
      <c r="CR5" s="383"/>
      <c r="CS5" s="383"/>
      <c r="CT5" s="397"/>
      <c r="CU5" s="383"/>
      <c r="CV5" s="383"/>
    </row>
    <row r="6" spans="1:100" s="99" customFormat="1" ht="85.5" customHeight="1">
      <c r="A6" s="382"/>
      <c r="B6" s="382"/>
      <c r="C6" s="96"/>
      <c r="D6" s="383"/>
      <c r="E6" s="383"/>
      <c r="F6" s="383"/>
      <c r="G6" s="383"/>
      <c r="H6" s="383"/>
      <c r="I6" s="383"/>
      <c r="J6" s="383"/>
      <c r="K6" s="97" t="s">
        <v>229</v>
      </c>
      <c r="L6" s="97" t="s">
        <v>230</v>
      </c>
      <c r="M6" s="97"/>
      <c r="N6" s="97"/>
      <c r="O6" s="97" t="s">
        <v>231</v>
      </c>
      <c r="P6" s="97" t="s">
        <v>232</v>
      </c>
      <c r="Q6" s="97" t="s">
        <v>233</v>
      </c>
      <c r="R6" s="97" t="s">
        <v>234</v>
      </c>
      <c r="S6" s="383"/>
      <c r="T6" s="100" t="s">
        <v>235</v>
      </c>
      <c r="U6" s="100" t="s">
        <v>236</v>
      </c>
      <c r="V6" s="100" t="s">
        <v>237</v>
      </c>
      <c r="W6" s="100" t="s">
        <v>400</v>
      </c>
      <c r="X6" s="100"/>
      <c r="Y6" s="100"/>
      <c r="Z6" s="100" t="s">
        <v>401</v>
      </c>
      <c r="AA6" s="100"/>
      <c r="AB6" s="100"/>
      <c r="AC6" s="383"/>
      <c r="AD6" s="383"/>
      <c r="AE6" s="97"/>
      <c r="AF6" s="381"/>
      <c r="AG6" s="98"/>
      <c r="AH6" s="98"/>
      <c r="AI6" s="381"/>
      <c r="AJ6" s="98"/>
      <c r="AK6" s="98"/>
      <c r="AL6" s="98"/>
      <c r="AM6" s="381"/>
      <c r="AN6" s="381"/>
      <c r="AO6" s="98"/>
      <c r="AP6" s="98"/>
      <c r="AQ6" s="98" t="s">
        <v>402</v>
      </c>
      <c r="AR6" s="98"/>
      <c r="AS6" s="98" t="s">
        <v>403</v>
      </c>
      <c r="AT6" s="98"/>
      <c r="AU6" s="381"/>
      <c r="AV6" s="381"/>
      <c r="AW6" s="98"/>
      <c r="AX6" s="98"/>
      <c r="AY6" s="98" t="s">
        <v>404</v>
      </c>
      <c r="AZ6" s="98"/>
      <c r="BA6" s="98" t="s">
        <v>405</v>
      </c>
      <c r="BB6" s="98"/>
      <c r="BC6" s="98"/>
      <c r="BD6" s="381"/>
      <c r="BE6" s="98"/>
      <c r="BF6" s="98"/>
      <c r="BG6" s="381"/>
      <c r="BH6" s="381"/>
      <c r="BI6" s="98"/>
      <c r="BJ6" s="98"/>
      <c r="BK6" s="98"/>
      <c r="BL6" s="383"/>
      <c r="BM6" s="381"/>
      <c r="BN6" s="381"/>
      <c r="BO6" s="98"/>
      <c r="BP6" s="98"/>
      <c r="BQ6" s="381"/>
      <c r="BR6" s="98"/>
      <c r="BS6" s="98"/>
      <c r="BT6" s="381"/>
      <c r="BU6" s="381"/>
      <c r="BV6" s="392"/>
      <c r="BW6" s="102"/>
      <c r="BX6" s="102"/>
      <c r="BY6" s="381"/>
      <c r="BZ6" s="97" t="s">
        <v>229</v>
      </c>
      <c r="CA6" s="97" t="s">
        <v>238</v>
      </c>
      <c r="CB6" s="97" t="s">
        <v>239</v>
      </c>
      <c r="CC6" s="97" t="s">
        <v>406</v>
      </c>
      <c r="CD6" s="97"/>
      <c r="CE6" s="97"/>
      <c r="CF6" s="383"/>
      <c r="CG6" s="383"/>
      <c r="CH6" s="383"/>
      <c r="CI6" s="383"/>
      <c r="CJ6" s="383"/>
      <c r="CK6" s="389"/>
      <c r="CL6" s="383"/>
      <c r="CM6" s="383"/>
      <c r="CN6" s="383"/>
      <c r="CO6" s="383"/>
      <c r="CP6" s="97"/>
      <c r="CQ6" s="97"/>
      <c r="CR6" s="383"/>
      <c r="CS6" s="383"/>
      <c r="CT6" s="398"/>
      <c r="CU6" s="383"/>
      <c r="CV6" s="383"/>
    </row>
    <row r="7" spans="1:100" s="99" customFormat="1" ht="14.25" customHeight="1">
      <c r="A7" s="103">
        <v>1</v>
      </c>
      <c r="B7" s="103" t="s">
        <v>240</v>
      </c>
      <c r="C7" s="104">
        <v>101001</v>
      </c>
      <c r="D7" s="105" t="s">
        <v>241</v>
      </c>
      <c r="E7" s="106">
        <v>982.72820000000002</v>
      </c>
      <c r="F7" s="106">
        <v>549.2242</v>
      </c>
      <c r="G7" s="107">
        <v>159110</v>
      </c>
      <c r="H7" s="108">
        <v>159110</v>
      </c>
      <c r="I7" s="109"/>
      <c r="J7" s="103">
        <v>190.93199999999999</v>
      </c>
      <c r="K7" s="106">
        <v>94.5</v>
      </c>
      <c r="L7" s="103">
        <v>94.5</v>
      </c>
      <c r="M7" s="103">
        <v>94.5</v>
      </c>
      <c r="N7" s="103">
        <v>0</v>
      </c>
      <c r="O7" s="103"/>
      <c r="P7" s="103"/>
      <c r="Q7" s="103"/>
      <c r="R7" s="103"/>
      <c r="S7" s="106">
        <v>126.4248</v>
      </c>
      <c r="T7" s="103">
        <v>15.911</v>
      </c>
      <c r="U7" s="103"/>
      <c r="V7" s="103"/>
      <c r="W7" s="103">
        <v>74.721599999999995</v>
      </c>
      <c r="X7" s="103">
        <v>74.721599999999995</v>
      </c>
      <c r="Y7" s="103">
        <v>0</v>
      </c>
      <c r="Z7" s="103">
        <v>35.792200000000001</v>
      </c>
      <c r="AA7" s="103">
        <v>37.360799999999998</v>
      </c>
      <c r="AB7" s="103">
        <v>-1.5685999999999964</v>
      </c>
      <c r="AC7" s="103">
        <v>62268</v>
      </c>
      <c r="AD7" s="103"/>
      <c r="AE7" s="103"/>
      <c r="AF7" s="103">
        <v>0</v>
      </c>
      <c r="AG7" s="103">
        <v>0</v>
      </c>
      <c r="AH7" s="103"/>
      <c r="AI7" s="110">
        <v>60.170299999999997</v>
      </c>
      <c r="AJ7" s="110">
        <v>60.170299999999997</v>
      </c>
      <c r="AK7" s="110">
        <v>0</v>
      </c>
      <c r="AL7" s="110">
        <v>601703</v>
      </c>
      <c r="AM7" s="103"/>
      <c r="AN7" s="103">
        <v>24.261700000000001</v>
      </c>
      <c r="AO7" s="103">
        <v>24.261700000000001</v>
      </c>
      <c r="AP7" s="103">
        <v>0</v>
      </c>
      <c r="AQ7" s="103">
        <v>22.834599999999998</v>
      </c>
      <c r="AR7" s="103">
        <v>228345.99999999997</v>
      </c>
      <c r="AS7" s="103">
        <v>1.4272</v>
      </c>
      <c r="AT7" s="103">
        <v>14272</v>
      </c>
      <c r="AU7" s="103"/>
      <c r="AV7" s="103">
        <v>1.7125999999999999</v>
      </c>
      <c r="AW7" s="103">
        <v>1.7125999999999999</v>
      </c>
      <c r="AX7" s="103">
        <v>0</v>
      </c>
      <c r="AY7" s="103">
        <v>1.7125999999999999</v>
      </c>
      <c r="AZ7" s="103">
        <v>17126</v>
      </c>
      <c r="BA7" s="103">
        <v>0</v>
      </c>
      <c r="BB7" s="103">
        <v>0</v>
      </c>
      <c r="BC7" s="103">
        <v>0</v>
      </c>
      <c r="BD7" s="103">
        <v>49.422800000000002</v>
      </c>
      <c r="BE7" s="103">
        <v>49.422800000000002</v>
      </c>
      <c r="BF7" s="103">
        <v>0</v>
      </c>
      <c r="BG7" s="103"/>
      <c r="BH7" s="103">
        <v>1.8</v>
      </c>
      <c r="BI7" s="103"/>
      <c r="BJ7" s="103">
        <v>1.8</v>
      </c>
      <c r="BK7" s="111">
        <v>1E-4</v>
      </c>
      <c r="BL7" s="112" t="s">
        <v>241</v>
      </c>
      <c r="BM7" s="106">
        <v>421.12</v>
      </c>
      <c r="BN7" s="103">
        <v>50.4</v>
      </c>
      <c r="BO7" s="103">
        <v>50.4</v>
      </c>
      <c r="BP7" s="103">
        <v>0</v>
      </c>
      <c r="BQ7" s="103">
        <v>33.72</v>
      </c>
      <c r="BR7" s="103">
        <v>33.72</v>
      </c>
      <c r="BS7" s="103">
        <v>0</v>
      </c>
      <c r="BT7" s="103">
        <v>27770</v>
      </c>
      <c r="BU7" s="110">
        <v>337</v>
      </c>
      <c r="BV7" s="103"/>
      <c r="BW7" s="103"/>
      <c r="BX7" s="103">
        <v>0</v>
      </c>
      <c r="BY7" s="106">
        <v>12.384</v>
      </c>
      <c r="BZ7" s="106">
        <v>10.56</v>
      </c>
      <c r="CA7" s="103"/>
      <c r="CB7" s="103"/>
      <c r="CC7" s="103">
        <v>10.56</v>
      </c>
      <c r="CD7" s="103">
        <v>10.56</v>
      </c>
      <c r="CE7" s="103">
        <v>0</v>
      </c>
      <c r="CF7" s="103"/>
      <c r="CG7" s="103"/>
      <c r="CH7" s="103">
        <v>1.8240000000000001</v>
      </c>
      <c r="CI7" s="103"/>
      <c r="CJ7" s="103"/>
      <c r="CK7" s="110"/>
      <c r="CL7" s="103"/>
      <c r="CM7" s="103"/>
      <c r="CN7" s="103"/>
      <c r="CO7" s="103"/>
      <c r="CP7" s="103"/>
      <c r="CQ7" s="103">
        <v>0</v>
      </c>
      <c r="CR7" s="103"/>
      <c r="CS7" s="103"/>
      <c r="CT7" s="103"/>
      <c r="CU7" s="103"/>
      <c r="CV7" s="111">
        <v>982.72820000000002</v>
      </c>
    </row>
    <row r="8" spans="1:100" s="99" customFormat="1" ht="14.25" customHeight="1">
      <c r="A8" s="103">
        <v>2</v>
      </c>
      <c r="B8" s="103" t="s">
        <v>240</v>
      </c>
      <c r="C8" s="104">
        <v>103001</v>
      </c>
      <c r="D8" s="105" t="s">
        <v>242</v>
      </c>
      <c r="E8" s="106">
        <v>930.46270000000004</v>
      </c>
      <c r="F8" s="106">
        <v>603.86670000000004</v>
      </c>
      <c r="G8" s="103">
        <v>180369</v>
      </c>
      <c r="H8" s="106">
        <v>172916</v>
      </c>
      <c r="I8" s="106">
        <v>7453</v>
      </c>
      <c r="J8" s="103">
        <v>216.44280000000001</v>
      </c>
      <c r="K8" s="106">
        <v>90</v>
      </c>
      <c r="L8" s="103">
        <v>90</v>
      </c>
      <c r="M8" s="103">
        <v>90</v>
      </c>
      <c r="N8" s="103">
        <v>0</v>
      </c>
      <c r="O8" s="103"/>
      <c r="P8" s="103"/>
      <c r="Q8" s="103"/>
      <c r="R8" s="103"/>
      <c r="S8" s="106">
        <v>140.25140000000002</v>
      </c>
      <c r="T8" s="103">
        <v>17.291599999999999</v>
      </c>
      <c r="U8" s="103"/>
      <c r="V8" s="103"/>
      <c r="W8" s="103">
        <v>81.973200000000006</v>
      </c>
      <c r="X8" s="103">
        <v>81.973200000000006</v>
      </c>
      <c r="Y8" s="103">
        <v>0</v>
      </c>
      <c r="Z8" s="103">
        <v>40.986600000000003</v>
      </c>
      <c r="AA8" s="103">
        <v>40.986600000000003</v>
      </c>
      <c r="AB8" s="103">
        <v>0</v>
      </c>
      <c r="AC8" s="103">
        <v>68311</v>
      </c>
      <c r="AD8" s="103"/>
      <c r="AE8" s="103"/>
      <c r="AF8" s="103">
        <v>7.77</v>
      </c>
      <c r="AG8" s="103">
        <v>7.77</v>
      </c>
      <c r="AH8" s="103">
        <v>0</v>
      </c>
      <c r="AI8" s="110">
        <v>66.156400000000005</v>
      </c>
      <c r="AJ8" s="110">
        <v>66.156400000000005</v>
      </c>
      <c r="AK8" s="110">
        <v>0</v>
      </c>
      <c r="AL8" s="110">
        <v>661564</v>
      </c>
      <c r="AM8" s="103"/>
      <c r="AN8" s="103">
        <v>26.708100000000002</v>
      </c>
      <c r="AO8" s="103">
        <v>26.708100000000002</v>
      </c>
      <c r="AP8" s="103">
        <v>0</v>
      </c>
      <c r="AQ8" s="103">
        <v>25.137</v>
      </c>
      <c r="AR8" s="103">
        <v>251370</v>
      </c>
      <c r="AS8" s="103">
        <v>1.5710999999999999</v>
      </c>
      <c r="AT8" s="103">
        <v>15711</v>
      </c>
      <c r="AU8" s="103"/>
      <c r="AV8" s="103">
        <v>2.0023</v>
      </c>
      <c r="AW8" s="103">
        <v>3.4548000000000001</v>
      </c>
      <c r="AX8" s="103">
        <v>-1.4525000000000001</v>
      </c>
      <c r="AY8" s="103">
        <v>1.8853</v>
      </c>
      <c r="AZ8" s="103">
        <v>18853</v>
      </c>
      <c r="BA8" s="103">
        <v>0.11700000000000001</v>
      </c>
      <c r="BB8" s="103">
        <v>1170</v>
      </c>
      <c r="BC8" s="103">
        <v>0</v>
      </c>
      <c r="BD8" s="103">
        <v>54.535699999999999</v>
      </c>
      <c r="BE8" s="103">
        <v>54.116399999999999</v>
      </c>
      <c r="BF8" s="103">
        <v>0.41929999999999978</v>
      </c>
      <c r="BG8" s="103"/>
      <c r="BH8" s="103"/>
      <c r="BI8" s="103"/>
      <c r="BJ8" s="103">
        <v>0</v>
      </c>
      <c r="BK8" s="111">
        <v>1E-4</v>
      </c>
      <c r="BL8" s="112" t="s">
        <v>242</v>
      </c>
      <c r="BM8" s="106">
        <v>302.02</v>
      </c>
      <c r="BN8" s="103">
        <v>50.88</v>
      </c>
      <c r="BO8" s="103">
        <v>50.88</v>
      </c>
      <c r="BP8" s="103">
        <v>0</v>
      </c>
      <c r="BQ8" s="103">
        <v>37.14</v>
      </c>
      <c r="BR8" s="103">
        <v>37.14</v>
      </c>
      <c r="BS8" s="103">
        <v>0</v>
      </c>
      <c r="BT8" s="103">
        <v>40140</v>
      </c>
      <c r="BU8" s="110">
        <v>214</v>
      </c>
      <c r="BV8" s="103"/>
      <c r="BW8" s="103"/>
      <c r="BX8" s="103">
        <v>0</v>
      </c>
      <c r="BY8" s="106">
        <v>24.576000000000001</v>
      </c>
      <c r="BZ8" s="106">
        <v>21.12</v>
      </c>
      <c r="CA8" s="103"/>
      <c r="CB8" s="103"/>
      <c r="CC8" s="103">
        <v>21.12</v>
      </c>
      <c r="CD8" s="103"/>
      <c r="CE8" s="103">
        <v>21.12</v>
      </c>
      <c r="CF8" s="103"/>
      <c r="CG8" s="103"/>
      <c r="CH8" s="103">
        <v>3.456</v>
      </c>
      <c r="CI8" s="103"/>
      <c r="CJ8" s="103"/>
      <c r="CK8" s="110"/>
      <c r="CL8" s="103"/>
      <c r="CM8" s="103"/>
      <c r="CN8" s="103"/>
      <c r="CO8" s="103"/>
      <c r="CP8" s="103"/>
      <c r="CQ8" s="103">
        <v>0</v>
      </c>
      <c r="CR8" s="103"/>
      <c r="CS8" s="103"/>
      <c r="CT8" s="103"/>
      <c r="CU8" s="103"/>
      <c r="CV8" s="111">
        <v>930.46270000000004</v>
      </c>
    </row>
    <row r="9" spans="1:100" s="99" customFormat="1" ht="14.25" customHeight="1">
      <c r="A9" s="103">
        <v>3</v>
      </c>
      <c r="B9" s="103" t="s">
        <v>240</v>
      </c>
      <c r="C9" s="104">
        <v>102001</v>
      </c>
      <c r="D9" s="105" t="s">
        <v>243</v>
      </c>
      <c r="E9" s="106">
        <v>1087.4004000000002</v>
      </c>
      <c r="F9" s="106">
        <v>679.33240000000012</v>
      </c>
      <c r="G9" s="103">
        <v>200678</v>
      </c>
      <c r="H9" s="109">
        <v>162574</v>
      </c>
      <c r="I9" s="109">
        <v>38104</v>
      </c>
      <c r="J9" s="103">
        <v>240.81360000000001</v>
      </c>
      <c r="K9" s="106">
        <v>87.75</v>
      </c>
      <c r="L9" s="103">
        <v>87.75</v>
      </c>
      <c r="M9" s="103">
        <v>87.75</v>
      </c>
      <c r="N9" s="103">
        <v>0</v>
      </c>
      <c r="O9" s="103"/>
      <c r="P9" s="103"/>
      <c r="Q9" s="103"/>
      <c r="R9" s="103"/>
      <c r="S9" s="106">
        <v>150.48250000000002</v>
      </c>
      <c r="T9" s="103">
        <v>16.257400000000001</v>
      </c>
      <c r="U9" s="103"/>
      <c r="V9" s="103"/>
      <c r="W9" s="103">
        <v>91.136399999999995</v>
      </c>
      <c r="X9" s="103">
        <v>91.136399999999995</v>
      </c>
      <c r="Y9" s="103">
        <v>0</v>
      </c>
      <c r="Z9" s="103">
        <v>43.088700000000003</v>
      </c>
      <c r="AA9" s="103">
        <v>45.568199999999997</v>
      </c>
      <c r="AB9" s="103">
        <v>-2.4794999999999945</v>
      </c>
      <c r="AC9" s="103">
        <v>75947</v>
      </c>
      <c r="AD9" s="103"/>
      <c r="AE9" s="103"/>
      <c r="AF9" s="103">
        <v>31.08</v>
      </c>
      <c r="AG9" s="103">
        <v>31.08</v>
      </c>
      <c r="AH9" s="103">
        <v>0</v>
      </c>
      <c r="AI9" s="110">
        <v>74.725999999999999</v>
      </c>
      <c r="AJ9" s="110">
        <v>74.725999999999999</v>
      </c>
      <c r="AK9" s="110">
        <v>0</v>
      </c>
      <c r="AL9" s="110">
        <v>747260</v>
      </c>
      <c r="AM9" s="103"/>
      <c r="AN9" s="103">
        <v>30.569700000000001</v>
      </c>
      <c r="AO9" s="103">
        <v>30.569700000000001</v>
      </c>
      <c r="AP9" s="103">
        <v>0</v>
      </c>
      <c r="AQ9" s="103">
        <v>28.7715</v>
      </c>
      <c r="AR9" s="103">
        <v>287715</v>
      </c>
      <c r="AS9" s="103">
        <v>1.7982</v>
      </c>
      <c r="AT9" s="103">
        <v>17982</v>
      </c>
      <c r="AU9" s="103"/>
      <c r="AV9" s="103">
        <v>2.6955</v>
      </c>
      <c r="AW9" s="103">
        <v>2.6955</v>
      </c>
      <c r="AX9" s="103">
        <v>0</v>
      </c>
      <c r="AY9" s="103">
        <v>2.1579000000000002</v>
      </c>
      <c r="AZ9" s="103">
        <v>21579</v>
      </c>
      <c r="BA9" s="103">
        <v>0.53759999999999997</v>
      </c>
      <c r="BB9" s="103">
        <v>5376</v>
      </c>
      <c r="BC9" s="103">
        <v>0</v>
      </c>
      <c r="BD9" s="103">
        <v>61.2151</v>
      </c>
      <c r="BE9" s="103">
        <v>61.2151</v>
      </c>
      <c r="BF9" s="103">
        <v>0</v>
      </c>
      <c r="BG9" s="103"/>
      <c r="BH9" s="103"/>
      <c r="BI9" s="103"/>
      <c r="BJ9" s="103">
        <v>0</v>
      </c>
      <c r="BK9" s="111">
        <v>1E-4</v>
      </c>
      <c r="BL9" s="112" t="s">
        <v>243</v>
      </c>
      <c r="BM9" s="106">
        <v>393.66800000000001</v>
      </c>
      <c r="BN9" s="103">
        <v>58.319999999999993</v>
      </c>
      <c r="BO9" s="103">
        <v>58.319999999999993</v>
      </c>
      <c r="BP9" s="103">
        <v>0</v>
      </c>
      <c r="BQ9" s="103">
        <v>36.347999999999999</v>
      </c>
      <c r="BR9" s="103">
        <v>36.347999999999999</v>
      </c>
      <c r="BS9" s="103">
        <v>0</v>
      </c>
      <c r="BT9" s="103">
        <v>32040</v>
      </c>
      <c r="BU9" s="110">
        <v>299</v>
      </c>
      <c r="BV9" s="103"/>
      <c r="BW9" s="103"/>
      <c r="BX9" s="103">
        <v>0</v>
      </c>
      <c r="BY9" s="106">
        <v>14.4</v>
      </c>
      <c r="BZ9" s="106">
        <v>14.4</v>
      </c>
      <c r="CA9" s="103"/>
      <c r="CB9" s="103"/>
      <c r="CC9" s="103">
        <v>14.4</v>
      </c>
      <c r="CD9" s="103">
        <v>14.4</v>
      </c>
      <c r="CE9" s="103">
        <v>0</v>
      </c>
      <c r="CF9" s="103"/>
      <c r="CG9" s="103"/>
      <c r="CH9" s="103"/>
      <c r="CI9" s="103"/>
      <c r="CJ9" s="103"/>
      <c r="CK9" s="110"/>
      <c r="CL9" s="103"/>
      <c r="CM9" s="103"/>
      <c r="CN9" s="103"/>
      <c r="CO9" s="103"/>
      <c r="CP9" s="103"/>
      <c r="CQ9" s="103">
        <v>0</v>
      </c>
      <c r="CR9" s="103"/>
      <c r="CS9" s="103"/>
      <c r="CT9" s="103"/>
      <c r="CU9" s="103"/>
      <c r="CV9" s="111">
        <v>1087.4004000000002</v>
      </c>
    </row>
    <row r="10" spans="1:100" s="99" customFormat="1" ht="14.25" customHeight="1">
      <c r="A10" s="103">
        <v>4</v>
      </c>
      <c r="B10" s="103" t="s">
        <v>240</v>
      </c>
      <c r="C10" s="104">
        <v>104001</v>
      </c>
      <c r="D10" s="105" t="s">
        <v>244</v>
      </c>
      <c r="E10" s="106">
        <v>577.0270999999999</v>
      </c>
      <c r="F10" s="106">
        <v>352.10989999999998</v>
      </c>
      <c r="G10" s="103">
        <v>103500</v>
      </c>
      <c r="H10" s="109">
        <v>96368</v>
      </c>
      <c r="I10" s="109">
        <v>7132</v>
      </c>
      <c r="J10" s="103">
        <v>124.2</v>
      </c>
      <c r="K10" s="106">
        <v>51.75</v>
      </c>
      <c r="L10" s="103">
        <v>51.75</v>
      </c>
      <c r="M10" s="103">
        <v>51.75</v>
      </c>
      <c r="N10" s="103">
        <v>0</v>
      </c>
      <c r="O10" s="103"/>
      <c r="P10" s="103"/>
      <c r="Q10" s="103"/>
      <c r="R10" s="103"/>
      <c r="S10" s="106">
        <v>81.024699999999996</v>
      </c>
      <c r="T10" s="103">
        <v>9.6367999999999991</v>
      </c>
      <c r="U10" s="103"/>
      <c r="V10" s="103"/>
      <c r="W10" s="103">
        <v>48.911999999999999</v>
      </c>
      <c r="X10" s="103">
        <v>48.911999999999999</v>
      </c>
      <c r="Y10" s="103">
        <v>0</v>
      </c>
      <c r="Z10" s="103">
        <v>22.475899999999999</v>
      </c>
      <c r="AA10" s="103">
        <v>24.456</v>
      </c>
      <c r="AB10" s="103">
        <v>-1.9801000000000002</v>
      </c>
      <c r="AC10" s="103">
        <v>40760</v>
      </c>
      <c r="AD10" s="103"/>
      <c r="AE10" s="103"/>
      <c r="AF10" s="103">
        <v>7.77</v>
      </c>
      <c r="AG10" s="103">
        <v>7.77</v>
      </c>
      <c r="AH10" s="103">
        <v>0</v>
      </c>
      <c r="AI10" s="110">
        <v>38.762999999999998</v>
      </c>
      <c r="AJ10" s="110">
        <v>38.762999999999998</v>
      </c>
      <c r="AK10" s="110">
        <v>0</v>
      </c>
      <c r="AL10" s="110">
        <v>387630</v>
      </c>
      <c r="AM10" s="103"/>
      <c r="AN10" s="103">
        <v>15.616199999999999</v>
      </c>
      <c r="AO10" s="103">
        <v>15.616199999999999</v>
      </c>
      <c r="AP10" s="103">
        <v>0</v>
      </c>
      <c r="AQ10" s="103">
        <v>14.6976</v>
      </c>
      <c r="AR10" s="103">
        <v>146976</v>
      </c>
      <c r="AS10" s="103">
        <v>0.91859999999999997</v>
      </c>
      <c r="AT10" s="103">
        <v>9186</v>
      </c>
      <c r="AU10" s="103"/>
      <c r="AV10" s="103">
        <v>1.2165999999999999</v>
      </c>
      <c r="AW10" s="103">
        <v>2.0259999999999998</v>
      </c>
      <c r="AX10" s="103">
        <v>-0.8093999999999999</v>
      </c>
      <c r="AY10" s="103">
        <v>1.1023000000000001</v>
      </c>
      <c r="AZ10" s="103">
        <v>11023</v>
      </c>
      <c r="BA10" s="103">
        <v>0.1143</v>
      </c>
      <c r="BB10" s="103">
        <v>1143</v>
      </c>
      <c r="BC10" s="103">
        <v>-1.5265566588595902E-16</v>
      </c>
      <c r="BD10" s="103">
        <v>31.769400000000001</v>
      </c>
      <c r="BE10" s="103">
        <v>31.769400000000001</v>
      </c>
      <c r="BF10" s="103">
        <v>0</v>
      </c>
      <c r="BG10" s="103"/>
      <c r="BH10" s="103"/>
      <c r="BI10" s="103"/>
      <c r="BJ10" s="103">
        <v>0</v>
      </c>
      <c r="BK10" s="111">
        <v>1E-4</v>
      </c>
      <c r="BL10" s="112" t="s">
        <v>244</v>
      </c>
      <c r="BM10" s="106">
        <v>207.97199999999998</v>
      </c>
      <c r="BN10" s="103">
        <v>30.479999999999997</v>
      </c>
      <c r="BO10" s="103">
        <v>30.48</v>
      </c>
      <c r="BP10" s="103">
        <v>0</v>
      </c>
      <c r="BQ10" s="103">
        <v>21.492000000000001</v>
      </c>
      <c r="BR10" s="103">
        <v>21.492000000000001</v>
      </c>
      <c r="BS10" s="103">
        <v>0</v>
      </c>
      <c r="BT10" s="103">
        <v>21680</v>
      </c>
      <c r="BU10" s="110">
        <v>156</v>
      </c>
      <c r="BV10" s="103"/>
      <c r="BW10" s="103"/>
      <c r="BX10" s="103">
        <v>0</v>
      </c>
      <c r="BY10" s="106">
        <v>16.9452</v>
      </c>
      <c r="BZ10" s="106">
        <v>15.84</v>
      </c>
      <c r="CA10" s="103"/>
      <c r="CB10" s="103"/>
      <c r="CC10" s="103">
        <v>15.84</v>
      </c>
      <c r="CD10" s="103">
        <v>15.84</v>
      </c>
      <c r="CE10" s="103">
        <v>0</v>
      </c>
      <c r="CF10" s="103"/>
      <c r="CG10" s="103"/>
      <c r="CH10" s="103">
        <v>1.1052</v>
      </c>
      <c r="CI10" s="103"/>
      <c r="CJ10" s="103"/>
      <c r="CK10" s="110"/>
      <c r="CL10" s="103"/>
      <c r="CM10" s="103"/>
      <c r="CN10" s="103"/>
      <c r="CO10" s="103"/>
      <c r="CP10" s="103"/>
      <c r="CQ10" s="103">
        <v>0</v>
      </c>
      <c r="CR10" s="103"/>
      <c r="CS10" s="103"/>
      <c r="CT10" s="103"/>
      <c r="CU10" s="103"/>
      <c r="CV10" s="111">
        <v>577.0270999999999</v>
      </c>
    </row>
    <row r="11" spans="1:100" s="99" customFormat="1" ht="14.25" customHeight="1">
      <c r="A11" s="103">
        <v>5</v>
      </c>
      <c r="B11" s="103" t="s">
        <v>240</v>
      </c>
      <c r="C11" s="104">
        <v>105001</v>
      </c>
      <c r="D11" s="105" t="s">
        <v>245</v>
      </c>
      <c r="E11" s="106">
        <v>1956.6877999999999</v>
      </c>
      <c r="F11" s="106">
        <v>1298.1758</v>
      </c>
      <c r="G11" s="103">
        <v>352225</v>
      </c>
      <c r="H11" s="109">
        <v>333902</v>
      </c>
      <c r="I11" s="109">
        <v>18323</v>
      </c>
      <c r="J11" s="103">
        <v>422.67</v>
      </c>
      <c r="K11" s="106">
        <v>247.85399999999998</v>
      </c>
      <c r="L11" s="103">
        <v>211.5</v>
      </c>
      <c r="M11" s="103">
        <v>211.5</v>
      </c>
      <c r="N11" s="103">
        <v>0</v>
      </c>
      <c r="O11" s="103"/>
      <c r="P11" s="103"/>
      <c r="Q11" s="103"/>
      <c r="R11" s="103">
        <v>36.353999999999999</v>
      </c>
      <c r="S11" s="106">
        <v>297.91319999999996</v>
      </c>
      <c r="T11" s="103">
        <v>33.3902</v>
      </c>
      <c r="U11" s="103"/>
      <c r="V11" s="103"/>
      <c r="W11" s="103">
        <v>176.4528</v>
      </c>
      <c r="X11" s="103">
        <v>176.4528</v>
      </c>
      <c r="Y11" s="103">
        <v>0</v>
      </c>
      <c r="Z11" s="103">
        <v>88.0702</v>
      </c>
      <c r="AA11" s="103">
        <v>88.226399999999998</v>
      </c>
      <c r="AB11" s="103">
        <v>-0.15619999999999834</v>
      </c>
      <c r="AC11" s="103">
        <v>147044</v>
      </c>
      <c r="AD11" s="103"/>
      <c r="AE11" s="103"/>
      <c r="AF11" s="103">
        <v>18.13</v>
      </c>
      <c r="AG11" s="103">
        <v>18.13</v>
      </c>
      <c r="AH11" s="103">
        <v>0</v>
      </c>
      <c r="AI11" s="110">
        <v>137.94290000000001</v>
      </c>
      <c r="AJ11" s="110">
        <v>137.94290000000001</v>
      </c>
      <c r="AK11" s="110">
        <v>0</v>
      </c>
      <c r="AL11" s="110">
        <v>1379429</v>
      </c>
      <c r="AM11" s="103"/>
      <c r="AN11" s="103">
        <v>55.445500000000003</v>
      </c>
      <c r="AO11" s="103">
        <v>55.445500000000003</v>
      </c>
      <c r="AP11" s="103">
        <v>0</v>
      </c>
      <c r="AQ11" s="103">
        <v>52.183999999999997</v>
      </c>
      <c r="AR11" s="103">
        <v>521840</v>
      </c>
      <c r="AS11" s="103">
        <v>3.2614999999999998</v>
      </c>
      <c r="AT11" s="103">
        <v>32615</v>
      </c>
      <c r="AU11" s="103"/>
      <c r="AV11" s="103">
        <v>4.1946000000000003</v>
      </c>
      <c r="AW11" s="103">
        <v>4.1946000000000003</v>
      </c>
      <c r="AX11" s="103">
        <v>0</v>
      </c>
      <c r="AY11" s="103">
        <v>3.9138000000000002</v>
      </c>
      <c r="AZ11" s="103">
        <v>39138</v>
      </c>
      <c r="BA11" s="103">
        <v>0.28079999999999999</v>
      </c>
      <c r="BB11" s="103">
        <v>2808</v>
      </c>
      <c r="BC11" s="103">
        <v>0</v>
      </c>
      <c r="BD11" s="103">
        <v>114.0256</v>
      </c>
      <c r="BE11" s="103">
        <v>114.0256</v>
      </c>
      <c r="BF11" s="103">
        <v>0</v>
      </c>
      <c r="BG11" s="103"/>
      <c r="BH11" s="103"/>
      <c r="BI11" s="103"/>
      <c r="BJ11" s="103">
        <v>0</v>
      </c>
      <c r="BK11" s="111">
        <v>1E-4</v>
      </c>
      <c r="BL11" s="112" t="s">
        <v>245</v>
      </c>
      <c r="BM11" s="106">
        <v>644.64</v>
      </c>
      <c r="BN11" s="103">
        <v>241.72</v>
      </c>
      <c r="BO11" s="103">
        <v>241.72</v>
      </c>
      <c r="BP11" s="103">
        <v>0</v>
      </c>
      <c r="BQ11" s="103">
        <v>70.92</v>
      </c>
      <c r="BR11" s="103">
        <v>70.92</v>
      </c>
      <c r="BS11" s="103">
        <v>0</v>
      </c>
      <c r="BT11" s="103">
        <v>65090</v>
      </c>
      <c r="BU11" s="110">
        <v>32</v>
      </c>
      <c r="BV11" s="103">
        <v>300</v>
      </c>
      <c r="BW11" s="103">
        <v>300</v>
      </c>
      <c r="BX11" s="103">
        <v>0</v>
      </c>
      <c r="BY11" s="106">
        <v>13.872</v>
      </c>
      <c r="BZ11" s="106">
        <v>10.56</v>
      </c>
      <c r="CA11" s="103"/>
      <c r="CB11" s="103"/>
      <c r="CC11" s="103">
        <v>10.56</v>
      </c>
      <c r="CD11" s="103">
        <v>10.56</v>
      </c>
      <c r="CE11" s="103">
        <v>0</v>
      </c>
      <c r="CF11" s="103"/>
      <c r="CG11" s="103"/>
      <c r="CH11" s="103">
        <v>3.3119999999999998</v>
      </c>
      <c r="CI11" s="103"/>
      <c r="CJ11" s="103"/>
      <c r="CK11" s="110"/>
      <c r="CL11" s="103"/>
      <c r="CM11" s="103"/>
      <c r="CN11" s="103"/>
      <c r="CO11" s="103"/>
      <c r="CP11" s="103"/>
      <c r="CQ11" s="103">
        <v>0</v>
      </c>
      <c r="CR11" s="103"/>
      <c r="CS11" s="103"/>
      <c r="CT11" s="103"/>
      <c r="CU11" s="103"/>
      <c r="CV11" s="111">
        <v>1956.6877999999999</v>
      </c>
    </row>
    <row r="12" spans="1:100" s="99" customFormat="1" ht="14.25" customHeight="1">
      <c r="A12" s="103">
        <v>6</v>
      </c>
      <c r="B12" s="103" t="s">
        <v>240</v>
      </c>
      <c r="C12" s="104">
        <v>109001</v>
      </c>
      <c r="D12" s="105" t="s">
        <v>246</v>
      </c>
      <c r="E12" s="106">
        <v>744.23159999999996</v>
      </c>
      <c r="F12" s="106">
        <v>284.09759999999994</v>
      </c>
      <c r="G12" s="103">
        <v>74798</v>
      </c>
      <c r="H12" s="108">
        <v>60165</v>
      </c>
      <c r="I12" s="108">
        <v>14633</v>
      </c>
      <c r="J12" s="103">
        <v>89.757599999999996</v>
      </c>
      <c r="K12" s="106">
        <v>53.91</v>
      </c>
      <c r="L12" s="103">
        <v>33.75</v>
      </c>
      <c r="M12" s="103">
        <v>33.75</v>
      </c>
      <c r="N12" s="103">
        <v>0</v>
      </c>
      <c r="O12" s="103"/>
      <c r="P12" s="103"/>
      <c r="Q12" s="103"/>
      <c r="R12" s="103">
        <v>20.16</v>
      </c>
      <c r="S12" s="106">
        <v>59.242599999999996</v>
      </c>
      <c r="T12" s="103">
        <v>6.0164999999999997</v>
      </c>
      <c r="U12" s="103"/>
      <c r="V12" s="103"/>
      <c r="W12" s="103">
        <v>35.983199999999997</v>
      </c>
      <c r="X12" s="103">
        <v>35.983199999999997</v>
      </c>
      <c r="Y12" s="103">
        <v>0</v>
      </c>
      <c r="Z12" s="103">
        <v>17.242899999999999</v>
      </c>
      <c r="AA12" s="103">
        <v>17.991599999999998</v>
      </c>
      <c r="AB12" s="103">
        <v>-0.74869999999999948</v>
      </c>
      <c r="AC12" s="103">
        <v>29986</v>
      </c>
      <c r="AD12" s="103"/>
      <c r="AE12" s="103"/>
      <c r="AF12" s="103">
        <v>15.54</v>
      </c>
      <c r="AG12" s="103">
        <v>15.54</v>
      </c>
      <c r="AH12" s="103">
        <v>0</v>
      </c>
      <c r="AI12" s="110">
        <v>28.967600000000001</v>
      </c>
      <c r="AJ12" s="110">
        <v>28.967600000000001</v>
      </c>
      <c r="AK12" s="110">
        <v>0</v>
      </c>
      <c r="AL12" s="110">
        <v>289676</v>
      </c>
      <c r="AM12" s="103"/>
      <c r="AN12" s="103">
        <v>11.819000000000001</v>
      </c>
      <c r="AO12" s="103">
        <v>11.819000000000001</v>
      </c>
      <c r="AP12" s="103">
        <v>0</v>
      </c>
      <c r="AQ12" s="103">
        <v>11.123799999999999</v>
      </c>
      <c r="AR12" s="103">
        <v>111237.99999999999</v>
      </c>
      <c r="AS12" s="103">
        <v>0.69520000000000004</v>
      </c>
      <c r="AT12" s="103">
        <v>6952</v>
      </c>
      <c r="AU12" s="103"/>
      <c r="AV12" s="103">
        <v>1.0660000000000001</v>
      </c>
      <c r="AW12" s="103">
        <v>1.0660000000000001</v>
      </c>
      <c r="AX12" s="103">
        <v>0</v>
      </c>
      <c r="AY12" s="103">
        <v>0.83430000000000004</v>
      </c>
      <c r="AZ12" s="103">
        <v>8343</v>
      </c>
      <c r="BA12" s="103">
        <v>0.23169999999999999</v>
      </c>
      <c r="BB12" s="103">
        <v>2317</v>
      </c>
      <c r="BC12" s="103">
        <v>0</v>
      </c>
      <c r="BD12" s="103">
        <v>23.794799999999999</v>
      </c>
      <c r="BE12" s="103">
        <v>23.794799999999999</v>
      </c>
      <c r="BF12" s="103">
        <v>0</v>
      </c>
      <c r="BG12" s="103"/>
      <c r="BH12" s="103"/>
      <c r="BI12" s="103"/>
      <c r="BJ12" s="103">
        <v>0</v>
      </c>
      <c r="BK12" s="111">
        <v>1E-4</v>
      </c>
      <c r="BL12" s="112" t="s">
        <v>246</v>
      </c>
      <c r="BM12" s="106">
        <v>245.67599999999999</v>
      </c>
      <c r="BN12" s="103">
        <v>23.759999999999998</v>
      </c>
      <c r="BO12" s="103">
        <v>23.759999999999998</v>
      </c>
      <c r="BP12" s="103">
        <v>0</v>
      </c>
      <c r="BQ12" s="103">
        <v>11.916</v>
      </c>
      <c r="BR12" s="103">
        <v>11.916</v>
      </c>
      <c r="BS12" s="103">
        <v>0</v>
      </c>
      <c r="BT12" s="103">
        <v>10530</v>
      </c>
      <c r="BU12" s="110">
        <v>0</v>
      </c>
      <c r="BV12" s="103">
        <v>210</v>
      </c>
      <c r="BW12" s="103">
        <v>189</v>
      </c>
      <c r="BX12" s="103">
        <v>21</v>
      </c>
      <c r="BY12" s="106">
        <v>214.458</v>
      </c>
      <c r="BZ12" s="106">
        <v>3.84</v>
      </c>
      <c r="CA12" s="103"/>
      <c r="CB12" s="103"/>
      <c r="CC12" s="103">
        <v>3.84</v>
      </c>
      <c r="CD12" s="103"/>
      <c r="CE12" s="103">
        <v>3.84</v>
      </c>
      <c r="CF12" s="103"/>
      <c r="CG12" s="103"/>
      <c r="CH12" s="103">
        <v>0.61799999999999999</v>
      </c>
      <c r="CI12" s="103"/>
      <c r="CJ12" s="103"/>
      <c r="CK12" s="110"/>
      <c r="CL12" s="103"/>
      <c r="CM12" s="103"/>
      <c r="CN12" s="103"/>
      <c r="CO12" s="103">
        <v>210</v>
      </c>
      <c r="CP12" s="103">
        <v>210</v>
      </c>
      <c r="CQ12" s="103">
        <v>0</v>
      </c>
      <c r="CR12" s="103"/>
      <c r="CS12" s="103"/>
      <c r="CT12" s="103"/>
      <c r="CU12" s="103"/>
      <c r="CV12" s="111">
        <v>744.23159999999996</v>
      </c>
    </row>
    <row r="13" spans="1:100" s="99" customFormat="1" ht="14.25" customHeight="1">
      <c r="A13" s="103">
        <v>7</v>
      </c>
      <c r="B13" s="103" t="s">
        <v>240</v>
      </c>
      <c r="C13" s="104">
        <v>106001</v>
      </c>
      <c r="D13" s="105" t="s">
        <v>247</v>
      </c>
      <c r="E13" s="106">
        <v>902.54970000000003</v>
      </c>
      <c r="F13" s="106">
        <v>465.34570000000002</v>
      </c>
      <c r="G13" s="103">
        <v>125480</v>
      </c>
      <c r="H13" s="108">
        <v>105968</v>
      </c>
      <c r="I13" s="108">
        <v>19512</v>
      </c>
      <c r="J13" s="103">
        <v>150.57599999999999</v>
      </c>
      <c r="K13" s="106">
        <v>69.75</v>
      </c>
      <c r="L13" s="103">
        <v>69.75</v>
      </c>
      <c r="M13" s="103">
        <v>69.75</v>
      </c>
      <c r="N13" s="103">
        <v>0</v>
      </c>
      <c r="O13" s="103"/>
      <c r="P13" s="103"/>
      <c r="Q13" s="103"/>
      <c r="R13" s="103"/>
      <c r="S13" s="106">
        <v>109.26990000000001</v>
      </c>
      <c r="T13" s="103">
        <v>10.5968</v>
      </c>
      <c r="U13" s="103"/>
      <c r="V13" s="103"/>
      <c r="W13" s="103">
        <v>65.530799999999999</v>
      </c>
      <c r="X13" s="103">
        <v>65.530799999999999</v>
      </c>
      <c r="Y13" s="103">
        <v>0</v>
      </c>
      <c r="Z13" s="103">
        <v>33.142299999999999</v>
      </c>
      <c r="AA13" s="103">
        <v>32.7654</v>
      </c>
      <c r="AB13" s="103">
        <v>0.37689999999999912</v>
      </c>
      <c r="AC13" s="103">
        <v>54609</v>
      </c>
      <c r="AD13" s="103"/>
      <c r="AE13" s="103"/>
      <c r="AF13" s="103">
        <v>20.72</v>
      </c>
      <c r="AG13" s="103">
        <v>20.72</v>
      </c>
      <c r="AH13" s="103">
        <v>0</v>
      </c>
      <c r="AI13" s="110">
        <v>50.747799999999998</v>
      </c>
      <c r="AJ13" s="110">
        <v>50.747799999999998</v>
      </c>
      <c r="AK13" s="110">
        <v>0</v>
      </c>
      <c r="AL13" s="110">
        <v>507478</v>
      </c>
      <c r="AM13" s="103"/>
      <c r="AN13" s="103">
        <v>20.488900000000001</v>
      </c>
      <c r="AO13" s="103">
        <v>20.488900000000001</v>
      </c>
      <c r="AP13" s="103">
        <v>0</v>
      </c>
      <c r="AQ13" s="103">
        <v>19.2837</v>
      </c>
      <c r="AR13" s="103">
        <v>192837</v>
      </c>
      <c r="AS13" s="103">
        <v>1.2052</v>
      </c>
      <c r="AT13" s="103">
        <v>12052</v>
      </c>
      <c r="AU13" s="103"/>
      <c r="AV13" s="103">
        <v>1.7552000000000001</v>
      </c>
      <c r="AW13" s="103">
        <v>1.7552000000000001</v>
      </c>
      <c r="AX13" s="103">
        <v>0</v>
      </c>
      <c r="AY13" s="103">
        <v>1.4462999999999999</v>
      </c>
      <c r="AZ13" s="103">
        <v>14463</v>
      </c>
      <c r="BA13" s="103">
        <v>0.30890000000000001</v>
      </c>
      <c r="BB13" s="103">
        <v>3089</v>
      </c>
      <c r="BC13" s="103">
        <v>0</v>
      </c>
      <c r="BD13" s="103">
        <v>42.0379</v>
      </c>
      <c r="BE13" s="103">
        <v>42.0379</v>
      </c>
      <c r="BF13" s="103">
        <v>0</v>
      </c>
      <c r="BG13" s="103"/>
      <c r="BH13" s="103"/>
      <c r="BI13" s="103"/>
      <c r="BJ13" s="103">
        <v>0</v>
      </c>
      <c r="BK13" s="111">
        <v>1E-4</v>
      </c>
      <c r="BL13" s="112" t="s">
        <v>247</v>
      </c>
      <c r="BM13" s="106">
        <v>216.48399999999998</v>
      </c>
      <c r="BN13" s="103">
        <v>44.879999999999995</v>
      </c>
      <c r="BO13" s="103">
        <v>44.879999999999995</v>
      </c>
      <c r="BP13" s="103">
        <v>0</v>
      </c>
      <c r="BQ13" s="103">
        <v>23.603999999999999</v>
      </c>
      <c r="BR13" s="103">
        <v>23.603999999999999</v>
      </c>
      <c r="BS13" s="103">
        <v>0</v>
      </c>
      <c r="BT13" s="103">
        <v>19070</v>
      </c>
      <c r="BU13" s="110">
        <v>148</v>
      </c>
      <c r="BV13" s="103"/>
      <c r="BW13" s="103"/>
      <c r="BX13" s="103">
        <v>0</v>
      </c>
      <c r="BY13" s="106">
        <v>220.72</v>
      </c>
      <c r="BZ13" s="106">
        <v>4.32</v>
      </c>
      <c r="CA13" s="103"/>
      <c r="CB13" s="103"/>
      <c r="CC13" s="103">
        <v>4.32</v>
      </c>
      <c r="CD13" s="103">
        <v>4.32</v>
      </c>
      <c r="CE13" s="103">
        <v>0</v>
      </c>
      <c r="CF13" s="103"/>
      <c r="CG13" s="103"/>
      <c r="CH13" s="103">
        <v>0</v>
      </c>
      <c r="CI13" s="103"/>
      <c r="CJ13" s="103"/>
      <c r="CK13" s="110"/>
      <c r="CL13" s="103"/>
      <c r="CM13" s="103"/>
      <c r="CN13" s="103"/>
      <c r="CO13" s="103">
        <v>216.4</v>
      </c>
      <c r="CP13" s="103">
        <v>236.4</v>
      </c>
      <c r="CQ13" s="103">
        <v>-20</v>
      </c>
      <c r="CR13" s="103"/>
      <c r="CS13" s="103"/>
      <c r="CT13" s="103"/>
      <c r="CU13" s="103"/>
      <c r="CV13" s="111">
        <v>902.54970000000003</v>
      </c>
    </row>
    <row r="14" spans="1:100" s="99" customFormat="1" ht="14.25" customHeight="1">
      <c r="A14" s="103">
        <v>8</v>
      </c>
      <c r="B14" s="103" t="s">
        <v>240</v>
      </c>
      <c r="C14" s="104">
        <v>107001</v>
      </c>
      <c r="D14" s="105" t="s">
        <v>248</v>
      </c>
      <c r="E14" s="106">
        <v>470.55489999999998</v>
      </c>
      <c r="F14" s="106">
        <v>259.05089999999996</v>
      </c>
      <c r="G14" s="103">
        <v>74169</v>
      </c>
      <c r="H14" s="108">
        <v>71312</v>
      </c>
      <c r="I14" s="108">
        <v>2857</v>
      </c>
      <c r="J14" s="103">
        <v>89.002799999999993</v>
      </c>
      <c r="K14" s="106">
        <v>42.75</v>
      </c>
      <c r="L14" s="103">
        <v>42.75</v>
      </c>
      <c r="M14" s="103">
        <v>42.75</v>
      </c>
      <c r="N14" s="103">
        <v>0</v>
      </c>
      <c r="O14" s="103"/>
      <c r="P14" s="103"/>
      <c r="Q14" s="103"/>
      <c r="R14" s="103"/>
      <c r="S14" s="106">
        <v>60.6447</v>
      </c>
      <c r="T14" s="103">
        <v>7.1311999999999998</v>
      </c>
      <c r="U14" s="103"/>
      <c r="V14" s="103"/>
      <c r="W14" s="103">
        <v>36.010800000000003</v>
      </c>
      <c r="X14" s="103">
        <v>36.010800000000003</v>
      </c>
      <c r="Y14" s="103">
        <v>0</v>
      </c>
      <c r="Z14" s="103">
        <v>17.502700000000001</v>
      </c>
      <c r="AA14" s="103">
        <v>18.005400000000002</v>
      </c>
      <c r="AB14" s="103">
        <v>-0.50270000000000081</v>
      </c>
      <c r="AC14" s="103">
        <v>30009</v>
      </c>
      <c r="AD14" s="103"/>
      <c r="AE14" s="103"/>
      <c r="AF14" s="103">
        <v>2.59</v>
      </c>
      <c r="AG14" s="103">
        <v>2.59</v>
      </c>
      <c r="AH14" s="103">
        <v>0</v>
      </c>
      <c r="AI14" s="110">
        <v>28.397600000000001</v>
      </c>
      <c r="AJ14" s="110">
        <v>28.397600000000001</v>
      </c>
      <c r="AK14" s="110">
        <v>0</v>
      </c>
      <c r="AL14" s="110">
        <v>283976</v>
      </c>
      <c r="AM14" s="103"/>
      <c r="AN14" s="103">
        <v>11.4191</v>
      </c>
      <c r="AO14" s="103">
        <v>11.4191</v>
      </c>
      <c r="AP14" s="103">
        <v>0</v>
      </c>
      <c r="AQ14" s="103">
        <v>10.747400000000001</v>
      </c>
      <c r="AR14" s="103">
        <v>107474.00000000001</v>
      </c>
      <c r="AS14" s="103">
        <v>0.67169999999999996</v>
      </c>
      <c r="AT14" s="103">
        <v>6717</v>
      </c>
      <c r="AU14" s="103"/>
      <c r="AV14" s="103">
        <v>0.84819999999999995</v>
      </c>
      <c r="AW14" s="103">
        <v>0.84819999999999995</v>
      </c>
      <c r="AX14" s="103">
        <v>0</v>
      </c>
      <c r="AY14" s="103">
        <v>0.80610000000000004</v>
      </c>
      <c r="AZ14" s="103">
        <v>8061</v>
      </c>
      <c r="BA14" s="103">
        <v>4.2099999999999999E-2</v>
      </c>
      <c r="BB14" s="103">
        <v>421</v>
      </c>
      <c r="BC14" s="103">
        <v>-8.3266726846886741E-17</v>
      </c>
      <c r="BD14" s="103">
        <v>23.398499999999999</v>
      </c>
      <c r="BE14" s="103">
        <v>23.398499999999999</v>
      </c>
      <c r="BF14" s="103">
        <v>0</v>
      </c>
      <c r="BG14" s="103"/>
      <c r="BH14" s="103"/>
      <c r="BI14" s="103"/>
      <c r="BJ14" s="103">
        <v>0</v>
      </c>
      <c r="BK14" s="111">
        <v>1E-4</v>
      </c>
      <c r="BL14" s="112" t="s">
        <v>248</v>
      </c>
      <c r="BM14" s="106">
        <v>113.14400000000001</v>
      </c>
      <c r="BN14" s="103">
        <v>23.76</v>
      </c>
      <c r="BO14" s="103">
        <v>23.76</v>
      </c>
      <c r="BP14" s="103">
        <v>0</v>
      </c>
      <c r="BQ14" s="103">
        <v>15.384</v>
      </c>
      <c r="BR14" s="103">
        <v>15.384</v>
      </c>
      <c r="BS14" s="103">
        <v>0</v>
      </c>
      <c r="BT14" s="103">
        <v>12320</v>
      </c>
      <c r="BU14" s="110">
        <v>74</v>
      </c>
      <c r="BV14" s="103"/>
      <c r="BW14" s="103"/>
      <c r="BX14" s="103">
        <v>0</v>
      </c>
      <c r="BY14" s="106">
        <v>98.36</v>
      </c>
      <c r="BZ14" s="106">
        <v>3.36</v>
      </c>
      <c r="CA14" s="103"/>
      <c r="CB14" s="103"/>
      <c r="CC14" s="103">
        <v>3.36</v>
      </c>
      <c r="CD14" s="103"/>
      <c r="CE14" s="103">
        <v>3.36</v>
      </c>
      <c r="CF14" s="103"/>
      <c r="CG14" s="103"/>
      <c r="CH14" s="103"/>
      <c r="CI14" s="103"/>
      <c r="CJ14" s="103"/>
      <c r="CK14" s="110"/>
      <c r="CL14" s="103"/>
      <c r="CM14" s="103"/>
      <c r="CN14" s="103"/>
      <c r="CO14" s="103">
        <v>95</v>
      </c>
      <c r="CP14" s="103">
        <v>95</v>
      </c>
      <c r="CQ14" s="103">
        <v>0</v>
      </c>
      <c r="CR14" s="103"/>
      <c r="CS14" s="103"/>
      <c r="CT14" s="103"/>
      <c r="CU14" s="103"/>
      <c r="CV14" s="111">
        <v>470.55489999999998</v>
      </c>
    </row>
    <row r="15" spans="1:100" s="99" customFormat="1" ht="14.25" customHeight="1">
      <c r="A15" s="103">
        <v>9</v>
      </c>
      <c r="B15" s="103" t="s">
        <v>240</v>
      </c>
      <c r="C15" s="104">
        <v>108001</v>
      </c>
      <c r="D15" s="105" t="s">
        <v>249</v>
      </c>
      <c r="E15" s="106">
        <v>244.49269999999996</v>
      </c>
      <c r="F15" s="106">
        <v>144.09869999999998</v>
      </c>
      <c r="G15" s="103">
        <v>86196</v>
      </c>
      <c r="H15" s="108">
        <v>70437</v>
      </c>
      <c r="I15" s="108">
        <v>15759</v>
      </c>
      <c r="J15" s="103">
        <v>50.115600000000001</v>
      </c>
      <c r="K15" s="106">
        <v>18</v>
      </c>
      <c r="L15" s="103">
        <v>18</v>
      </c>
      <c r="M15" s="103">
        <v>24.75</v>
      </c>
      <c r="N15" s="103">
        <v>-6.75</v>
      </c>
      <c r="O15" s="103"/>
      <c r="P15" s="103"/>
      <c r="Q15" s="103"/>
      <c r="R15" s="103"/>
      <c r="S15" s="106">
        <v>32.354199999999999</v>
      </c>
      <c r="T15" s="103">
        <v>3.3650000000000002</v>
      </c>
      <c r="U15" s="103"/>
      <c r="V15" s="103"/>
      <c r="W15" s="103">
        <v>19.762799999999999</v>
      </c>
      <c r="X15" s="103">
        <v>19.762799999999999</v>
      </c>
      <c r="Y15" s="103">
        <v>0</v>
      </c>
      <c r="Z15" s="103">
        <v>9.2263999999999999</v>
      </c>
      <c r="AA15" s="103">
        <v>9.8813999999999993</v>
      </c>
      <c r="AB15" s="103">
        <v>-0.65499999999999936</v>
      </c>
      <c r="AC15" s="103">
        <v>16469</v>
      </c>
      <c r="AD15" s="103"/>
      <c r="AE15" s="103"/>
      <c r="AF15" s="103">
        <v>7.77</v>
      </c>
      <c r="AG15" s="103">
        <v>0</v>
      </c>
      <c r="AH15" s="103">
        <v>7.77</v>
      </c>
      <c r="AI15" s="110">
        <v>15.8421</v>
      </c>
      <c r="AJ15" s="110">
        <v>24.7987</v>
      </c>
      <c r="AK15" s="110">
        <v>-8.9565999999999999</v>
      </c>
      <c r="AL15" s="110">
        <v>158421</v>
      </c>
      <c r="AM15" s="103"/>
      <c r="AN15" s="103">
        <v>6.4501999999999997</v>
      </c>
      <c r="AO15" s="103">
        <v>10.8957</v>
      </c>
      <c r="AP15" s="103">
        <v>-4.4455</v>
      </c>
      <c r="AQ15" s="103">
        <v>6.0708000000000002</v>
      </c>
      <c r="AR15" s="103">
        <v>60708</v>
      </c>
      <c r="AS15" s="103">
        <v>0.37940000000000002</v>
      </c>
      <c r="AT15" s="103">
        <v>3794</v>
      </c>
      <c r="AU15" s="103"/>
      <c r="AV15" s="103">
        <v>0.57779999999999998</v>
      </c>
      <c r="AW15" s="103">
        <v>0.90149999999999997</v>
      </c>
      <c r="AX15" s="103">
        <v>-0.32369999999999999</v>
      </c>
      <c r="AY15" s="103">
        <v>0.45529999999999998</v>
      </c>
      <c r="AZ15" s="103">
        <v>4553</v>
      </c>
      <c r="BA15" s="103">
        <v>0.18679999999999999</v>
      </c>
      <c r="BB15" s="103">
        <v>1868</v>
      </c>
      <c r="BC15" s="103">
        <v>-6.4299999999999996E-2</v>
      </c>
      <c r="BD15" s="103">
        <v>12.988799999999999</v>
      </c>
      <c r="BE15" s="103">
        <v>19.706199999999999</v>
      </c>
      <c r="BF15" s="103">
        <v>-6.7173999999999996</v>
      </c>
      <c r="BG15" s="103"/>
      <c r="BH15" s="103"/>
      <c r="BI15" s="103"/>
      <c r="BJ15" s="103">
        <v>0</v>
      </c>
      <c r="BK15" s="111">
        <v>1E-4</v>
      </c>
      <c r="BL15" s="112" t="s">
        <v>249</v>
      </c>
      <c r="BM15" s="106">
        <v>97.004000000000005</v>
      </c>
      <c r="BN15" s="103">
        <v>12.48</v>
      </c>
      <c r="BO15" s="103">
        <v>13.2</v>
      </c>
      <c r="BP15" s="103">
        <v>-0.71999999999999886</v>
      </c>
      <c r="BQ15" s="103">
        <v>7.524</v>
      </c>
      <c r="BR15" s="103">
        <v>7.524</v>
      </c>
      <c r="BS15" s="103">
        <v>0</v>
      </c>
      <c r="BT15" s="103">
        <v>6820</v>
      </c>
      <c r="BU15" s="110">
        <v>77</v>
      </c>
      <c r="BV15" s="103"/>
      <c r="BW15" s="103"/>
      <c r="BX15" s="103">
        <v>0</v>
      </c>
      <c r="BY15" s="106">
        <v>3.3899999999999997</v>
      </c>
      <c r="BZ15" s="106">
        <v>2.88</v>
      </c>
      <c r="CA15" s="103"/>
      <c r="CB15" s="103"/>
      <c r="CC15" s="103">
        <v>2.88</v>
      </c>
      <c r="CD15" s="103"/>
      <c r="CE15" s="103">
        <v>2.88</v>
      </c>
      <c r="CF15" s="103"/>
      <c r="CG15" s="103"/>
      <c r="CH15" s="103">
        <v>0.51</v>
      </c>
      <c r="CI15" s="103"/>
      <c r="CJ15" s="103"/>
      <c r="CK15" s="110"/>
      <c r="CL15" s="103"/>
      <c r="CM15" s="103"/>
      <c r="CN15" s="103"/>
      <c r="CO15" s="103"/>
      <c r="CP15" s="103"/>
      <c r="CQ15" s="103">
        <v>0</v>
      </c>
      <c r="CR15" s="103"/>
      <c r="CS15" s="103"/>
      <c r="CT15" s="103"/>
      <c r="CU15" s="103"/>
      <c r="CV15" s="111">
        <v>244.49269999999996</v>
      </c>
    </row>
    <row r="16" spans="1:100" s="99" customFormat="1" ht="15.75" customHeight="1">
      <c r="A16" s="103">
        <v>10</v>
      </c>
      <c r="B16" s="103" t="s">
        <v>240</v>
      </c>
      <c r="C16" s="104">
        <v>121001</v>
      </c>
      <c r="D16" s="105" t="s">
        <v>250</v>
      </c>
      <c r="E16" s="106">
        <v>440.94920000000008</v>
      </c>
      <c r="F16" s="106">
        <v>298.77320000000003</v>
      </c>
      <c r="G16" s="103">
        <v>92910</v>
      </c>
      <c r="H16" s="108">
        <v>52611</v>
      </c>
      <c r="I16" s="108">
        <v>40299</v>
      </c>
      <c r="J16" s="103">
        <v>111.492</v>
      </c>
      <c r="K16" s="106">
        <v>31.5</v>
      </c>
      <c r="L16" s="103">
        <v>31.5</v>
      </c>
      <c r="M16" s="103">
        <v>31.5</v>
      </c>
      <c r="N16" s="103">
        <v>0</v>
      </c>
      <c r="O16" s="103"/>
      <c r="P16" s="103"/>
      <c r="Q16" s="103"/>
      <c r="R16" s="103"/>
      <c r="S16" s="106">
        <v>59.953699999999998</v>
      </c>
      <c r="T16" s="103">
        <v>5.2610999999999999</v>
      </c>
      <c r="U16" s="103"/>
      <c r="V16" s="103"/>
      <c r="W16" s="103">
        <v>36.566400000000002</v>
      </c>
      <c r="X16" s="103">
        <v>36.566400000000002</v>
      </c>
      <c r="Y16" s="103">
        <v>0</v>
      </c>
      <c r="Z16" s="103">
        <v>18.126200000000001</v>
      </c>
      <c r="AA16" s="103">
        <v>18.283200000000001</v>
      </c>
      <c r="AB16" s="103">
        <v>-0.15700000000000003</v>
      </c>
      <c r="AC16" s="103">
        <v>30472</v>
      </c>
      <c r="AD16" s="103"/>
      <c r="AE16" s="103"/>
      <c r="AF16" s="103">
        <v>20.72</v>
      </c>
      <c r="AG16" s="103">
        <v>20.72</v>
      </c>
      <c r="AH16" s="103">
        <v>0</v>
      </c>
      <c r="AI16" s="110">
        <v>32.886299999999999</v>
      </c>
      <c r="AJ16" s="110">
        <v>32.886299999999999</v>
      </c>
      <c r="AK16" s="110">
        <v>0</v>
      </c>
      <c r="AL16" s="110">
        <v>328863</v>
      </c>
      <c r="AM16" s="103"/>
      <c r="AN16" s="103">
        <v>13.9155</v>
      </c>
      <c r="AO16" s="103">
        <v>13.9155</v>
      </c>
      <c r="AP16" s="103">
        <v>0</v>
      </c>
      <c r="AQ16" s="103">
        <v>13.097</v>
      </c>
      <c r="AR16" s="103">
        <v>130970</v>
      </c>
      <c r="AS16" s="103">
        <v>0.81859999999999999</v>
      </c>
      <c r="AT16" s="103">
        <v>8186</v>
      </c>
      <c r="AU16" s="103"/>
      <c r="AV16" s="103">
        <v>1.4658</v>
      </c>
      <c r="AW16" s="103">
        <v>1.4658</v>
      </c>
      <c r="AX16" s="103">
        <v>0</v>
      </c>
      <c r="AY16" s="103">
        <v>0.98229999999999995</v>
      </c>
      <c r="AZ16" s="103">
        <v>9823</v>
      </c>
      <c r="BA16" s="103">
        <v>0.48359999999999997</v>
      </c>
      <c r="BB16" s="103">
        <v>4836</v>
      </c>
      <c r="BC16" s="103">
        <v>-9.9999999999933475E-5</v>
      </c>
      <c r="BD16" s="103">
        <v>26.8399</v>
      </c>
      <c r="BE16" s="103">
        <v>26.8399</v>
      </c>
      <c r="BF16" s="103">
        <v>0</v>
      </c>
      <c r="BG16" s="103"/>
      <c r="BH16" s="103"/>
      <c r="BI16" s="103"/>
      <c r="BJ16" s="103">
        <v>0</v>
      </c>
      <c r="BK16" s="111">
        <v>1E-4</v>
      </c>
      <c r="BL16" s="112" t="s">
        <v>250</v>
      </c>
      <c r="BM16" s="106">
        <v>134.06399999999999</v>
      </c>
      <c r="BN16" s="103">
        <v>24.48</v>
      </c>
      <c r="BO16" s="103">
        <v>24.48</v>
      </c>
      <c r="BP16" s="103">
        <v>0</v>
      </c>
      <c r="BQ16" s="103">
        <v>16.584</v>
      </c>
      <c r="BR16" s="103">
        <v>16.584</v>
      </c>
      <c r="BS16" s="103">
        <v>0</v>
      </c>
      <c r="BT16" s="103">
        <v>13120</v>
      </c>
      <c r="BU16" s="110">
        <v>93</v>
      </c>
      <c r="BV16" s="103"/>
      <c r="BW16" s="103"/>
      <c r="BX16" s="103">
        <v>0</v>
      </c>
      <c r="BY16" s="106">
        <v>8.1120000000000001</v>
      </c>
      <c r="BZ16" s="106">
        <v>4.8</v>
      </c>
      <c r="CA16" s="103"/>
      <c r="CB16" s="103"/>
      <c r="CC16" s="103">
        <v>4.8</v>
      </c>
      <c r="CD16" s="103">
        <v>4.8</v>
      </c>
      <c r="CE16" s="103">
        <v>0</v>
      </c>
      <c r="CF16" s="103"/>
      <c r="CG16" s="103"/>
      <c r="CH16" s="103">
        <v>3.3119999999999998</v>
      </c>
      <c r="CI16" s="103"/>
      <c r="CJ16" s="103"/>
      <c r="CK16" s="110"/>
      <c r="CL16" s="103"/>
      <c r="CM16" s="103"/>
      <c r="CN16" s="103"/>
      <c r="CO16" s="103"/>
      <c r="CP16" s="103"/>
      <c r="CQ16" s="103">
        <v>0</v>
      </c>
      <c r="CR16" s="103"/>
      <c r="CS16" s="103"/>
      <c r="CT16" s="103"/>
      <c r="CU16" s="103"/>
      <c r="CV16" s="111">
        <v>440.94920000000008</v>
      </c>
    </row>
    <row r="17" spans="1:100" s="99" customFormat="1" ht="14.25" customHeight="1">
      <c r="A17" s="103">
        <v>11</v>
      </c>
      <c r="B17" s="103" t="s">
        <v>240</v>
      </c>
      <c r="C17" s="104">
        <v>117001</v>
      </c>
      <c r="D17" s="105" t="s">
        <v>251</v>
      </c>
      <c r="E17" s="106">
        <v>161.31979999999999</v>
      </c>
      <c r="F17" s="106">
        <v>86.251800000000003</v>
      </c>
      <c r="G17" s="103">
        <v>23983</v>
      </c>
      <c r="H17" s="108">
        <v>15619</v>
      </c>
      <c r="I17" s="108">
        <v>8364</v>
      </c>
      <c r="J17" s="103">
        <v>28.779599999999999</v>
      </c>
      <c r="K17" s="106">
        <v>9</v>
      </c>
      <c r="L17" s="103">
        <v>9</v>
      </c>
      <c r="M17" s="103">
        <v>9</v>
      </c>
      <c r="N17" s="103">
        <v>0</v>
      </c>
      <c r="O17" s="103"/>
      <c r="P17" s="103"/>
      <c r="Q17" s="103"/>
      <c r="R17" s="103"/>
      <c r="S17" s="106">
        <v>19.210699999999999</v>
      </c>
      <c r="T17" s="103">
        <v>1.5619000000000001</v>
      </c>
      <c r="U17" s="103"/>
      <c r="V17" s="103"/>
      <c r="W17" s="103">
        <v>11.9556</v>
      </c>
      <c r="X17" s="103">
        <v>11.9556</v>
      </c>
      <c r="Y17" s="103">
        <v>0</v>
      </c>
      <c r="Z17" s="103">
        <v>5.6932</v>
      </c>
      <c r="AA17" s="103">
        <v>5.9778000000000002</v>
      </c>
      <c r="AB17" s="103">
        <v>-0.28460000000000019</v>
      </c>
      <c r="AC17" s="103">
        <v>9963</v>
      </c>
      <c r="AD17" s="103"/>
      <c r="AE17" s="103"/>
      <c r="AF17" s="103">
        <v>7.77</v>
      </c>
      <c r="AG17" s="103">
        <v>7.77</v>
      </c>
      <c r="AH17" s="103">
        <v>0</v>
      </c>
      <c r="AI17" s="110">
        <v>9.4506999999999994</v>
      </c>
      <c r="AJ17" s="110">
        <v>9.4506999999999994</v>
      </c>
      <c r="AK17" s="110">
        <v>0</v>
      </c>
      <c r="AL17" s="110">
        <v>94507</v>
      </c>
      <c r="AM17" s="103"/>
      <c r="AN17" s="103">
        <v>3.8717000000000001</v>
      </c>
      <c r="AO17" s="103">
        <v>3.8717000000000001</v>
      </c>
      <c r="AP17" s="103">
        <v>0</v>
      </c>
      <c r="AQ17" s="103">
        <v>3.6440000000000001</v>
      </c>
      <c r="AR17" s="103">
        <v>36440</v>
      </c>
      <c r="AS17" s="103">
        <v>0.22770000000000001</v>
      </c>
      <c r="AT17" s="103">
        <v>2277</v>
      </c>
      <c r="AU17" s="103"/>
      <c r="AV17" s="103">
        <v>0.39789999999999998</v>
      </c>
      <c r="AW17" s="103">
        <v>0.39789999999999998</v>
      </c>
      <c r="AX17" s="103">
        <v>0</v>
      </c>
      <c r="AY17" s="103">
        <v>0.27329999999999999</v>
      </c>
      <c r="AZ17" s="103">
        <v>2733</v>
      </c>
      <c r="BA17" s="103">
        <v>0.1246</v>
      </c>
      <c r="BB17" s="103">
        <v>1246</v>
      </c>
      <c r="BC17" s="103">
        <v>0</v>
      </c>
      <c r="BD17" s="103">
        <v>7.7712000000000003</v>
      </c>
      <c r="BE17" s="103">
        <v>7.7712000000000003</v>
      </c>
      <c r="BF17" s="103">
        <v>0</v>
      </c>
      <c r="BG17" s="103"/>
      <c r="BH17" s="103"/>
      <c r="BI17" s="103"/>
      <c r="BJ17" s="103">
        <v>0</v>
      </c>
      <c r="BK17" s="111">
        <v>1E-4</v>
      </c>
      <c r="BL17" s="112" t="s">
        <v>251</v>
      </c>
      <c r="BM17" s="106">
        <v>71.147999999999996</v>
      </c>
      <c r="BN17" s="103">
        <v>7.68</v>
      </c>
      <c r="BO17" s="103">
        <v>7.68</v>
      </c>
      <c r="BP17" s="103">
        <v>0</v>
      </c>
      <c r="BQ17" s="103">
        <v>3.468</v>
      </c>
      <c r="BR17" s="103">
        <v>3.468</v>
      </c>
      <c r="BS17" s="103">
        <v>0</v>
      </c>
      <c r="BT17" s="103">
        <v>2890</v>
      </c>
      <c r="BU17" s="110">
        <v>60</v>
      </c>
      <c r="BV17" s="103"/>
      <c r="BW17" s="103"/>
      <c r="BX17" s="103">
        <v>0</v>
      </c>
      <c r="BY17" s="106">
        <v>3.92</v>
      </c>
      <c r="BZ17" s="106">
        <v>1.92</v>
      </c>
      <c r="CA17" s="103"/>
      <c r="CB17" s="103"/>
      <c r="CC17" s="103">
        <v>1.92</v>
      </c>
      <c r="CD17" s="103">
        <v>1.92</v>
      </c>
      <c r="CE17" s="103">
        <v>0</v>
      </c>
      <c r="CF17" s="103"/>
      <c r="CG17" s="103"/>
      <c r="CH17" s="103"/>
      <c r="CI17" s="103"/>
      <c r="CJ17" s="103"/>
      <c r="CK17" s="110"/>
      <c r="CL17" s="103"/>
      <c r="CM17" s="103"/>
      <c r="CN17" s="103"/>
      <c r="CO17" s="103">
        <v>2</v>
      </c>
      <c r="CP17" s="103">
        <v>2</v>
      </c>
      <c r="CQ17" s="103">
        <v>0</v>
      </c>
      <c r="CR17" s="103"/>
      <c r="CS17" s="103"/>
      <c r="CT17" s="103"/>
      <c r="CU17" s="103"/>
      <c r="CV17" s="111">
        <v>161.31979999999999</v>
      </c>
    </row>
    <row r="18" spans="1:100" s="99" customFormat="1" ht="14.25" customHeight="1">
      <c r="A18" s="103">
        <v>12</v>
      </c>
      <c r="B18" s="103" t="s">
        <v>240</v>
      </c>
      <c r="C18" s="104">
        <v>116001</v>
      </c>
      <c r="D18" s="105" t="s">
        <v>252</v>
      </c>
      <c r="E18" s="106">
        <v>90.288299999999992</v>
      </c>
      <c r="F18" s="106">
        <v>55.488299999999995</v>
      </c>
      <c r="G18" s="103">
        <v>16776</v>
      </c>
      <c r="H18" s="108">
        <v>16776</v>
      </c>
      <c r="I18" s="108"/>
      <c r="J18" s="103">
        <v>20.1312</v>
      </c>
      <c r="K18" s="106">
        <v>9</v>
      </c>
      <c r="L18" s="103">
        <v>9</v>
      </c>
      <c r="M18" s="103">
        <v>9</v>
      </c>
      <c r="N18" s="103">
        <v>0</v>
      </c>
      <c r="O18" s="103"/>
      <c r="P18" s="103"/>
      <c r="Q18" s="103"/>
      <c r="R18" s="103"/>
      <c r="S18" s="106">
        <v>12.589600000000001</v>
      </c>
      <c r="T18" s="103">
        <v>1.6776</v>
      </c>
      <c r="U18" s="103"/>
      <c r="V18" s="103"/>
      <c r="W18" s="103">
        <v>7.3788</v>
      </c>
      <c r="X18" s="103">
        <v>7.3788</v>
      </c>
      <c r="Y18" s="103">
        <v>0</v>
      </c>
      <c r="Z18" s="103">
        <v>3.5331999999999999</v>
      </c>
      <c r="AA18" s="103">
        <v>3.6894</v>
      </c>
      <c r="AB18" s="103">
        <v>-0.15620000000000012</v>
      </c>
      <c r="AC18" s="103">
        <v>6149</v>
      </c>
      <c r="AD18" s="103"/>
      <c r="AE18" s="103"/>
      <c r="AF18" s="103">
        <v>0</v>
      </c>
      <c r="AG18" s="103">
        <v>0</v>
      </c>
      <c r="AH18" s="103">
        <v>0</v>
      </c>
      <c r="AI18" s="110">
        <v>6.11</v>
      </c>
      <c r="AJ18" s="110">
        <v>6.11</v>
      </c>
      <c r="AK18" s="110">
        <v>0</v>
      </c>
      <c r="AL18" s="110">
        <v>61100</v>
      </c>
      <c r="AM18" s="103"/>
      <c r="AN18" s="103">
        <v>2.4762</v>
      </c>
      <c r="AO18" s="103">
        <v>2.4762</v>
      </c>
      <c r="AP18" s="103">
        <v>0</v>
      </c>
      <c r="AQ18" s="103">
        <v>2.3304999999999998</v>
      </c>
      <c r="AR18" s="103">
        <v>23304.999999999996</v>
      </c>
      <c r="AS18" s="103">
        <v>0.1457</v>
      </c>
      <c r="AT18" s="103">
        <v>1457</v>
      </c>
      <c r="AU18" s="103"/>
      <c r="AV18" s="103">
        <v>0.17480000000000001</v>
      </c>
      <c r="AW18" s="103">
        <v>0.17480000000000001</v>
      </c>
      <c r="AX18" s="103">
        <v>0</v>
      </c>
      <c r="AY18" s="103">
        <v>0.17480000000000001</v>
      </c>
      <c r="AZ18" s="103">
        <v>1748</v>
      </c>
      <c r="BA18" s="103">
        <v>0</v>
      </c>
      <c r="BB18" s="103">
        <v>0</v>
      </c>
      <c r="BC18" s="103">
        <v>0</v>
      </c>
      <c r="BD18" s="103">
        <v>5.0065</v>
      </c>
      <c r="BE18" s="103">
        <v>5.0065</v>
      </c>
      <c r="BF18" s="103">
        <v>0</v>
      </c>
      <c r="BG18" s="103"/>
      <c r="BH18" s="103"/>
      <c r="BI18" s="103"/>
      <c r="BJ18" s="103">
        <v>0</v>
      </c>
      <c r="BK18" s="111">
        <v>1E-4</v>
      </c>
      <c r="BL18" s="112" t="s">
        <v>252</v>
      </c>
      <c r="BM18" s="106">
        <v>29.8</v>
      </c>
      <c r="BN18" s="103">
        <v>4.8</v>
      </c>
      <c r="BO18" s="103">
        <v>4.8</v>
      </c>
      <c r="BP18" s="103">
        <v>0</v>
      </c>
      <c r="BQ18" s="103">
        <v>3</v>
      </c>
      <c r="BR18" s="103">
        <v>3</v>
      </c>
      <c r="BS18" s="103">
        <v>0</v>
      </c>
      <c r="BT18" s="103">
        <v>1900</v>
      </c>
      <c r="BU18" s="110">
        <v>22</v>
      </c>
      <c r="BV18" s="103"/>
      <c r="BW18" s="103"/>
      <c r="BX18" s="103">
        <v>0</v>
      </c>
      <c r="BY18" s="106">
        <v>5</v>
      </c>
      <c r="BZ18" s="106">
        <v>0</v>
      </c>
      <c r="CA18" s="103"/>
      <c r="CB18" s="103"/>
      <c r="CC18" s="103">
        <v>0</v>
      </c>
      <c r="CD18" s="103"/>
      <c r="CE18" s="103">
        <v>0</v>
      </c>
      <c r="CF18" s="103"/>
      <c r="CG18" s="103"/>
      <c r="CH18" s="103"/>
      <c r="CI18" s="103"/>
      <c r="CJ18" s="103"/>
      <c r="CK18" s="110"/>
      <c r="CL18" s="103"/>
      <c r="CM18" s="103"/>
      <c r="CN18" s="103"/>
      <c r="CO18" s="103">
        <v>5</v>
      </c>
      <c r="CP18" s="103">
        <v>5</v>
      </c>
      <c r="CQ18" s="103">
        <v>0</v>
      </c>
      <c r="CR18" s="103"/>
      <c r="CS18" s="103"/>
      <c r="CT18" s="103"/>
      <c r="CU18" s="103"/>
      <c r="CV18" s="111">
        <v>90.288299999999992</v>
      </c>
    </row>
    <row r="19" spans="1:100" s="99" customFormat="1" ht="14.25" customHeight="1">
      <c r="A19" s="103">
        <v>13</v>
      </c>
      <c r="B19" s="103" t="s">
        <v>240</v>
      </c>
      <c r="C19" s="104">
        <v>115001</v>
      </c>
      <c r="D19" s="105" t="s">
        <v>253</v>
      </c>
      <c r="E19" s="106">
        <v>178.30760000000001</v>
      </c>
      <c r="F19" s="106">
        <v>94.487599999999986</v>
      </c>
      <c r="G19" s="103">
        <v>25884</v>
      </c>
      <c r="H19" s="114">
        <v>16838</v>
      </c>
      <c r="I19" s="114">
        <v>9046</v>
      </c>
      <c r="J19" s="103">
        <v>31.0608</v>
      </c>
      <c r="K19" s="106">
        <v>11.25</v>
      </c>
      <c r="L19" s="103">
        <v>11.25</v>
      </c>
      <c r="M19" s="103">
        <v>11.25</v>
      </c>
      <c r="N19" s="103">
        <v>0</v>
      </c>
      <c r="O19" s="103"/>
      <c r="P19" s="103"/>
      <c r="Q19" s="103"/>
      <c r="R19" s="103"/>
      <c r="S19" s="106">
        <v>20.876999999999999</v>
      </c>
      <c r="T19" s="103">
        <v>1.6838</v>
      </c>
      <c r="U19" s="103"/>
      <c r="V19" s="103"/>
      <c r="W19" s="103">
        <v>12.78</v>
      </c>
      <c r="X19" s="103">
        <v>12.78</v>
      </c>
      <c r="Y19" s="103">
        <v>0</v>
      </c>
      <c r="Z19" s="103">
        <v>6.4131999999999998</v>
      </c>
      <c r="AA19" s="103">
        <v>6.39</v>
      </c>
      <c r="AB19" s="103">
        <v>2.3200000000000109E-2</v>
      </c>
      <c r="AC19" s="103">
        <v>10650</v>
      </c>
      <c r="AD19" s="103"/>
      <c r="AE19" s="103"/>
      <c r="AF19" s="103">
        <v>7.77</v>
      </c>
      <c r="AG19" s="103">
        <v>7.77</v>
      </c>
      <c r="AH19" s="103">
        <v>0</v>
      </c>
      <c r="AI19" s="110">
        <v>10.3271</v>
      </c>
      <c r="AJ19" s="110">
        <v>10.3271</v>
      </c>
      <c r="AK19" s="110">
        <v>0</v>
      </c>
      <c r="AL19" s="110">
        <v>103271</v>
      </c>
      <c r="AM19" s="103"/>
      <c r="AN19" s="103">
        <v>4.2568999999999999</v>
      </c>
      <c r="AO19" s="103">
        <v>4.2568999999999999</v>
      </c>
      <c r="AP19" s="103">
        <v>0</v>
      </c>
      <c r="AQ19" s="103">
        <v>4.0065</v>
      </c>
      <c r="AR19" s="103">
        <v>40065</v>
      </c>
      <c r="AS19" s="103">
        <v>0.25040000000000001</v>
      </c>
      <c r="AT19" s="103">
        <v>2504</v>
      </c>
      <c r="AU19" s="103"/>
      <c r="AV19" s="103">
        <v>0.43090000000000001</v>
      </c>
      <c r="AW19" s="103">
        <v>0.43090000000000001</v>
      </c>
      <c r="AX19" s="103">
        <v>0</v>
      </c>
      <c r="AY19" s="103">
        <v>0.30049999999999999</v>
      </c>
      <c r="AZ19" s="103">
        <v>3005</v>
      </c>
      <c r="BA19" s="103">
        <v>0.13039999999999999</v>
      </c>
      <c r="BB19" s="103">
        <v>1303.9999999999998</v>
      </c>
      <c r="BC19" s="103">
        <v>0</v>
      </c>
      <c r="BD19" s="103">
        <v>8.5149000000000008</v>
      </c>
      <c r="BE19" s="103">
        <v>8.5149000000000008</v>
      </c>
      <c r="BF19" s="103">
        <v>0</v>
      </c>
      <c r="BG19" s="103"/>
      <c r="BH19" s="103"/>
      <c r="BI19" s="103"/>
      <c r="BJ19" s="103">
        <v>0</v>
      </c>
      <c r="BK19" s="111">
        <v>1E-4</v>
      </c>
      <c r="BL19" s="112" t="s">
        <v>253</v>
      </c>
      <c r="BM19" s="106">
        <v>81.42</v>
      </c>
      <c r="BN19" s="103">
        <v>8.879999999999999</v>
      </c>
      <c r="BO19" s="103">
        <v>8.879999999999999</v>
      </c>
      <c r="BP19" s="103">
        <v>0</v>
      </c>
      <c r="BQ19" s="103">
        <v>3.54</v>
      </c>
      <c r="BR19" s="103">
        <v>3.54</v>
      </c>
      <c r="BS19" s="103">
        <v>0</v>
      </c>
      <c r="BT19" s="103">
        <v>4200</v>
      </c>
      <c r="BU19" s="110">
        <v>69</v>
      </c>
      <c r="BV19" s="103"/>
      <c r="BW19" s="103"/>
      <c r="BX19" s="103">
        <v>0</v>
      </c>
      <c r="BY19" s="106">
        <v>2.4</v>
      </c>
      <c r="BZ19" s="106">
        <v>2.4</v>
      </c>
      <c r="CA19" s="103"/>
      <c r="CB19" s="103"/>
      <c r="CC19" s="103">
        <v>2.4</v>
      </c>
      <c r="CD19" s="103">
        <v>2.4</v>
      </c>
      <c r="CE19" s="103">
        <v>0</v>
      </c>
      <c r="CF19" s="103"/>
      <c r="CG19" s="103"/>
      <c r="CH19" s="103">
        <v>0</v>
      </c>
      <c r="CI19" s="103"/>
      <c r="CJ19" s="103"/>
      <c r="CK19" s="110"/>
      <c r="CL19" s="103"/>
      <c r="CM19" s="103"/>
      <c r="CN19" s="103"/>
      <c r="CO19" s="103"/>
      <c r="CP19" s="103"/>
      <c r="CQ19" s="103">
        <v>0</v>
      </c>
      <c r="CR19" s="103"/>
      <c r="CS19" s="103"/>
      <c r="CT19" s="103"/>
      <c r="CU19" s="103"/>
      <c r="CV19" s="111">
        <v>178.30760000000001</v>
      </c>
    </row>
    <row r="20" spans="1:100" s="99" customFormat="1" ht="14.25" customHeight="1">
      <c r="A20" s="103">
        <v>14</v>
      </c>
      <c r="B20" s="103" t="s">
        <v>240</v>
      </c>
      <c r="C20" s="104">
        <v>120001</v>
      </c>
      <c r="D20" s="105" t="s">
        <v>254</v>
      </c>
      <c r="E20" s="106">
        <v>95.130200000000016</v>
      </c>
      <c r="F20" s="106">
        <v>38.830200000000005</v>
      </c>
      <c r="G20" s="103">
        <v>11073</v>
      </c>
      <c r="H20" s="115">
        <v>11073</v>
      </c>
      <c r="I20" s="115"/>
      <c r="J20" s="103">
        <v>13.287599999999999</v>
      </c>
      <c r="K20" s="106">
        <v>6.75</v>
      </c>
      <c r="L20" s="103">
        <v>6.75</v>
      </c>
      <c r="M20" s="103">
        <v>6.75</v>
      </c>
      <c r="N20" s="103">
        <v>0</v>
      </c>
      <c r="O20" s="103"/>
      <c r="P20" s="103"/>
      <c r="Q20" s="103"/>
      <c r="R20" s="103"/>
      <c r="S20" s="106">
        <v>9.2052000000000014</v>
      </c>
      <c r="T20" s="103">
        <v>1.1073</v>
      </c>
      <c r="U20" s="103"/>
      <c r="V20" s="103"/>
      <c r="W20" s="103">
        <v>5.4480000000000004</v>
      </c>
      <c r="X20" s="103">
        <v>5.4480000000000004</v>
      </c>
      <c r="Y20" s="103">
        <v>0</v>
      </c>
      <c r="Z20" s="103">
        <v>2.6499000000000001</v>
      </c>
      <c r="AA20" s="103">
        <v>2.7240000000000002</v>
      </c>
      <c r="AB20" s="103">
        <v>-7.4100000000000055E-2</v>
      </c>
      <c r="AC20" s="103">
        <v>4540</v>
      </c>
      <c r="AD20" s="103"/>
      <c r="AE20" s="103"/>
      <c r="AF20" s="103">
        <v>0</v>
      </c>
      <c r="AG20" s="103">
        <v>0</v>
      </c>
      <c r="AH20" s="103">
        <v>0</v>
      </c>
      <c r="AI20" s="110">
        <v>4.2549000000000001</v>
      </c>
      <c r="AJ20" s="110">
        <v>4.2549000000000001</v>
      </c>
      <c r="AK20" s="110">
        <v>0</v>
      </c>
      <c r="AL20" s="110">
        <v>42549</v>
      </c>
      <c r="AM20" s="103"/>
      <c r="AN20" s="103">
        <v>1.7032</v>
      </c>
      <c r="AO20" s="103">
        <v>1.7032</v>
      </c>
      <c r="AP20" s="103">
        <v>0</v>
      </c>
      <c r="AQ20" s="103">
        <v>1.603</v>
      </c>
      <c r="AR20" s="103">
        <v>16030</v>
      </c>
      <c r="AS20" s="103">
        <v>0.1002</v>
      </c>
      <c r="AT20" s="103">
        <v>1002</v>
      </c>
      <c r="AU20" s="103"/>
      <c r="AV20" s="103">
        <v>0.1202</v>
      </c>
      <c r="AW20" s="103">
        <v>0.1202</v>
      </c>
      <c r="AX20" s="103">
        <v>0</v>
      </c>
      <c r="AY20" s="103">
        <v>0.1202</v>
      </c>
      <c r="AZ20" s="103">
        <v>1202</v>
      </c>
      <c r="BA20" s="103">
        <v>0</v>
      </c>
      <c r="BB20" s="103">
        <v>0</v>
      </c>
      <c r="BC20" s="103">
        <v>0</v>
      </c>
      <c r="BD20" s="103">
        <v>3.5091000000000001</v>
      </c>
      <c r="BE20" s="103">
        <v>3.5091000000000001</v>
      </c>
      <c r="BF20" s="103">
        <v>0</v>
      </c>
      <c r="BG20" s="103"/>
      <c r="BH20" s="103"/>
      <c r="BI20" s="103"/>
      <c r="BJ20" s="103">
        <v>0</v>
      </c>
      <c r="BK20" s="111">
        <v>1E-4</v>
      </c>
      <c r="BL20" s="112" t="s">
        <v>254</v>
      </c>
      <c r="BM20" s="106">
        <v>55.82</v>
      </c>
      <c r="BN20" s="103">
        <v>3.5999999999999996</v>
      </c>
      <c r="BO20" s="103">
        <v>3.5999999999999996</v>
      </c>
      <c r="BP20" s="103">
        <v>0</v>
      </c>
      <c r="BQ20" s="103">
        <v>2.2200000000000002</v>
      </c>
      <c r="BR20" s="103">
        <v>2.2200000000000002</v>
      </c>
      <c r="BS20" s="103">
        <v>0</v>
      </c>
      <c r="BT20" s="103">
        <v>1900</v>
      </c>
      <c r="BU20" s="110">
        <v>50</v>
      </c>
      <c r="BV20" s="103"/>
      <c r="BW20" s="103"/>
      <c r="BX20" s="103">
        <v>0</v>
      </c>
      <c r="BY20" s="106">
        <v>0.48</v>
      </c>
      <c r="BZ20" s="106">
        <v>0.48</v>
      </c>
      <c r="CA20" s="103"/>
      <c r="CB20" s="103"/>
      <c r="CC20" s="103">
        <v>0.48</v>
      </c>
      <c r="CD20" s="103"/>
      <c r="CE20" s="103">
        <v>0.48</v>
      </c>
      <c r="CF20" s="103"/>
      <c r="CG20" s="103"/>
      <c r="CH20" s="103"/>
      <c r="CI20" s="103"/>
      <c r="CJ20" s="103"/>
      <c r="CK20" s="110"/>
      <c r="CL20" s="103"/>
      <c r="CM20" s="103"/>
      <c r="CN20" s="103"/>
      <c r="CO20" s="103"/>
      <c r="CP20" s="103"/>
      <c r="CQ20" s="103">
        <v>0</v>
      </c>
      <c r="CR20" s="103"/>
      <c r="CS20" s="103"/>
      <c r="CT20" s="103"/>
      <c r="CU20" s="103"/>
      <c r="CV20" s="111">
        <v>95.130200000000016</v>
      </c>
    </row>
    <row r="21" spans="1:100" s="99" customFormat="1" ht="14.25" customHeight="1">
      <c r="A21" s="103">
        <v>15</v>
      </c>
      <c r="B21" s="103" t="s">
        <v>240</v>
      </c>
      <c r="C21" s="104">
        <v>119001</v>
      </c>
      <c r="D21" s="105" t="s">
        <v>255</v>
      </c>
      <c r="E21" s="106">
        <v>79.507200000000012</v>
      </c>
      <c r="F21" s="106">
        <v>55.967200000000005</v>
      </c>
      <c r="G21" s="103">
        <v>13891</v>
      </c>
      <c r="H21" s="115">
        <v>13891</v>
      </c>
      <c r="I21" s="115"/>
      <c r="J21" s="103">
        <v>16.6692</v>
      </c>
      <c r="K21" s="106">
        <v>11.25</v>
      </c>
      <c r="L21" s="103">
        <v>11.25</v>
      </c>
      <c r="M21" s="103">
        <v>11.25</v>
      </c>
      <c r="N21" s="103">
        <v>0</v>
      </c>
      <c r="O21" s="103"/>
      <c r="P21" s="103"/>
      <c r="Q21" s="103"/>
      <c r="R21" s="103"/>
      <c r="S21" s="106">
        <v>14.372399999999999</v>
      </c>
      <c r="T21" s="103">
        <v>1.3891</v>
      </c>
      <c r="U21" s="103"/>
      <c r="V21" s="103"/>
      <c r="W21" s="103">
        <v>8.5668000000000006</v>
      </c>
      <c r="X21" s="103">
        <v>8.5668000000000006</v>
      </c>
      <c r="Y21" s="103">
        <v>0</v>
      </c>
      <c r="Z21" s="103">
        <v>4.4165000000000001</v>
      </c>
      <c r="AA21" s="103">
        <v>4.2834000000000003</v>
      </c>
      <c r="AB21" s="103">
        <v>0.13309999999999977</v>
      </c>
      <c r="AC21" s="103">
        <v>7139</v>
      </c>
      <c r="AD21" s="103"/>
      <c r="AE21" s="103"/>
      <c r="AF21" s="103">
        <v>0</v>
      </c>
      <c r="AG21" s="103">
        <v>0</v>
      </c>
      <c r="AH21" s="103">
        <v>0</v>
      </c>
      <c r="AI21" s="110">
        <v>6.06</v>
      </c>
      <c r="AJ21" s="110">
        <v>6.06</v>
      </c>
      <c r="AK21" s="110">
        <v>0</v>
      </c>
      <c r="AL21" s="110">
        <v>60599.999999999993</v>
      </c>
      <c r="AM21" s="103"/>
      <c r="AN21" s="103">
        <v>2.3731</v>
      </c>
      <c r="AO21" s="103">
        <v>2.3731</v>
      </c>
      <c r="AP21" s="103">
        <v>0</v>
      </c>
      <c r="AQ21" s="103">
        <v>2.2334999999999998</v>
      </c>
      <c r="AR21" s="103">
        <v>22335</v>
      </c>
      <c r="AS21" s="103">
        <v>0.1396</v>
      </c>
      <c r="AT21" s="103">
        <v>1396</v>
      </c>
      <c r="AU21" s="103"/>
      <c r="AV21" s="103">
        <v>0.16750000000000001</v>
      </c>
      <c r="AW21" s="103">
        <v>0.16750000000000001</v>
      </c>
      <c r="AX21" s="103">
        <v>0</v>
      </c>
      <c r="AY21" s="103">
        <v>0.16750000000000001</v>
      </c>
      <c r="AZ21" s="103">
        <v>1675</v>
      </c>
      <c r="BA21" s="103">
        <v>0</v>
      </c>
      <c r="BB21" s="103">
        <v>0</v>
      </c>
      <c r="BC21" s="103">
        <v>0</v>
      </c>
      <c r="BD21" s="103">
        <v>5.0750000000000002</v>
      </c>
      <c r="BE21" s="103">
        <v>5.0750000000000002</v>
      </c>
      <c r="BF21" s="103">
        <v>0</v>
      </c>
      <c r="BG21" s="103"/>
      <c r="BH21" s="103"/>
      <c r="BI21" s="103"/>
      <c r="BJ21" s="103">
        <v>0</v>
      </c>
      <c r="BK21" s="111">
        <v>1E-4</v>
      </c>
      <c r="BL21" s="112" t="s">
        <v>255</v>
      </c>
      <c r="BM21" s="106">
        <v>23.54</v>
      </c>
      <c r="BN21" s="103">
        <v>6</v>
      </c>
      <c r="BO21" s="103">
        <v>6</v>
      </c>
      <c r="BP21" s="103">
        <v>0</v>
      </c>
      <c r="BQ21" s="103">
        <v>3.54</v>
      </c>
      <c r="BR21" s="103">
        <v>3.54</v>
      </c>
      <c r="BS21" s="103">
        <v>0</v>
      </c>
      <c r="BT21" s="103">
        <v>1750</v>
      </c>
      <c r="BU21" s="110">
        <v>14</v>
      </c>
      <c r="BV21" s="103"/>
      <c r="BW21" s="103"/>
      <c r="BX21" s="103">
        <v>0</v>
      </c>
      <c r="BY21" s="106">
        <v>0</v>
      </c>
      <c r="BZ21" s="106">
        <v>0</v>
      </c>
      <c r="CA21" s="103"/>
      <c r="CB21" s="103"/>
      <c r="CC21" s="103">
        <v>0</v>
      </c>
      <c r="CD21" s="103"/>
      <c r="CE21" s="103">
        <v>0</v>
      </c>
      <c r="CF21" s="103"/>
      <c r="CG21" s="103"/>
      <c r="CH21" s="103"/>
      <c r="CI21" s="103"/>
      <c r="CJ21" s="103"/>
      <c r="CK21" s="110"/>
      <c r="CL21" s="103"/>
      <c r="CM21" s="103"/>
      <c r="CN21" s="103"/>
      <c r="CO21" s="103"/>
      <c r="CP21" s="103"/>
      <c r="CQ21" s="103">
        <v>0</v>
      </c>
      <c r="CR21" s="103"/>
      <c r="CS21" s="103"/>
      <c r="CT21" s="103"/>
      <c r="CU21" s="103"/>
      <c r="CV21" s="111">
        <v>79.507200000000012</v>
      </c>
    </row>
    <row r="22" spans="1:100" s="99" customFormat="1" ht="14.25" customHeight="1">
      <c r="A22" s="103">
        <v>16</v>
      </c>
      <c r="B22" s="103" t="s">
        <v>240</v>
      </c>
      <c r="C22" s="104">
        <v>123001</v>
      </c>
      <c r="D22" s="105" t="s">
        <v>256</v>
      </c>
      <c r="E22" s="106">
        <v>98.279599999999988</v>
      </c>
      <c r="F22" s="106">
        <v>64.279599999999988</v>
      </c>
      <c r="G22" s="103">
        <v>18435</v>
      </c>
      <c r="H22" s="115">
        <v>18435</v>
      </c>
      <c r="I22" s="115"/>
      <c r="J22" s="103">
        <v>22.122</v>
      </c>
      <c r="K22" s="106">
        <v>11.25</v>
      </c>
      <c r="L22" s="103">
        <v>11.25</v>
      </c>
      <c r="M22" s="103">
        <v>11.25</v>
      </c>
      <c r="N22" s="103">
        <v>0</v>
      </c>
      <c r="O22" s="103"/>
      <c r="P22" s="103"/>
      <c r="Q22" s="103"/>
      <c r="R22" s="103"/>
      <c r="S22" s="106">
        <v>15.026</v>
      </c>
      <c r="T22" s="103">
        <v>1.8434999999999999</v>
      </c>
      <c r="U22" s="103"/>
      <c r="V22" s="103"/>
      <c r="W22" s="103">
        <v>8.766</v>
      </c>
      <c r="X22" s="103">
        <v>8.766</v>
      </c>
      <c r="Y22" s="103">
        <v>0</v>
      </c>
      <c r="Z22" s="103">
        <v>4.4165000000000001</v>
      </c>
      <c r="AA22" s="103">
        <v>4.383</v>
      </c>
      <c r="AB22" s="103">
        <v>3.3500000000000085E-2</v>
      </c>
      <c r="AC22" s="103">
        <v>7305</v>
      </c>
      <c r="AD22" s="103"/>
      <c r="AE22" s="103"/>
      <c r="AF22" s="103">
        <v>0</v>
      </c>
      <c r="AG22" s="103">
        <v>0</v>
      </c>
      <c r="AH22" s="103">
        <v>0</v>
      </c>
      <c r="AI22" s="110">
        <v>7.0369999999999999</v>
      </c>
      <c r="AJ22" s="110">
        <v>7.0369999999999999</v>
      </c>
      <c r="AK22" s="110">
        <v>0</v>
      </c>
      <c r="AL22" s="110">
        <v>70370</v>
      </c>
      <c r="AM22" s="103"/>
      <c r="AN22" s="103">
        <v>2.8365999999999998</v>
      </c>
      <c r="AO22" s="103">
        <v>2.8365999999999998</v>
      </c>
      <c r="AP22" s="103">
        <v>0</v>
      </c>
      <c r="AQ22" s="103">
        <v>2.6698</v>
      </c>
      <c r="AR22" s="103">
        <v>26698</v>
      </c>
      <c r="AS22" s="103">
        <v>0.16689999999999999</v>
      </c>
      <c r="AT22" s="103">
        <v>1669</v>
      </c>
      <c r="AU22" s="103"/>
      <c r="AV22" s="103">
        <v>0.20019999999999999</v>
      </c>
      <c r="AW22" s="103">
        <v>0.20019999999999999</v>
      </c>
      <c r="AX22" s="103">
        <v>0</v>
      </c>
      <c r="AY22" s="103">
        <v>0.20019999999999999</v>
      </c>
      <c r="AZ22" s="103">
        <v>2002</v>
      </c>
      <c r="BA22" s="103">
        <v>0</v>
      </c>
      <c r="BB22" s="103">
        <v>0</v>
      </c>
      <c r="BC22" s="103">
        <v>0</v>
      </c>
      <c r="BD22" s="103">
        <v>5.8078000000000003</v>
      </c>
      <c r="BE22" s="103">
        <v>5.8078000000000003</v>
      </c>
      <c r="BF22" s="103">
        <v>0</v>
      </c>
      <c r="BG22" s="103"/>
      <c r="BH22" s="103"/>
      <c r="BI22" s="103"/>
      <c r="BJ22" s="103">
        <v>0</v>
      </c>
      <c r="BK22" s="111">
        <v>1E-4</v>
      </c>
      <c r="BL22" s="112" t="s">
        <v>256</v>
      </c>
      <c r="BM22" s="106">
        <v>31.66</v>
      </c>
      <c r="BN22" s="103">
        <v>6</v>
      </c>
      <c r="BO22" s="103">
        <v>6</v>
      </c>
      <c r="BP22" s="103">
        <v>0</v>
      </c>
      <c r="BQ22" s="103">
        <v>3.66</v>
      </c>
      <c r="BR22" s="103">
        <v>3.66</v>
      </c>
      <c r="BS22" s="103">
        <v>0</v>
      </c>
      <c r="BT22" s="103">
        <v>3050</v>
      </c>
      <c r="BU22" s="110">
        <v>22</v>
      </c>
      <c r="BV22" s="103"/>
      <c r="BW22" s="103"/>
      <c r="BX22" s="103">
        <v>0</v>
      </c>
      <c r="BY22" s="106">
        <v>2.34</v>
      </c>
      <c r="BZ22" s="106">
        <v>0</v>
      </c>
      <c r="CA22" s="103"/>
      <c r="CB22" s="103"/>
      <c r="CC22" s="103">
        <v>0</v>
      </c>
      <c r="CD22" s="103"/>
      <c r="CE22" s="103">
        <v>0</v>
      </c>
      <c r="CF22" s="103"/>
      <c r="CG22" s="103"/>
      <c r="CH22" s="103">
        <v>2.34</v>
      </c>
      <c r="CI22" s="103"/>
      <c r="CJ22" s="103"/>
      <c r="CK22" s="110"/>
      <c r="CL22" s="103"/>
      <c r="CM22" s="103"/>
      <c r="CN22" s="103"/>
      <c r="CO22" s="103"/>
      <c r="CP22" s="103"/>
      <c r="CQ22" s="103">
        <v>0</v>
      </c>
      <c r="CR22" s="103"/>
      <c r="CS22" s="103"/>
      <c r="CT22" s="103"/>
      <c r="CU22" s="103"/>
      <c r="CV22" s="111">
        <v>98.279599999999988</v>
      </c>
    </row>
    <row r="23" spans="1:100" s="99" customFormat="1" ht="14.25" customHeight="1">
      <c r="A23" s="103">
        <v>17</v>
      </c>
      <c r="B23" s="103" t="s">
        <v>240</v>
      </c>
      <c r="C23" s="104">
        <v>126001</v>
      </c>
      <c r="D23" s="105" t="s">
        <v>257</v>
      </c>
      <c r="E23" s="106">
        <v>348.78519999999997</v>
      </c>
      <c r="F23" s="106">
        <v>217.6652</v>
      </c>
      <c r="G23" s="103">
        <v>56418</v>
      </c>
      <c r="H23" s="115"/>
      <c r="I23" s="115">
        <v>56418</v>
      </c>
      <c r="J23" s="103">
        <v>67.701599999999999</v>
      </c>
      <c r="K23" s="106">
        <v>0</v>
      </c>
      <c r="L23" s="103">
        <v>0</v>
      </c>
      <c r="M23" s="103">
        <v>0</v>
      </c>
      <c r="N23" s="103">
        <v>0</v>
      </c>
      <c r="O23" s="103"/>
      <c r="P23" s="103"/>
      <c r="Q23" s="103"/>
      <c r="R23" s="103"/>
      <c r="S23" s="106">
        <v>43.2</v>
      </c>
      <c r="T23" s="103">
        <v>0</v>
      </c>
      <c r="U23" s="103"/>
      <c r="V23" s="103"/>
      <c r="W23" s="103">
        <v>28.8</v>
      </c>
      <c r="X23" s="103">
        <v>28.8</v>
      </c>
      <c r="Y23" s="103">
        <v>0</v>
      </c>
      <c r="Z23" s="103">
        <v>14.4</v>
      </c>
      <c r="AA23" s="103">
        <v>14.4</v>
      </c>
      <c r="AB23" s="103">
        <v>0</v>
      </c>
      <c r="AC23" s="103">
        <v>24000</v>
      </c>
      <c r="AD23" s="103"/>
      <c r="AE23" s="103"/>
      <c r="AF23" s="103">
        <v>51.8</v>
      </c>
      <c r="AG23" s="103">
        <v>51.8</v>
      </c>
      <c r="AH23" s="103">
        <v>0</v>
      </c>
      <c r="AI23" s="110">
        <v>23.728300000000001</v>
      </c>
      <c r="AJ23" s="110">
        <v>23.728300000000001</v>
      </c>
      <c r="AK23" s="110">
        <v>0</v>
      </c>
      <c r="AL23" s="110">
        <v>237283</v>
      </c>
      <c r="AM23" s="103"/>
      <c r="AN23" s="103">
        <v>10.1576</v>
      </c>
      <c r="AO23" s="103">
        <v>10.1576</v>
      </c>
      <c r="AP23" s="103">
        <v>0</v>
      </c>
      <c r="AQ23" s="103">
        <v>9.5601000000000003</v>
      </c>
      <c r="AR23" s="103">
        <v>95601</v>
      </c>
      <c r="AS23" s="103">
        <v>0.59750000000000003</v>
      </c>
      <c r="AT23" s="103">
        <v>5975</v>
      </c>
      <c r="AU23" s="103"/>
      <c r="AV23" s="103">
        <v>1.5535000000000001</v>
      </c>
      <c r="AW23" s="103">
        <v>1.5535000000000001</v>
      </c>
      <c r="AX23" s="103">
        <v>0</v>
      </c>
      <c r="AY23" s="103">
        <v>0.71699999999999997</v>
      </c>
      <c r="AZ23" s="103">
        <v>7170</v>
      </c>
      <c r="BA23" s="103">
        <v>0.83650000000000002</v>
      </c>
      <c r="BB23" s="103">
        <v>8365</v>
      </c>
      <c r="BC23" s="103">
        <v>0</v>
      </c>
      <c r="BD23" s="103">
        <v>19.5242</v>
      </c>
      <c r="BE23" s="103">
        <v>19.5242</v>
      </c>
      <c r="BF23" s="103">
        <v>0</v>
      </c>
      <c r="BG23" s="103"/>
      <c r="BH23" s="103"/>
      <c r="BI23" s="103"/>
      <c r="BJ23" s="103">
        <v>0</v>
      </c>
      <c r="BK23" s="111">
        <v>1E-4</v>
      </c>
      <c r="BL23" s="112" t="s">
        <v>257</v>
      </c>
      <c r="BM23" s="106">
        <v>129.19999999999999</v>
      </c>
      <c r="BN23" s="103">
        <v>19.2</v>
      </c>
      <c r="BO23" s="103">
        <v>19.2</v>
      </c>
      <c r="BP23" s="103">
        <v>0</v>
      </c>
      <c r="BQ23" s="103">
        <v>0</v>
      </c>
      <c r="BR23" s="103">
        <v>0</v>
      </c>
      <c r="BS23" s="103">
        <v>0</v>
      </c>
      <c r="BT23" s="103"/>
      <c r="BU23" s="110">
        <v>110</v>
      </c>
      <c r="BV23" s="103"/>
      <c r="BW23" s="103"/>
      <c r="BX23" s="103">
        <v>0</v>
      </c>
      <c r="BY23" s="106">
        <v>1.92</v>
      </c>
      <c r="BZ23" s="106">
        <v>1.92</v>
      </c>
      <c r="CA23" s="103"/>
      <c r="CB23" s="103"/>
      <c r="CC23" s="103">
        <v>1.92</v>
      </c>
      <c r="CD23" s="103">
        <v>1.92</v>
      </c>
      <c r="CE23" s="103">
        <v>0</v>
      </c>
      <c r="CF23" s="103"/>
      <c r="CG23" s="103"/>
      <c r="CH23" s="103"/>
      <c r="CI23" s="103"/>
      <c r="CJ23" s="103"/>
      <c r="CK23" s="110"/>
      <c r="CL23" s="103"/>
      <c r="CM23" s="103"/>
      <c r="CN23" s="103"/>
      <c r="CO23" s="103"/>
      <c r="CP23" s="103"/>
      <c r="CQ23" s="103">
        <v>0</v>
      </c>
      <c r="CR23" s="103"/>
      <c r="CS23" s="103"/>
      <c r="CT23" s="103"/>
      <c r="CU23" s="103"/>
      <c r="CV23" s="111">
        <v>348.78519999999997</v>
      </c>
    </row>
    <row r="24" spans="1:100" s="99" customFormat="1" ht="14.25" customHeight="1">
      <c r="A24" s="103">
        <v>18</v>
      </c>
      <c r="B24" s="103" t="s">
        <v>240</v>
      </c>
      <c r="C24" s="104">
        <v>122001</v>
      </c>
      <c r="D24" s="105" t="s">
        <v>258</v>
      </c>
      <c r="E24" s="106">
        <v>374.44219999999996</v>
      </c>
      <c r="F24" s="106">
        <v>226.94619999999998</v>
      </c>
      <c r="G24" s="103">
        <v>62452</v>
      </c>
      <c r="H24" s="116">
        <v>48001</v>
      </c>
      <c r="I24" s="115">
        <v>14451</v>
      </c>
      <c r="J24" s="103">
        <v>74.942400000000006</v>
      </c>
      <c r="K24" s="106">
        <v>34.326000000000001</v>
      </c>
      <c r="L24" s="103">
        <v>29.25</v>
      </c>
      <c r="M24" s="103">
        <v>29.25</v>
      </c>
      <c r="N24" s="103">
        <v>0</v>
      </c>
      <c r="O24" s="103"/>
      <c r="P24" s="103"/>
      <c r="Q24" s="103"/>
      <c r="R24" s="103">
        <v>5.0759999999999996</v>
      </c>
      <c r="S24" s="106">
        <v>49.564900000000002</v>
      </c>
      <c r="T24" s="103">
        <v>4.8000999999999996</v>
      </c>
      <c r="U24" s="103"/>
      <c r="V24" s="103"/>
      <c r="W24" s="103">
        <v>29.845199999999998</v>
      </c>
      <c r="X24" s="103">
        <v>29.845199999999998</v>
      </c>
      <c r="Y24" s="103">
        <v>0</v>
      </c>
      <c r="Z24" s="103">
        <v>14.919600000000001</v>
      </c>
      <c r="AA24" s="103">
        <v>14.922599999999999</v>
      </c>
      <c r="AB24" s="103">
        <v>-2.9999999999983373E-3</v>
      </c>
      <c r="AC24" s="103">
        <v>24871</v>
      </c>
      <c r="AD24" s="103"/>
      <c r="AE24" s="103"/>
      <c r="AF24" s="103">
        <v>12.95</v>
      </c>
      <c r="AG24" s="103">
        <v>12.95</v>
      </c>
      <c r="AH24" s="103">
        <v>0</v>
      </c>
      <c r="AI24" s="110">
        <v>24.286000000000001</v>
      </c>
      <c r="AJ24" s="110">
        <v>24.286000000000001</v>
      </c>
      <c r="AK24" s="110">
        <v>0</v>
      </c>
      <c r="AL24" s="110">
        <v>242860</v>
      </c>
      <c r="AM24" s="103"/>
      <c r="AN24" s="103">
        <v>9.9571000000000005</v>
      </c>
      <c r="AO24" s="103">
        <v>9.9571000000000005</v>
      </c>
      <c r="AP24" s="103">
        <v>0</v>
      </c>
      <c r="AQ24" s="103">
        <v>9.3713999999999995</v>
      </c>
      <c r="AR24" s="103">
        <v>93714</v>
      </c>
      <c r="AS24" s="103">
        <v>0.5857</v>
      </c>
      <c r="AT24" s="103">
        <v>5857</v>
      </c>
      <c r="AU24" s="103"/>
      <c r="AV24" s="103">
        <v>0.91490000000000005</v>
      </c>
      <c r="AW24" s="103">
        <v>0.91490000000000005</v>
      </c>
      <c r="AX24" s="103">
        <v>0</v>
      </c>
      <c r="AY24" s="103">
        <v>0.70289999999999997</v>
      </c>
      <c r="AZ24" s="103">
        <v>7029</v>
      </c>
      <c r="BA24" s="103">
        <v>0.21199999999999999</v>
      </c>
      <c r="BB24" s="103">
        <v>2120</v>
      </c>
      <c r="BC24" s="103">
        <v>0</v>
      </c>
      <c r="BD24" s="103">
        <v>20.004899999999999</v>
      </c>
      <c r="BE24" s="103">
        <v>20.004899999999999</v>
      </c>
      <c r="BF24" s="103">
        <v>0</v>
      </c>
      <c r="BG24" s="103"/>
      <c r="BH24" s="103"/>
      <c r="BI24" s="103"/>
      <c r="BJ24" s="103">
        <v>0</v>
      </c>
      <c r="BK24" s="111">
        <v>1E-4</v>
      </c>
      <c r="BL24" s="112" t="s">
        <v>258</v>
      </c>
      <c r="BM24" s="106">
        <v>145.22800000000001</v>
      </c>
      <c r="BN24" s="103">
        <v>20.399999999999999</v>
      </c>
      <c r="BO24" s="103">
        <v>20.399999999999999</v>
      </c>
      <c r="BP24" s="103">
        <v>0</v>
      </c>
      <c r="BQ24" s="103">
        <v>9.8279999999999994</v>
      </c>
      <c r="BR24" s="103">
        <v>9.8279999999999994</v>
      </c>
      <c r="BS24" s="103">
        <v>0</v>
      </c>
      <c r="BT24" s="103">
        <v>8190</v>
      </c>
      <c r="BU24" s="110">
        <v>115</v>
      </c>
      <c r="BV24" s="103"/>
      <c r="BW24" s="103"/>
      <c r="BX24" s="103">
        <v>0</v>
      </c>
      <c r="BY24" s="106">
        <v>2.2679999999999998</v>
      </c>
      <c r="BZ24" s="106">
        <v>1.44</v>
      </c>
      <c r="CA24" s="103"/>
      <c r="CB24" s="103"/>
      <c r="CC24" s="103">
        <v>1.44</v>
      </c>
      <c r="CD24" s="103">
        <v>1.44</v>
      </c>
      <c r="CE24" s="103">
        <v>0</v>
      </c>
      <c r="CF24" s="103"/>
      <c r="CG24" s="103"/>
      <c r="CH24" s="103">
        <v>0.82799999999999996</v>
      </c>
      <c r="CI24" s="103"/>
      <c r="CJ24" s="103"/>
      <c r="CK24" s="110"/>
      <c r="CL24" s="103"/>
      <c r="CM24" s="103"/>
      <c r="CN24" s="103"/>
      <c r="CO24" s="103"/>
      <c r="CP24" s="103"/>
      <c r="CQ24" s="103">
        <v>0</v>
      </c>
      <c r="CR24" s="103"/>
      <c r="CS24" s="103"/>
      <c r="CT24" s="103"/>
      <c r="CU24" s="103"/>
      <c r="CV24" s="111">
        <v>374.44219999999996</v>
      </c>
    </row>
    <row r="25" spans="1:100" s="99" customFormat="1" ht="14.25" customHeight="1">
      <c r="A25" s="103">
        <v>19</v>
      </c>
      <c r="B25" s="103" t="s">
        <v>240</v>
      </c>
      <c r="C25" s="104">
        <v>124001</v>
      </c>
      <c r="D25" s="105" t="s">
        <v>259</v>
      </c>
      <c r="E25" s="106">
        <v>404.13390000000004</v>
      </c>
      <c r="F25" s="106">
        <v>267.04590000000002</v>
      </c>
      <c r="G25" s="103">
        <v>61719</v>
      </c>
      <c r="H25" s="115">
        <v>58996</v>
      </c>
      <c r="I25" s="117">
        <v>2723</v>
      </c>
      <c r="J25" s="103">
        <v>74.062799999999996</v>
      </c>
      <c r="K25" s="106">
        <v>31.5</v>
      </c>
      <c r="L25" s="103">
        <v>31.5</v>
      </c>
      <c r="M25" s="103">
        <v>31.5</v>
      </c>
      <c r="N25" s="103">
        <v>0</v>
      </c>
      <c r="O25" s="103"/>
      <c r="P25" s="103"/>
      <c r="Q25" s="103"/>
      <c r="R25" s="103"/>
      <c r="S25" s="106">
        <v>54.350800000000007</v>
      </c>
      <c r="T25" s="103">
        <v>5.8996000000000004</v>
      </c>
      <c r="U25" s="103"/>
      <c r="V25" s="103"/>
      <c r="W25" s="103">
        <v>30.691199999999998</v>
      </c>
      <c r="X25" s="103">
        <v>30.691199999999998</v>
      </c>
      <c r="Y25" s="103">
        <v>0</v>
      </c>
      <c r="Z25" s="103">
        <v>17.760000000000002</v>
      </c>
      <c r="AA25" s="103">
        <v>15.345599999999999</v>
      </c>
      <c r="AB25" s="103">
        <v>2.4144000000000023</v>
      </c>
      <c r="AC25" s="103">
        <v>25576</v>
      </c>
      <c r="AD25" s="103"/>
      <c r="AE25" s="103"/>
      <c r="AF25" s="103">
        <v>2.59</v>
      </c>
      <c r="AG25" s="103">
        <v>2.59</v>
      </c>
      <c r="AH25" s="103">
        <v>0</v>
      </c>
      <c r="AI25" s="110">
        <v>23.158999999999999</v>
      </c>
      <c r="AJ25" s="110">
        <v>23.158999999999999</v>
      </c>
      <c r="AK25" s="110">
        <v>0</v>
      </c>
      <c r="AL25" s="110">
        <v>231590</v>
      </c>
      <c r="AM25" s="103"/>
      <c r="AN25" s="103">
        <v>9.1929999999999996</v>
      </c>
      <c r="AO25" s="103">
        <v>9.1929999999999996</v>
      </c>
      <c r="AP25" s="103">
        <v>0</v>
      </c>
      <c r="AQ25" s="103">
        <v>8.6522000000000006</v>
      </c>
      <c r="AR25" s="103">
        <v>86522</v>
      </c>
      <c r="AS25" s="103">
        <v>0.54079999999999995</v>
      </c>
      <c r="AT25" s="103">
        <v>5407.9999999999991</v>
      </c>
      <c r="AU25" s="103"/>
      <c r="AV25" s="103">
        <v>0.68989999999999996</v>
      </c>
      <c r="AW25" s="103">
        <v>0.68989999999999996</v>
      </c>
      <c r="AX25" s="103">
        <v>0</v>
      </c>
      <c r="AY25" s="103">
        <v>0.64890000000000003</v>
      </c>
      <c r="AZ25" s="103">
        <v>6489</v>
      </c>
      <c r="BA25" s="103">
        <v>4.1000000000000002E-2</v>
      </c>
      <c r="BB25" s="103">
        <v>410</v>
      </c>
      <c r="BC25" s="103">
        <v>-7.6327832942979512E-17</v>
      </c>
      <c r="BD25" s="103">
        <v>19.500399999999999</v>
      </c>
      <c r="BE25" s="103">
        <v>19.500399999999999</v>
      </c>
      <c r="BF25" s="103">
        <v>0</v>
      </c>
      <c r="BG25" s="103"/>
      <c r="BH25" s="103">
        <v>52</v>
      </c>
      <c r="BI25" s="103">
        <v>52</v>
      </c>
      <c r="BJ25" s="103">
        <v>0</v>
      </c>
      <c r="BK25" s="111">
        <v>1E-4</v>
      </c>
      <c r="BL25" s="112" t="s">
        <v>259</v>
      </c>
      <c r="BM25" s="106">
        <v>120.16800000000001</v>
      </c>
      <c r="BN25" s="103">
        <v>17.760000000000002</v>
      </c>
      <c r="BO25" s="103">
        <v>17.760000000000002</v>
      </c>
      <c r="BP25" s="103">
        <v>0</v>
      </c>
      <c r="BQ25" s="103">
        <v>12.407999999999999</v>
      </c>
      <c r="BR25" s="103">
        <v>12.407999999999999</v>
      </c>
      <c r="BS25" s="103">
        <v>0</v>
      </c>
      <c r="BT25" s="103">
        <v>10340</v>
      </c>
      <c r="BU25" s="110">
        <v>90</v>
      </c>
      <c r="BV25" s="103"/>
      <c r="BW25" s="103"/>
      <c r="BX25" s="103">
        <v>0</v>
      </c>
      <c r="BY25" s="106">
        <v>16.920000000000002</v>
      </c>
      <c r="BZ25" s="106">
        <v>1.92</v>
      </c>
      <c r="CA25" s="103"/>
      <c r="CB25" s="103"/>
      <c r="CC25" s="103">
        <v>1.92</v>
      </c>
      <c r="CD25" s="103"/>
      <c r="CE25" s="103">
        <v>1.92</v>
      </c>
      <c r="CF25" s="103"/>
      <c r="CG25" s="103"/>
      <c r="CH25" s="103"/>
      <c r="CI25" s="103"/>
      <c r="CJ25" s="103"/>
      <c r="CK25" s="110"/>
      <c r="CL25" s="103"/>
      <c r="CM25" s="103"/>
      <c r="CN25" s="103"/>
      <c r="CO25" s="103">
        <v>15</v>
      </c>
      <c r="CP25" s="103">
        <v>15</v>
      </c>
      <c r="CQ25" s="103">
        <v>0</v>
      </c>
      <c r="CR25" s="103"/>
      <c r="CS25" s="103"/>
      <c r="CT25" s="103"/>
      <c r="CU25" s="103"/>
      <c r="CV25" s="111">
        <v>404.13390000000004</v>
      </c>
    </row>
    <row r="26" spans="1:100" s="99" customFormat="1" ht="14.25" customHeight="1">
      <c r="A26" s="103">
        <v>20</v>
      </c>
      <c r="B26" s="103" t="s">
        <v>240</v>
      </c>
      <c r="C26" s="104">
        <v>118001</v>
      </c>
      <c r="D26" s="105" t="s">
        <v>260</v>
      </c>
      <c r="E26" s="106">
        <v>201.7653</v>
      </c>
      <c r="F26" s="106">
        <v>174.3253</v>
      </c>
      <c r="G26" s="103">
        <v>46500</v>
      </c>
      <c r="H26" s="118">
        <v>30888</v>
      </c>
      <c r="I26" s="118">
        <v>15612</v>
      </c>
      <c r="J26" s="103">
        <v>55.8</v>
      </c>
      <c r="K26" s="106">
        <v>20.25</v>
      </c>
      <c r="L26" s="103">
        <v>20.25</v>
      </c>
      <c r="M26" s="103">
        <v>20.25</v>
      </c>
      <c r="N26" s="103">
        <v>0</v>
      </c>
      <c r="O26" s="103"/>
      <c r="P26" s="103"/>
      <c r="Q26" s="103"/>
      <c r="R26" s="103"/>
      <c r="S26" s="106">
        <v>39.415999999999997</v>
      </c>
      <c r="T26" s="103">
        <v>3.0888</v>
      </c>
      <c r="U26" s="103"/>
      <c r="V26" s="103"/>
      <c r="W26" s="103">
        <v>24.220800000000001</v>
      </c>
      <c r="X26" s="103">
        <v>24.220800000000001</v>
      </c>
      <c r="Y26" s="103">
        <v>0</v>
      </c>
      <c r="Z26" s="103">
        <v>12.106400000000001</v>
      </c>
      <c r="AA26" s="103">
        <v>12.1104</v>
      </c>
      <c r="AB26" s="103">
        <v>-3.9999999999995595E-3</v>
      </c>
      <c r="AC26" s="103">
        <v>20184</v>
      </c>
      <c r="AD26" s="103"/>
      <c r="AE26" s="103"/>
      <c r="AF26" s="103">
        <v>15.54</v>
      </c>
      <c r="AG26" s="103">
        <v>15.54</v>
      </c>
      <c r="AH26" s="103">
        <v>0</v>
      </c>
      <c r="AI26" s="110">
        <v>19.023900000000001</v>
      </c>
      <c r="AJ26" s="110">
        <v>19.023900000000001</v>
      </c>
      <c r="AK26" s="110">
        <v>0</v>
      </c>
      <c r="AL26" s="110">
        <v>190239</v>
      </c>
      <c r="AM26" s="103"/>
      <c r="AN26" s="103">
        <v>7.7851999999999997</v>
      </c>
      <c r="AO26" s="103">
        <v>7.7851999999999997</v>
      </c>
      <c r="AP26" s="103">
        <v>0</v>
      </c>
      <c r="AQ26" s="103">
        <v>7.3272000000000004</v>
      </c>
      <c r="AR26" s="103">
        <v>73272</v>
      </c>
      <c r="AS26" s="103">
        <v>0.45800000000000002</v>
      </c>
      <c r="AT26" s="103">
        <v>4580</v>
      </c>
      <c r="AU26" s="103"/>
      <c r="AV26" s="103">
        <v>0.78949999999999998</v>
      </c>
      <c r="AW26" s="103">
        <v>0.78949999999999998</v>
      </c>
      <c r="AX26" s="103">
        <v>0</v>
      </c>
      <c r="AY26" s="103">
        <v>0.54949999999999999</v>
      </c>
      <c r="AZ26" s="103">
        <v>5495</v>
      </c>
      <c r="BA26" s="103">
        <v>0.2399</v>
      </c>
      <c r="BB26" s="103">
        <v>2399</v>
      </c>
      <c r="BC26" s="103">
        <v>9.9999999999988987E-5</v>
      </c>
      <c r="BD26" s="103">
        <v>15.720700000000001</v>
      </c>
      <c r="BE26" s="103">
        <v>15.720700000000001</v>
      </c>
      <c r="BF26" s="103">
        <v>0</v>
      </c>
      <c r="BG26" s="103"/>
      <c r="BH26" s="103"/>
      <c r="BI26" s="103"/>
      <c r="BJ26" s="103">
        <v>0</v>
      </c>
      <c r="BK26" s="111">
        <v>1E-4</v>
      </c>
      <c r="BL26" s="112" t="s">
        <v>260</v>
      </c>
      <c r="BM26" s="106">
        <v>25.04</v>
      </c>
      <c r="BN26" s="103">
        <v>16.559999999999999</v>
      </c>
      <c r="BO26" s="103">
        <v>16.559999999999999</v>
      </c>
      <c r="BP26" s="103">
        <v>0</v>
      </c>
      <c r="BQ26" s="103">
        <v>6.48</v>
      </c>
      <c r="BR26" s="103">
        <v>6.48</v>
      </c>
      <c r="BS26" s="103">
        <v>0</v>
      </c>
      <c r="BT26" s="103">
        <v>6800</v>
      </c>
      <c r="BU26" s="110">
        <v>2</v>
      </c>
      <c r="BV26" s="103"/>
      <c r="BW26" s="103"/>
      <c r="BX26" s="103">
        <v>0</v>
      </c>
      <c r="BY26" s="106">
        <v>2.4</v>
      </c>
      <c r="BZ26" s="106">
        <v>2.4</v>
      </c>
      <c r="CA26" s="103"/>
      <c r="CB26" s="103"/>
      <c r="CC26" s="103">
        <v>2.4</v>
      </c>
      <c r="CD26" s="103">
        <v>2.4</v>
      </c>
      <c r="CE26" s="103">
        <v>0</v>
      </c>
      <c r="CF26" s="103"/>
      <c r="CG26" s="103"/>
      <c r="CH26" s="103"/>
      <c r="CI26" s="103"/>
      <c r="CJ26" s="103"/>
      <c r="CK26" s="110"/>
      <c r="CL26" s="103"/>
      <c r="CM26" s="103"/>
      <c r="CN26" s="103"/>
      <c r="CO26" s="103"/>
      <c r="CP26" s="103"/>
      <c r="CQ26" s="103">
        <v>0</v>
      </c>
      <c r="CR26" s="103"/>
      <c r="CS26" s="103"/>
      <c r="CT26" s="103"/>
      <c r="CU26" s="103"/>
      <c r="CV26" s="111">
        <v>201.7653</v>
      </c>
    </row>
    <row r="27" spans="1:100" s="99" customFormat="1" ht="14.25" customHeight="1">
      <c r="A27" s="103">
        <v>21</v>
      </c>
      <c r="B27" s="103" t="s">
        <v>240</v>
      </c>
      <c r="C27" s="104">
        <v>113001</v>
      </c>
      <c r="D27" s="105" t="s">
        <v>261</v>
      </c>
      <c r="E27" s="106">
        <v>2507.85734</v>
      </c>
      <c r="F27" s="106">
        <v>1653.2073400000002</v>
      </c>
      <c r="G27" s="103">
        <v>469670.2</v>
      </c>
      <c r="H27" s="119">
        <v>328849.2</v>
      </c>
      <c r="I27" s="119">
        <v>140821</v>
      </c>
      <c r="J27" s="103">
        <v>563.60424</v>
      </c>
      <c r="K27" s="106">
        <v>198</v>
      </c>
      <c r="L27" s="103">
        <v>198</v>
      </c>
      <c r="M27" s="103">
        <v>198</v>
      </c>
      <c r="N27" s="103">
        <v>0</v>
      </c>
      <c r="O27" s="103"/>
      <c r="P27" s="103"/>
      <c r="Q27" s="103"/>
      <c r="R27" s="103"/>
      <c r="S27" s="106">
        <v>357.68880000000001</v>
      </c>
      <c r="T27" s="103">
        <v>32.884900000000002</v>
      </c>
      <c r="U27" s="103"/>
      <c r="V27" s="103"/>
      <c r="W27" s="103">
        <v>214.05</v>
      </c>
      <c r="X27" s="103">
        <v>214.05</v>
      </c>
      <c r="Y27" s="103">
        <v>0</v>
      </c>
      <c r="Z27" s="103">
        <v>110.7539</v>
      </c>
      <c r="AA27" s="103">
        <v>107.02500000000001</v>
      </c>
      <c r="AB27" s="103">
        <v>3.7288999999999959</v>
      </c>
      <c r="AC27" s="103">
        <v>178375</v>
      </c>
      <c r="AD27" s="103"/>
      <c r="AE27" s="103"/>
      <c r="AF27" s="103">
        <v>121.73</v>
      </c>
      <c r="AG27" s="103">
        <v>121.73</v>
      </c>
      <c r="AH27" s="103">
        <v>0</v>
      </c>
      <c r="AI27" s="110">
        <v>180.84309999999999</v>
      </c>
      <c r="AJ27" s="110">
        <v>180.84309999999999</v>
      </c>
      <c r="AK27" s="110">
        <v>0</v>
      </c>
      <c r="AL27" s="110">
        <v>1808431</v>
      </c>
      <c r="AM27" s="103"/>
      <c r="AN27" s="103">
        <v>75.083399999999997</v>
      </c>
      <c r="AO27" s="103">
        <v>75.083399999999997</v>
      </c>
      <c r="AP27" s="103">
        <v>0</v>
      </c>
      <c r="AQ27" s="103">
        <v>70.666700000000006</v>
      </c>
      <c r="AR27" s="103">
        <v>706667.00000000012</v>
      </c>
      <c r="AS27" s="103">
        <v>4.4166999999999996</v>
      </c>
      <c r="AT27" s="103">
        <v>44166.999999999993</v>
      </c>
      <c r="AU27" s="103"/>
      <c r="AV27" s="103">
        <v>7.335</v>
      </c>
      <c r="AW27" s="103">
        <v>7.335</v>
      </c>
      <c r="AX27" s="103">
        <v>0</v>
      </c>
      <c r="AY27" s="103">
        <v>5.3</v>
      </c>
      <c r="AZ27" s="103">
        <v>53000</v>
      </c>
      <c r="BA27" s="103">
        <v>2.0350000000000001</v>
      </c>
      <c r="BB27" s="103">
        <v>20350</v>
      </c>
      <c r="BC27" s="103">
        <v>0</v>
      </c>
      <c r="BD27" s="103">
        <v>148.9228</v>
      </c>
      <c r="BE27" s="103">
        <v>148.9228</v>
      </c>
      <c r="BF27" s="103">
        <v>0</v>
      </c>
      <c r="BG27" s="103"/>
      <c r="BH27" s="103"/>
      <c r="BI27" s="103"/>
      <c r="BJ27" s="103">
        <v>0</v>
      </c>
      <c r="BK27" s="111">
        <v>1E-4</v>
      </c>
      <c r="BL27" s="112" t="s">
        <v>261</v>
      </c>
      <c r="BM27" s="106">
        <v>823.70799999999997</v>
      </c>
      <c r="BN27" s="103">
        <v>150.72</v>
      </c>
      <c r="BO27" s="103">
        <v>150.72</v>
      </c>
      <c r="BP27" s="103">
        <v>0</v>
      </c>
      <c r="BQ27" s="103">
        <v>62.988</v>
      </c>
      <c r="BR27" s="103">
        <v>62.988</v>
      </c>
      <c r="BS27" s="103">
        <v>0</v>
      </c>
      <c r="BT27" s="103">
        <v>59740</v>
      </c>
      <c r="BU27" s="110">
        <v>120</v>
      </c>
      <c r="BV27" s="103">
        <v>490</v>
      </c>
      <c r="BW27" s="103">
        <v>502</v>
      </c>
      <c r="BX27" s="103">
        <v>-12</v>
      </c>
      <c r="BY27" s="106">
        <v>30.942</v>
      </c>
      <c r="BZ27" s="106">
        <v>26.4</v>
      </c>
      <c r="CA27" s="103"/>
      <c r="CB27" s="103"/>
      <c r="CC27" s="103">
        <v>26.4</v>
      </c>
      <c r="CD27" s="103"/>
      <c r="CE27" s="103">
        <v>26.4</v>
      </c>
      <c r="CF27" s="103"/>
      <c r="CG27" s="103"/>
      <c r="CH27" s="103">
        <v>4.5419999999999998</v>
      </c>
      <c r="CI27" s="103"/>
      <c r="CJ27" s="103"/>
      <c r="CK27" s="110"/>
      <c r="CL27" s="103"/>
      <c r="CM27" s="103"/>
      <c r="CN27" s="103"/>
      <c r="CO27" s="103"/>
      <c r="CP27" s="103"/>
      <c r="CQ27" s="103">
        <v>0</v>
      </c>
      <c r="CR27" s="103"/>
      <c r="CS27" s="103"/>
      <c r="CT27" s="103"/>
      <c r="CU27" s="103"/>
      <c r="CV27" s="111">
        <v>2507.85734</v>
      </c>
    </row>
    <row r="28" spans="1:100" s="99" customFormat="1" ht="14.25" customHeight="1">
      <c r="A28" s="103">
        <v>22</v>
      </c>
      <c r="B28" s="103" t="s">
        <v>240</v>
      </c>
      <c r="C28" s="104">
        <v>114001</v>
      </c>
      <c r="D28" s="105" t="s">
        <v>262</v>
      </c>
      <c r="E28" s="106">
        <v>418.23107999999996</v>
      </c>
      <c r="F28" s="106">
        <v>329.60307999999998</v>
      </c>
      <c r="G28" s="103">
        <v>89589.4</v>
      </c>
      <c r="H28" s="120">
        <v>62951.4</v>
      </c>
      <c r="I28" s="120">
        <v>26638</v>
      </c>
      <c r="J28" s="103">
        <v>107.50727999999999</v>
      </c>
      <c r="K28" s="106">
        <v>45.38</v>
      </c>
      <c r="L28" s="103">
        <v>38.25</v>
      </c>
      <c r="M28" s="103">
        <v>38.25</v>
      </c>
      <c r="N28" s="103">
        <v>0</v>
      </c>
      <c r="O28" s="103"/>
      <c r="P28" s="103"/>
      <c r="Q28" s="103"/>
      <c r="R28" s="103">
        <v>7.13</v>
      </c>
      <c r="S28" s="106">
        <v>70.531599999999997</v>
      </c>
      <c r="T28" s="103">
        <v>6.2950999999999997</v>
      </c>
      <c r="U28" s="103"/>
      <c r="V28" s="103"/>
      <c r="W28" s="103">
        <v>42.020400000000002</v>
      </c>
      <c r="X28" s="103">
        <v>42.020400000000002</v>
      </c>
      <c r="Y28" s="103">
        <v>0</v>
      </c>
      <c r="Z28" s="103">
        <v>22.216100000000001</v>
      </c>
      <c r="AA28" s="103">
        <v>21.010200000000001</v>
      </c>
      <c r="AB28" s="103">
        <v>1.2058999999999997</v>
      </c>
      <c r="AC28" s="103">
        <v>35017</v>
      </c>
      <c r="AD28" s="103"/>
      <c r="AE28" s="103"/>
      <c r="AF28" s="103">
        <v>25.9</v>
      </c>
      <c r="AG28" s="103">
        <v>25.9</v>
      </c>
      <c r="AH28" s="103">
        <v>0</v>
      </c>
      <c r="AI28" s="110">
        <v>35.195599999999999</v>
      </c>
      <c r="AJ28" s="110">
        <v>35.195599999999999</v>
      </c>
      <c r="AK28" s="110">
        <v>0</v>
      </c>
      <c r="AL28" s="110">
        <v>351956</v>
      </c>
      <c r="AM28" s="103"/>
      <c r="AN28" s="103">
        <v>14.5909</v>
      </c>
      <c r="AO28" s="103">
        <v>150771</v>
      </c>
      <c r="AP28" s="103">
        <v>-150756.40909999999</v>
      </c>
      <c r="AQ28" s="103">
        <v>13.7326</v>
      </c>
      <c r="AR28" s="103">
        <v>137326</v>
      </c>
      <c r="AS28" s="103">
        <v>0.85829999999999995</v>
      </c>
      <c r="AT28" s="103">
        <v>8583</v>
      </c>
      <c r="AU28" s="103"/>
      <c r="AV28" s="103">
        <v>1.4350000000000001</v>
      </c>
      <c r="AW28" s="103">
        <v>1.4350000000000001</v>
      </c>
      <c r="AX28" s="103">
        <v>0</v>
      </c>
      <c r="AY28" s="103">
        <v>1.0299</v>
      </c>
      <c r="AZ28" s="103">
        <v>10299</v>
      </c>
      <c r="BA28" s="103">
        <v>0.40510000000000002</v>
      </c>
      <c r="BB28" s="103">
        <v>4051</v>
      </c>
      <c r="BC28" s="103">
        <v>0</v>
      </c>
      <c r="BD28" s="103">
        <v>29.0627</v>
      </c>
      <c r="BE28" s="103">
        <v>29.0627</v>
      </c>
      <c r="BF28" s="103">
        <v>0</v>
      </c>
      <c r="BG28" s="103"/>
      <c r="BH28" s="103"/>
      <c r="BI28" s="103"/>
      <c r="BJ28" s="103">
        <v>0</v>
      </c>
      <c r="BK28" s="111">
        <v>1E-4</v>
      </c>
      <c r="BL28" s="112" t="s">
        <v>262</v>
      </c>
      <c r="BM28" s="106">
        <v>81.427999999999997</v>
      </c>
      <c r="BN28" s="103">
        <v>30</v>
      </c>
      <c r="BO28" s="103">
        <v>30</v>
      </c>
      <c r="BP28" s="103">
        <v>0</v>
      </c>
      <c r="BQ28" s="103">
        <v>13.428000000000001</v>
      </c>
      <c r="BR28" s="103">
        <v>13.428000000000001</v>
      </c>
      <c r="BS28" s="103">
        <v>0</v>
      </c>
      <c r="BT28" s="103">
        <v>13740</v>
      </c>
      <c r="BU28" s="110">
        <v>20</v>
      </c>
      <c r="BV28" s="103">
        <v>18</v>
      </c>
      <c r="BW28" s="103">
        <v>18</v>
      </c>
      <c r="BX28" s="103">
        <v>0</v>
      </c>
      <c r="BY28" s="106">
        <v>7.2</v>
      </c>
      <c r="BZ28" s="106">
        <v>7.2</v>
      </c>
      <c r="CA28" s="103"/>
      <c r="CB28" s="103"/>
      <c r="CC28" s="103">
        <v>7.2</v>
      </c>
      <c r="CD28" s="103">
        <v>7.2</v>
      </c>
      <c r="CE28" s="103">
        <v>0</v>
      </c>
      <c r="CF28" s="103"/>
      <c r="CG28" s="103"/>
      <c r="CH28" s="103"/>
      <c r="CI28" s="103"/>
      <c r="CJ28" s="103"/>
      <c r="CK28" s="110"/>
      <c r="CL28" s="103"/>
      <c r="CM28" s="103"/>
      <c r="CN28" s="103"/>
      <c r="CO28" s="103"/>
      <c r="CP28" s="103"/>
      <c r="CQ28" s="103">
        <v>0</v>
      </c>
      <c r="CR28" s="103"/>
      <c r="CS28" s="103"/>
      <c r="CT28" s="103"/>
      <c r="CU28" s="103"/>
      <c r="CV28" s="111">
        <v>418.23107999999996</v>
      </c>
    </row>
    <row r="29" spans="1:100" s="99" customFormat="1" ht="14.25" customHeight="1">
      <c r="A29" s="103">
        <v>23</v>
      </c>
      <c r="B29" s="103" t="s">
        <v>240</v>
      </c>
      <c r="C29" s="104">
        <v>110001</v>
      </c>
      <c r="D29" s="105" t="s">
        <v>263</v>
      </c>
      <c r="E29" s="106">
        <v>10048.9133</v>
      </c>
      <c r="F29" s="106">
        <v>7749.6733000000004</v>
      </c>
      <c r="G29" s="103">
        <v>1322004</v>
      </c>
      <c r="H29" s="120">
        <v>1280525</v>
      </c>
      <c r="I29" s="120">
        <v>41479</v>
      </c>
      <c r="J29" s="103">
        <v>1586.4048</v>
      </c>
      <c r="K29" s="106">
        <v>1332.53</v>
      </c>
      <c r="L29" s="103">
        <v>641.25</v>
      </c>
      <c r="M29" s="103">
        <v>641.25</v>
      </c>
      <c r="N29" s="103">
        <v>0</v>
      </c>
      <c r="O29" s="103">
        <v>91.22</v>
      </c>
      <c r="P29" s="103"/>
      <c r="Q29" s="103"/>
      <c r="R29" s="103">
        <v>600.05999999999995</v>
      </c>
      <c r="S29" s="106">
        <v>924.46949999999993</v>
      </c>
      <c r="T29" s="103">
        <v>101.07</v>
      </c>
      <c r="U29" s="103">
        <v>37.81</v>
      </c>
      <c r="V29" s="103"/>
      <c r="W29" s="103">
        <v>528.08159999999998</v>
      </c>
      <c r="X29" s="103">
        <v>528.08159999999998</v>
      </c>
      <c r="Y29" s="103">
        <v>0</v>
      </c>
      <c r="Z29" s="103">
        <v>257.50790000000001</v>
      </c>
      <c r="AA29" s="103">
        <v>264.04079999999999</v>
      </c>
      <c r="AB29" s="103">
        <v>-6.5328999999999837</v>
      </c>
      <c r="AC29" s="103">
        <v>440068</v>
      </c>
      <c r="AD29" s="103"/>
      <c r="AE29" s="103"/>
      <c r="AF29" s="103">
        <v>33.67</v>
      </c>
      <c r="AG29" s="103">
        <v>33.67</v>
      </c>
      <c r="AH29" s="103">
        <v>0</v>
      </c>
      <c r="AI29" s="110">
        <v>462.47620000000001</v>
      </c>
      <c r="AJ29" s="110">
        <v>462.47620000000001</v>
      </c>
      <c r="AK29" s="110">
        <v>0</v>
      </c>
      <c r="AL29" s="110">
        <v>4624762</v>
      </c>
      <c r="AM29" s="103"/>
      <c r="AN29" s="103">
        <v>192.21260000000001</v>
      </c>
      <c r="AO29" s="103">
        <v>192.21260000000001</v>
      </c>
      <c r="AP29" s="103">
        <v>0</v>
      </c>
      <c r="AQ29" s="103">
        <v>180.90600000000001</v>
      </c>
      <c r="AR29" s="103">
        <v>1809060</v>
      </c>
      <c r="AS29" s="103">
        <v>11.3066</v>
      </c>
      <c r="AT29" s="103">
        <v>113066</v>
      </c>
      <c r="AU29" s="103"/>
      <c r="AV29" s="103">
        <v>14.152100000000001</v>
      </c>
      <c r="AW29" s="103">
        <v>14.152100000000001</v>
      </c>
      <c r="AX29" s="103">
        <v>0</v>
      </c>
      <c r="AY29" s="103">
        <v>13.5679</v>
      </c>
      <c r="AZ29" s="103">
        <v>135679</v>
      </c>
      <c r="BA29" s="103">
        <v>0.58409999999999995</v>
      </c>
      <c r="BB29" s="103">
        <v>5840.9999999999991</v>
      </c>
      <c r="BC29" s="103">
        <v>1.0000000000098819E-4</v>
      </c>
      <c r="BD29" s="103">
        <v>377.75810000000001</v>
      </c>
      <c r="BE29" s="103">
        <v>377.75810000000001</v>
      </c>
      <c r="BF29" s="103">
        <v>0</v>
      </c>
      <c r="BG29" s="103"/>
      <c r="BH29" s="103">
        <v>2826</v>
      </c>
      <c r="BI29" s="103">
        <v>2826</v>
      </c>
      <c r="BJ29" s="103">
        <v>0</v>
      </c>
      <c r="BK29" s="111">
        <v>1E-4</v>
      </c>
      <c r="BL29" s="112" t="s">
        <v>263</v>
      </c>
      <c r="BM29" s="106">
        <v>2032.1399999999999</v>
      </c>
      <c r="BN29" s="103">
        <v>867.48</v>
      </c>
      <c r="BO29" s="103">
        <v>867.48</v>
      </c>
      <c r="BP29" s="103">
        <v>0</v>
      </c>
      <c r="BQ29" s="103">
        <v>216.06</v>
      </c>
      <c r="BR29" s="103">
        <v>218.55600000000001</v>
      </c>
      <c r="BS29" s="103">
        <v>-2.4960000000000093</v>
      </c>
      <c r="BT29" s="103">
        <v>189320</v>
      </c>
      <c r="BU29" s="110">
        <v>46</v>
      </c>
      <c r="BV29" s="103">
        <v>902.6</v>
      </c>
      <c r="BW29" s="103"/>
      <c r="BX29" s="103">
        <v>902.6</v>
      </c>
      <c r="BY29" s="106">
        <v>267.10000000000002</v>
      </c>
      <c r="BZ29" s="106">
        <v>47.52</v>
      </c>
      <c r="CA29" s="103"/>
      <c r="CB29" s="103"/>
      <c r="CC29" s="103">
        <v>47.52</v>
      </c>
      <c r="CD29" s="103">
        <v>47.52</v>
      </c>
      <c r="CE29" s="103">
        <v>0</v>
      </c>
      <c r="CF29" s="103"/>
      <c r="CG29" s="103"/>
      <c r="CH29" s="103">
        <v>23.02</v>
      </c>
      <c r="CI29" s="103"/>
      <c r="CJ29" s="103"/>
      <c r="CK29" s="110"/>
      <c r="CL29" s="103"/>
      <c r="CM29" s="103"/>
      <c r="CN29" s="103"/>
      <c r="CO29" s="103">
        <v>196.56</v>
      </c>
      <c r="CP29" s="103">
        <v>176.06</v>
      </c>
      <c r="CQ29" s="103">
        <v>20.5</v>
      </c>
      <c r="CR29" s="103"/>
      <c r="CS29" s="103"/>
      <c r="CT29" s="103"/>
      <c r="CU29" s="103"/>
      <c r="CV29" s="111">
        <v>10048.9133</v>
      </c>
    </row>
    <row r="30" spans="1:100" s="99" customFormat="1" ht="14.25" customHeight="1">
      <c r="A30" s="103">
        <v>24</v>
      </c>
      <c r="B30" s="103" t="s">
        <v>240</v>
      </c>
      <c r="C30" s="104">
        <v>132001</v>
      </c>
      <c r="D30" s="105" t="s">
        <v>264</v>
      </c>
      <c r="E30" s="106">
        <v>529.55599999999993</v>
      </c>
      <c r="F30" s="106">
        <v>411.29599999999999</v>
      </c>
      <c r="G30" s="103">
        <v>101799</v>
      </c>
      <c r="H30" s="120">
        <v>101799</v>
      </c>
      <c r="I30" s="120"/>
      <c r="J30" s="103">
        <v>122.1588</v>
      </c>
      <c r="K30" s="106">
        <v>105.52200000000001</v>
      </c>
      <c r="L30" s="103">
        <v>51.75</v>
      </c>
      <c r="M30" s="103">
        <v>51.75</v>
      </c>
      <c r="N30" s="103">
        <v>0</v>
      </c>
      <c r="O30" s="103">
        <v>3.8159999999999998</v>
      </c>
      <c r="P30" s="103"/>
      <c r="Q30" s="103"/>
      <c r="R30" s="103">
        <v>49.956000000000003</v>
      </c>
      <c r="S30" s="106">
        <v>70.869799999999998</v>
      </c>
      <c r="T30" s="103">
        <v>8.0848999999999993</v>
      </c>
      <c r="U30" s="103">
        <v>1.5</v>
      </c>
      <c r="V30" s="103"/>
      <c r="W30" s="103">
        <v>41.2956</v>
      </c>
      <c r="X30" s="103">
        <v>41.2956</v>
      </c>
      <c r="Y30" s="103">
        <v>0</v>
      </c>
      <c r="Z30" s="103">
        <v>19.9893</v>
      </c>
      <c r="AA30" s="103">
        <v>20.6478</v>
      </c>
      <c r="AB30" s="103">
        <v>-0.65850000000000009</v>
      </c>
      <c r="AC30" s="103">
        <v>34413</v>
      </c>
      <c r="AD30" s="103"/>
      <c r="AE30" s="103"/>
      <c r="AF30" s="103">
        <v>0</v>
      </c>
      <c r="AG30" s="103">
        <v>0</v>
      </c>
      <c r="AH30" s="103">
        <v>0</v>
      </c>
      <c r="AI30" s="110">
        <v>35.726300000000002</v>
      </c>
      <c r="AJ30" s="110">
        <v>35.726300000000002</v>
      </c>
      <c r="AK30" s="110">
        <v>0</v>
      </c>
      <c r="AL30" s="110">
        <v>357263</v>
      </c>
      <c r="AM30" s="103"/>
      <c r="AN30" s="103">
        <v>14.7822</v>
      </c>
      <c r="AO30" s="103">
        <v>13.912704</v>
      </c>
      <c r="AP30" s="103">
        <v>0.86949599999999982</v>
      </c>
      <c r="AQ30" s="103">
        <v>13.912699999999999</v>
      </c>
      <c r="AR30" s="103">
        <v>139127</v>
      </c>
      <c r="AS30" s="103">
        <v>0.86950000000000005</v>
      </c>
      <c r="AT30" s="103">
        <v>8695</v>
      </c>
      <c r="AU30" s="103"/>
      <c r="AV30" s="103">
        <v>1.0435000000000001</v>
      </c>
      <c r="AW30" s="103">
        <v>1.0435000000000001</v>
      </c>
      <c r="AX30" s="103">
        <v>0</v>
      </c>
      <c r="AY30" s="103">
        <v>1.0435000000000001</v>
      </c>
      <c r="AZ30" s="103">
        <v>10435.000000000002</v>
      </c>
      <c r="BA30" s="103">
        <v>0</v>
      </c>
      <c r="BB30" s="103">
        <v>0</v>
      </c>
      <c r="BC30" s="103">
        <v>0</v>
      </c>
      <c r="BD30" s="103">
        <v>29.1934</v>
      </c>
      <c r="BE30" s="103">
        <v>29.1934</v>
      </c>
      <c r="BF30" s="103">
        <v>0</v>
      </c>
      <c r="BG30" s="103"/>
      <c r="BH30" s="103">
        <v>32</v>
      </c>
      <c r="BI30" s="103">
        <v>32</v>
      </c>
      <c r="BJ30" s="103">
        <v>0</v>
      </c>
      <c r="BK30" s="111">
        <v>1E-4</v>
      </c>
      <c r="BL30" s="112" t="s">
        <v>264</v>
      </c>
      <c r="BM30" s="106">
        <v>113.38800000000001</v>
      </c>
      <c r="BN30" s="103">
        <v>69</v>
      </c>
      <c r="BO30" s="103">
        <v>69</v>
      </c>
      <c r="BP30" s="103">
        <v>0</v>
      </c>
      <c r="BQ30" s="103">
        <v>17.388000000000002</v>
      </c>
      <c r="BR30" s="103">
        <v>17.388000000000002</v>
      </c>
      <c r="BS30" s="103">
        <v>0</v>
      </c>
      <c r="BT30" s="103">
        <v>15430</v>
      </c>
      <c r="BU30" s="110">
        <v>0</v>
      </c>
      <c r="BV30" s="103">
        <v>27</v>
      </c>
      <c r="BW30" s="103">
        <v>22.5</v>
      </c>
      <c r="BX30" s="103">
        <v>4.5</v>
      </c>
      <c r="BY30" s="106">
        <v>4.8719999999999999</v>
      </c>
      <c r="BZ30" s="106">
        <v>2.88</v>
      </c>
      <c r="CA30" s="103"/>
      <c r="CB30" s="103"/>
      <c r="CC30" s="103">
        <v>2.88</v>
      </c>
      <c r="CD30" s="103">
        <v>2.88</v>
      </c>
      <c r="CE30" s="103">
        <v>0</v>
      </c>
      <c r="CF30" s="103"/>
      <c r="CG30" s="103"/>
      <c r="CH30" s="103">
        <v>1.992</v>
      </c>
      <c r="CI30" s="103"/>
      <c r="CJ30" s="103"/>
      <c r="CK30" s="110"/>
      <c r="CL30" s="103"/>
      <c r="CM30" s="103"/>
      <c r="CN30" s="103"/>
      <c r="CO30" s="103"/>
      <c r="CP30" s="103"/>
      <c r="CQ30" s="103">
        <v>0</v>
      </c>
      <c r="CR30" s="103"/>
      <c r="CS30" s="103"/>
      <c r="CT30" s="103"/>
      <c r="CU30" s="103"/>
      <c r="CV30" s="111">
        <v>529.55599999999993</v>
      </c>
    </row>
    <row r="31" spans="1:100" s="99" customFormat="1" ht="14.25" customHeight="1">
      <c r="A31" s="103">
        <v>25</v>
      </c>
      <c r="B31" s="103" t="s">
        <v>240</v>
      </c>
      <c r="C31" s="104">
        <v>112001</v>
      </c>
      <c r="D31" s="105" t="s">
        <v>265</v>
      </c>
      <c r="E31" s="106">
        <v>2685.6485999999995</v>
      </c>
      <c r="F31" s="106">
        <v>1868.0985999999996</v>
      </c>
      <c r="G31" s="103">
        <v>396450</v>
      </c>
      <c r="H31" s="120">
        <v>393593</v>
      </c>
      <c r="I31" s="120">
        <v>2857</v>
      </c>
      <c r="J31" s="103">
        <v>475.74</v>
      </c>
      <c r="K31" s="106">
        <v>437.66399999999999</v>
      </c>
      <c r="L31" s="103">
        <v>202.5</v>
      </c>
      <c r="M31" s="103">
        <v>202.5</v>
      </c>
      <c r="N31" s="103">
        <v>0</v>
      </c>
      <c r="O31" s="103">
        <v>37.512</v>
      </c>
      <c r="P31" s="103"/>
      <c r="Q31" s="103"/>
      <c r="R31" s="103">
        <v>197.65199999999999</v>
      </c>
      <c r="S31" s="106">
        <v>277.30809999999997</v>
      </c>
      <c r="T31" s="103">
        <v>32.4803</v>
      </c>
      <c r="U31" s="103">
        <v>12.06</v>
      </c>
      <c r="V31" s="103"/>
      <c r="W31" s="103">
        <v>157.1232</v>
      </c>
      <c r="X31" s="103">
        <v>157.1232</v>
      </c>
      <c r="Y31" s="103">
        <v>0</v>
      </c>
      <c r="Z31" s="103">
        <v>75.644599999999997</v>
      </c>
      <c r="AA31" s="103">
        <v>78.561599999999999</v>
      </c>
      <c r="AB31" s="103">
        <v>-2.9170000000000016</v>
      </c>
      <c r="AC31" s="103">
        <v>130936</v>
      </c>
      <c r="AD31" s="103"/>
      <c r="AE31" s="103"/>
      <c r="AF31" s="103">
        <v>2.59</v>
      </c>
      <c r="AG31" s="103">
        <v>2.59</v>
      </c>
      <c r="AH31" s="103">
        <v>0</v>
      </c>
      <c r="AI31" s="110">
        <v>139.26939999999999</v>
      </c>
      <c r="AJ31" s="110">
        <v>139.26939999999999</v>
      </c>
      <c r="AK31" s="110">
        <v>0</v>
      </c>
      <c r="AL31" s="110">
        <v>1392694</v>
      </c>
      <c r="AM31" s="103"/>
      <c r="AN31" s="103">
        <v>57.870600000000003</v>
      </c>
      <c r="AO31" s="103">
        <v>57.870600000000003</v>
      </c>
      <c r="AP31" s="103">
        <v>0</v>
      </c>
      <c r="AQ31" s="103">
        <v>54.4664</v>
      </c>
      <c r="AR31" s="103">
        <v>544664</v>
      </c>
      <c r="AS31" s="103">
        <v>3.4041999999999999</v>
      </c>
      <c r="AT31" s="103">
        <v>34042</v>
      </c>
      <c r="AU31" s="103"/>
      <c r="AV31" s="103">
        <v>4.1271000000000004</v>
      </c>
      <c r="AW31" s="103">
        <v>4.1271000000000004</v>
      </c>
      <c r="AX31" s="103">
        <v>0</v>
      </c>
      <c r="AY31" s="103">
        <v>4.085</v>
      </c>
      <c r="AZ31" s="103">
        <v>40850</v>
      </c>
      <c r="BA31" s="103">
        <v>4.2099999999999999E-2</v>
      </c>
      <c r="BB31" s="103">
        <v>421</v>
      </c>
      <c r="BC31" s="103">
        <v>4.7184478546569153E-16</v>
      </c>
      <c r="BD31" s="103">
        <v>113.5294</v>
      </c>
      <c r="BE31" s="103">
        <v>113.5294</v>
      </c>
      <c r="BF31" s="103">
        <v>0</v>
      </c>
      <c r="BG31" s="103"/>
      <c r="BH31" s="103">
        <v>360</v>
      </c>
      <c r="BI31" s="103">
        <v>360</v>
      </c>
      <c r="BJ31" s="103">
        <v>0</v>
      </c>
      <c r="BK31" s="111">
        <v>1E-4</v>
      </c>
      <c r="BL31" s="112" t="s">
        <v>265</v>
      </c>
      <c r="BM31" s="106">
        <v>811.89200000000005</v>
      </c>
      <c r="BN31" s="103">
        <v>270.95999999999998</v>
      </c>
      <c r="BO31" s="103">
        <v>270.95999999999998</v>
      </c>
      <c r="BP31" s="103">
        <v>0</v>
      </c>
      <c r="BQ31" s="103">
        <v>67.932000000000002</v>
      </c>
      <c r="BR31" s="103">
        <v>67.932000000000002</v>
      </c>
      <c r="BS31" s="103">
        <v>0</v>
      </c>
      <c r="BT31" s="103">
        <v>55200</v>
      </c>
      <c r="BU31" s="110">
        <v>57</v>
      </c>
      <c r="BV31" s="103">
        <v>416</v>
      </c>
      <c r="BW31" s="103">
        <v>416</v>
      </c>
      <c r="BX31" s="103">
        <v>0</v>
      </c>
      <c r="BY31" s="106">
        <v>5.6580000000000004</v>
      </c>
      <c r="BZ31" s="106">
        <v>5.28</v>
      </c>
      <c r="CA31" s="103"/>
      <c r="CB31" s="103"/>
      <c r="CC31" s="103">
        <v>5.28</v>
      </c>
      <c r="CD31" s="103"/>
      <c r="CE31" s="103">
        <v>5.28</v>
      </c>
      <c r="CF31" s="103"/>
      <c r="CG31" s="103"/>
      <c r="CH31" s="103">
        <v>0.378</v>
      </c>
      <c r="CI31" s="103"/>
      <c r="CJ31" s="103"/>
      <c r="CK31" s="110"/>
      <c r="CL31" s="103"/>
      <c r="CM31" s="103"/>
      <c r="CN31" s="103"/>
      <c r="CO31" s="103"/>
      <c r="CP31" s="103"/>
      <c r="CQ31" s="103">
        <v>0</v>
      </c>
      <c r="CR31" s="103"/>
      <c r="CS31" s="103"/>
      <c r="CT31" s="103"/>
      <c r="CU31" s="103"/>
      <c r="CV31" s="111">
        <v>2685.6485999999995</v>
      </c>
    </row>
    <row r="32" spans="1:100" s="99" customFormat="1" ht="14.25" customHeight="1">
      <c r="A32" s="103">
        <v>26</v>
      </c>
      <c r="B32" s="103" t="s">
        <v>240</v>
      </c>
      <c r="C32" s="104">
        <v>111001</v>
      </c>
      <c r="D32" s="105" t="s">
        <v>266</v>
      </c>
      <c r="E32" s="106">
        <v>1149.1851999999999</v>
      </c>
      <c r="F32" s="106">
        <v>962.77319999999997</v>
      </c>
      <c r="G32" s="103">
        <v>233383</v>
      </c>
      <c r="H32" s="120">
        <v>200990</v>
      </c>
      <c r="I32" s="120">
        <v>32393</v>
      </c>
      <c r="J32" s="103">
        <v>282.05959999999999</v>
      </c>
      <c r="K32" s="106">
        <v>227.364</v>
      </c>
      <c r="L32" s="103">
        <v>139.5</v>
      </c>
      <c r="M32" s="103">
        <v>139.5</v>
      </c>
      <c r="N32" s="103">
        <v>0</v>
      </c>
      <c r="O32" s="103">
        <v>27.384</v>
      </c>
      <c r="P32" s="103"/>
      <c r="Q32" s="103"/>
      <c r="R32" s="103">
        <v>60.48</v>
      </c>
      <c r="S32" s="106">
        <v>206.6</v>
      </c>
      <c r="T32" s="103">
        <v>20.099</v>
      </c>
      <c r="U32" s="103">
        <v>8.8439999999999994</v>
      </c>
      <c r="V32" s="103"/>
      <c r="W32" s="103">
        <v>117.5184</v>
      </c>
      <c r="X32" s="103">
        <v>117.5184</v>
      </c>
      <c r="Y32" s="103">
        <v>0</v>
      </c>
      <c r="Z32" s="103">
        <v>60.138599999999997</v>
      </c>
      <c r="AA32" s="103">
        <v>58.7592</v>
      </c>
      <c r="AB32" s="103">
        <v>1.3793999999999969</v>
      </c>
      <c r="AC32" s="103">
        <v>97932</v>
      </c>
      <c r="AD32" s="103"/>
      <c r="AE32" s="103"/>
      <c r="AF32" s="103">
        <v>32.116</v>
      </c>
      <c r="AG32" s="103">
        <v>32.116</v>
      </c>
      <c r="AH32" s="103">
        <v>0</v>
      </c>
      <c r="AI32" s="110">
        <v>94.121099999999998</v>
      </c>
      <c r="AJ32" s="110">
        <v>94.121120000000005</v>
      </c>
      <c r="AK32" s="110">
        <v>-2.0000000006348273E-5</v>
      </c>
      <c r="AL32" s="110">
        <v>941211</v>
      </c>
      <c r="AM32" s="103"/>
      <c r="AN32" s="103">
        <v>38.562399999999997</v>
      </c>
      <c r="AO32" s="103">
        <v>383043.66</v>
      </c>
      <c r="AP32" s="103">
        <v>-383005.09759999998</v>
      </c>
      <c r="AQ32" s="103">
        <v>36.293999999999997</v>
      </c>
      <c r="AR32" s="103">
        <v>362939.99999999994</v>
      </c>
      <c r="AS32" s="103">
        <v>2.2227999999999999</v>
      </c>
      <c r="AT32" s="103">
        <v>22228</v>
      </c>
      <c r="AU32" s="103"/>
      <c r="AV32" s="103">
        <v>3.1425999999999998</v>
      </c>
      <c r="AW32" s="103">
        <v>3.1934990000000001</v>
      </c>
      <c r="AX32" s="103">
        <v>-5.089900000000025E-2</v>
      </c>
      <c r="AY32" s="103">
        <v>2.6674000000000002</v>
      </c>
      <c r="AZ32" s="103">
        <v>26674.000000000004</v>
      </c>
      <c r="BA32" s="103">
        <v>0.47520000000000001</v>
      </c>
      <c r="BB32" s="103">
        <v>4752</v>
      </c>
      <c r="BC32" s="103">
        <v>0</v>
      </c>
      <c r="BD32" s="103">
        <v>78.807500000000005</v>
      </c>
      <c r="BE32" s="103">
        <v>77.8</v>
      </c>
      <c r="BF32" s="103">
        <v>1.0075000000000074</v>
      </c>
      <c r="BG32" s="103"/>
      <c r="BH32" s="103"/>
      <c r="BI32" s="103"/>
      <c r="BJ32" s="103">
        <v>0</v>
      </c>
      <c r="BK32" s="111">
        <v>1E-4</v>
      </c>
      <c r="BL32" s="112" t="s">
        <v>266</v>
      </c>
      <c r="BM32" s="106">
        <v>174.148</v>
      </c>
      <c r="BN32" s="103">
        <v>85.919999999999987</v>
      </c>
      <c r="BO32" s="103">
        <v>85.919999999999987</v>
      </c>
      <c r="BP32" s="103">
        <v>0</v>
      </c>
      <c r="BQ32" s="103">
        <v>42.228000000000002</v>
      </c>
      <c r="BR32" s="103">
        <v>42.228000000000002</v>
      </c>
      <c r="BS32" s="103">
        <v>0</v>
      </c>
      <c r="BT32" s="103">
        <v>37430</v>
      </c>
      <c r="BU32" s="110">
        <v>46</v>
      </c>
      <c r="BV32" s="103"/>
      <c r="BW32" s="103"/>
      <c r="BX32" s="103">
        <v>0</v>
      </c>
      <c r="BY32" s="106">
        <v>12.263999999999999</v>
      </c>
      <c r="BZ32" s="106">
        <v>9.1199999999999992</v>
      </c>
      <c r="CA32" s="103"/>
      <c r="CB32" s="103"/>
      <c r="CC32" s="103">
        <v>9.1199999999999992</v>
      </c>
      <c r="CD32" s="103">
        <v>8.64</v>
      </c>
      <c r="CE32" s="103">
        <v>0.47999999999999865</v>
      </c>
      <c r="CF32" s="103"/>
      <c r="CG32" s="103"/>
      <c r="CH32" s="103">
        <v>3.1440000000000001</v>
      </c>
      <c r="CI32" s="103"/>
      <c r="CJ32" s="103"/>
      <c r="CK32" s="110"/>
      <c r="CL32" s="103"/>
      <c r="CM32" s="103"/>
      <c r="CN32" s="103"/>
      <c r="CO32" s="103"/>
      <c r="CP32" s="103"/>
      <c r="CQ32" s="103">
        <v>0</v>
      </c>
      <c r="CR32" s="103"/>
      <c r="CS32" s="103"/>
      <c r="CT32" s="103"/>
      <c r="CU32" s="103"/>
      <c r="CV32" s="111">
        <v>1149.1851999999999</v>
      </c>
    </row>
    <row r="33" spans="1:100" s="99" customFormat="1" ht="14.25" customHeight="1">
      <c r="A33" s="103">
        <v>27</v>
      </c>
      <c r="B33" s="103" t="s">
        <v>240</v>
      </c>
      <c r="C33" s="104">
        <v>125001</v>
      </c>
      <c r="D33" s="105" t="s">
        <v>267</v>
      </c>
      <c r="E33" s="106">
        <v>2192.7985000000003</v>
      </c>
      <c r="F33" s="106">
        <v>1773.8465000000001</v>
      </c>
      <c r="G33" s="103">
        <v>468437</v>
      </c>
      <c r="H33" s="120">
        <v>312643</v>
      </c>
      <c r="I33" s="120">
        <v>155794</v>
      </c>
      <c r="J33" s="103">
        <v>562.12440000000004</v>
      </c>
      <c r="K33" s="106">
        <v>236.196</v>
      </c>
      <c r="L33" s="103">
        <v>193.5</v>
      </c>
      <c r="M33" s="103">
        <v>193.5</v>
      </c>
      <c r="N33" s="103">
        <v>0</v>
      </c>
      <c r="O33" s="103">
        <v>42.695999999999998</v>
      </c>
      <c r="P33" s="103"/>
      <c r="Q33" s="103"/>
      <c r="R33" s="103"/>
      <c r="S33" s="106">
        <v>365.08809999999994</v>
      </c>
      <c r="T33" s="103">
        <v>31.264299999999999</v>
      </c>
      <c r="U33" s="103">
        <v>13.6296</v>
      </c>
      <c r="V33" s="103"/>
      <c r="W33" s="103">
        <v>211.6968</v>
      </c>
      <c r="X33" s="103">
        <v>211.6968</v>
      </c>
      <c r="Y33" s="103">
        <v>0</v>
      </c>
      <c r="Z33" s="103">
        <v>108.4974</v>
      </c>
      <c r="AA33" s="103">
        <v>105.8484</v>
      </c>
      <c r="AB33" s="103">
        <v>2.6490000000000009</v>
      </c>
      <c r="AC33" s="103">
        <v>176414</v>
      </c>
      <c r="AD33" s="103"/>
      <c r="AE33" s="103"/>
      <c r="AF33" s="103">
        <v>121.73</v>
      </c>
      <c r="AG33" s="103">
        <v>121.73</v>
      </c>
      <c r="AH33" s="103">
        <v>0</v>
      </c>
      <c r="AI33" s="110">
        <v>179.25049999999999</v>
      </c>
      <c r="AJ33" s="110">
        <v>179.25049999999999</v>
      </c>
      <c r="AK33" s="110">
        <v>0</v>
      </c>
      <c r="AL33" s="110">
        <v>1792504.9999999998</v>
      </c>
      <c r="AM33" s="103"/>
      <c r="AN33" s="103">
        <v>74.575100000000006</v>
      </c>
      <c r="AO33" s="103">
        <v>74.575100000000006</v>
      </c>
      <c r="AP33" s="103">
        <v>0</v>
      </c>
      <c r="AQ33" s="103">
        <v>70.188400000000001</v>
      </c>
      <c r="AR33" s="103">
        <v>701884</v>
      </c>
      <c r="AS33" s="103">
        <v>4.3868</v>
      </c>
      <c r="AT33" s="103">
        <v>43868</v>
      </c>
      <c r="AU33" s="103"/>
      <c r="AV33" s="103">
        <v>7.4249000000000001</v>
      </c>
      <c r="AW33" s="103">
        <v>7.4249000000000001</v>
      </c>
      <c r="AX33" s="103">
        <v>0</v>
      </c>
      <c r="AY33" s="103">
        <v>5.2641</v>
      </c>
      <c r="AZ33" s="103">
        <v>52641</v>
      </c>
      <c r="BA33" s="103">
        <v>2.1608000000000001</v>
      </c>
      <c r="BB33" s="103">
        <v>21608</v>
      </c>
      <c r="BC33" s="103">
        <v>0</v>
      </c>
      <c r="BD33" s="103">
        <v>147.45750000000001</v>
      </c>
      <c r="BE33" s="103">
        <v>147.45750000000001</v>
      </c>
      <c r="BF33" s="103">
        <v>0</v>
      </c>
      <c r="BG33" s="103"/>
      <c r="BH33" s="103">
        <v>80</v>
      </c>
      <c r="BI33" s="103">
        <v>80</v>
      </c>
      <c r="BJ33" s="103">
        <v>0</v>
      </c>
      <c r="BK33" s="111">
        <v>1E-4</v>
      </c>
      <c r="BL33" s="112" t="s">
        <v>267</v>
      </c>
      <c r="BM33" s="106">
        <v>360.66800000000001</v>
      </c>
      <c r="BN33" s="103">
        <v>148.32</v>
      </c>
      <c r="BO33" s="103">
        <v>148.32</v>
      </c>
      <c r="BP33" s="103">
        <v>0</v>
      </c>
      <c r="BQ33" s="103">
        <v>60.948</v>
      </c>
      <c r="BR33" s="103">
        <v>60.948</v>
      </c>
      <c r="BS33" s="103">
        <v>0</v>
      </c>
      <c r="BT33" s="103">
        <v>53890</v>
      </c>
      <c r="BU33" s="110">
        <v>53</v>
      </c>
      <c r="BV33" s="103">
        <v>98.4</v>
      </c>
      <c r="BW33" s="103">
        <v>98.4</v>
      </c>
      <c r="BX33" s="103">
        <v>0</v>
      </c>
      <c r="BY33" s="106">
        <v>58.283999999999999</v>
      </c>
      <c r="BZ33" s="106">
        <v>45.12</v>
      </c>
      <c r="CA33" s="103"/>
      <c r="CB33" s="103"/>
      <c r="CC33" s="103">
        <v>45.12</v>
      </c>
      <c r="CD33" s="103">
        <v>45.12</v>
      </c>
      <c r="CE33" s="103">
        <v>0</v>
      </c>
      <c r="CF33" s="103"/>
      <c r="CG33" s="103"/>
      <c r="CH33" s="103">
        <v>13.164</v>
      </c>
      <c r="CI33" s="103"/>
      <c r="CJ33" s="103"/>
      <c r="CK33" s="110"/>
      <c r="CL33" s="103"/>
      <c r="CM33" s="103"/>
      <c r="CN33" s="103"/>
      <c r="CO33" s="103"/>
      <c r="CP33" s="103"/>
      <c r="CQ33" s="103">
        <v>0</v>
      </c>
      <c r="CR33" s="103"/>
      <c r="CS33" s="103"/>
      <c r="CT33" s="103"/>
      <c r="CU33" s="103"/>
      <c r="CV33" s="111">
        <v>2192.7985000000003</v>
      </c>
    </row>
    <row r="34" spans="1:100" s="99" customFormat="1" ht="14.25" customHeight="1">
      <c r="A34" s="103">
        <v>28</v>
      </c>
      <c r="B34" s="103" t="s">
        <v>240</v>
      </c>
      <c r="C34" s="104">
        <v>101003</v>
      </c>
      <c r="D34" s="105" t="s">
        <v>268</v>
      </c>
      <c r="E34" s="106">
        <v>161.91480000000001</v>
      </c>
      <c r="F34" s="106">
        <v>118.4948</v>
      </c>
      <c r="G34" s="103">
        <v>22771</v>
      </c>
      <c r="H34" s="120">
        <v>15165</v>
      </c>
      <c r="I34" s="120">
        <v>7606</v>
      </c>
      <c r="J34" s="103">
        <v>27.325199999999999</v>
      </c>
      <c r="K34" s="106">
        <v>11.25</v>
      </c>
      <c r="L34" s="103">
        <v>11.25</v>
      </c>
      <c r="M34" s="103">
        <v>11.25</v>
      </c>
      <c r="N34" s="103">
        <v>0</v>
      </c>
      <c r="O34" s="103"/>
      <c r="P34" s="103"/>
      <c r="Q34" s="103"/>
      <c r="R34" s="103"/>
      <c r="S34" s="106">
        <v>21.007400000000001</v>
      </c>
      <c r="T34" s="103">
        <v>1.5165</v>
      </c>
      <c r="U34" s="103"/>
      <c r="V34" s="103"/>
      <c r="W34" s="103">
        <v>12.914400000000001</v>
      </c>
      <c r="X34" s="103">
        <v>12.914400000000001</v>
      </c>
      <c r="Y34" s="103">
        <v>0</v>
      </c>
      <c r="Z34" s="103">
        <v>6.5765000000000002</v>
      </c>
      <c r="AA34" s="103">
        <v>6.4572000000000003</v>
      </c>
      <c r="AB34" s="103">
        <v>0.11929999999999996</v>
      </c>
      <c r="AC34" s="103">
        <v>10762</v>
      </c>
      <c r="AD34" s="103"/>
      <c r="AE34" s="103"/>
      <c r="AF34" s="103">
        <v>7.77</v>
      </c>
      <c r="AG34" s="103">
        <v>7.77</v>
      </c>
      <c r="AH34" s="103">
        <v>0</v>
      </c>
      <c r="AI34" s="110">
        <v>9.7241999999999997</v>
      </c>
      <c r="AJ34" s="110">
        <v>9.7241999999999997</v>
      </c>
      <c r="AK34" s="110">
        <v>0</v>
      </c>
      <c r="AL34" s="110">
        <v>97242</v>
      </c>
      <c r="AM34" s="103"/>
      <c r="AN34" s="103">
        <v>3.9392999999999998</v>
      </c>
      <c r="AO34" s="103">
        <v>3.9392999999999998</v>
      </c>
      <c r="AP34" s="103">
        <v>0</v>
      </c>
      <c r="AQ34" s="103">
        <v>3.7075999999999998</v>
      </c>
      <c r="AR34" s="103">
        <v>37076</v>
      </c>
      <c r="AS34" s="103">
        <v>0.23169999999999999</v>
      </c>
      <c r="AT34" s="103">
        <v>2317</v>
      </c>
      <c r="AU34" s="103"/>
      <c r="AV34" s="103">
        <v>0.39639999999999997</v>
      </c>
      <c r="AW34" s="103">
        <v>0.39639999999999997</v>
      </c>
      <c r="AX34" s="103">
        <v>0</v>
      </c>
      <c r="AY34" s="103">
        <v>0.27810000000000001</v>
      </c>
      <c r="AZ34" s="103">
        <v>2781</v>
      </c>
      <c r="BA34" s="103">
        <v>0.1183</v>
      </c>
      <c r="BB34" s="103">
        <v>1183</v>
      </c>
      <c r="BC34" s="103">
        <v>0</v>
      </c>
      <c r="BD34" s="103">
        <v>8.0823</v>
      </c>
      <c r="BE34" s="103">
        <v>8.0823</v>
      </c>
      <c r="BF34" s="103">
        <v>0</v>
      </c>
      <c r="BG34" s="103"/>
      <c r="BH34" s="103">
        <v>29</v>
      </c>
      <c r="BI34" s="103">
        <v>29</v>
      </c>
      <c r="BJ34" s="103">
        <v>0</v>
      </c>
      <c r="BK34" s="111">
        <v>1E-4</v>
      </c>
      <c r="BL34" s="112" t="s">
        <v>268</v>
      </c>
      <c r="BM34" s="106">
        <v>43.42</v>
      </c>
      <c r="BN34" s="103">
        <v>8.879999999999999</v>
      </c>
      <c r="BO34" s="103">
        <v>8.879999999999999</v>
      </c>
      <c r="BP34" s="103">
        <v>0</v>
      </c>
      <c r="BQ34" s="103">
        <v>3.54</v>
      </c>
      <c r="BR34" s="103">
        <v>3.54</v>
      </c>
      <c r="BS34" s="103">
        <v>0</v>
      </c>
      <c r="BT34" s="103">
        <v>3550</v>
      </c>
      <c r="BU34" s="110">
        <v>31</v>
      </c>
      <c r="BV34" s="103"/>
      <c r="BW34" s="103"/>
      <c r="BX34" s="103">
        <v>0</v>
      </c>
      <c r="BY34" s="106">
        <v>0</v>
      </c>
      <c r="BZ34" s="106">
        <v>0</v>
      </c>
      <c r="CA34" s="103"/>
      <c r="CB34" s="103"/>
      <c r="CC34" s="103">
        <v>0</v>
      </c>
      <c r="CD34" s="103"/>
      <c r="CE34" s="103">
        <v>0</v>
      </c>
      <c r="CF34" s="103"/>
      <c r="CG34" s="103"/>
      <c r="CH34" s="103"/>
      <c r="CI34" s="103"/>
      <c r="CJ34" s="103"/>
      <c r="CK34" s="110"/>
      <c r="CL34" s="103"/>
      <c r="CM34" s="103"/>
      <c r="CN34" s="103"/>
      <c r="CO34" s="103"/>
      <c r="CP34" s="103"/>
      <c r="CQ34" s="103">
        <v>0</v>
      </c>
      <c r="CR34" s="103"/>
      <c r="CS34" s="103"/>
      <c r="CT34" s="103"/>
      <c r="CU34" s="103"/>
      <c r="CV34" s="111">
        <v>161.91480000000001</v>
      </c>
    </row>
    <row r="35" spans="1:100" s="99" customFormat="1" ht="14.25" customHeight="1">
      <c r="A35" s="103">
        <v>29</v>
      </c>
      <c r="B35" s="103" t="s">
        <v>240</v>
      </c>
      <c r="C35" s="104">
        <v>101002</v>
      </c>
      <c r="D35" s="105" t="s">
        <v>269</v>
      </c>
      <c r="E35" s="106">
        <v>202.11879999999999</v>
      </c>
      <c r="F35" s="106">
        <v>152.6788</v>
      </c>
      <c r="G35" s="103">
        <v>39682</v>
      </c>
      <c r="H35" s="120"/>
      <c r="I35" s="120">
        <v>39682</v>
      </c>
      <c r="J35" s="103">
        <v>47.618400000000001</v>
      </c>
      <c r="K35" s="106">
        <v>0</v>
      </c>
      <c r="L35" s="103">
        <v>0</v>
      </c>
      <c r="M35" s="103">
        <v>0</v>
      </c>
      <c r="N35" s="103">
        <v>0</v>
      </c>
      <c r="O35" s="103"/>
      <c r="P35" s="103"/>
      <c r="Q35" s="103"/>
      <c r="R35" s="103"/>
      <c r="S35" s="106">
        <v>30.240000000000002</v>
      </c>
      <c r="T35" s="103">
        <v>0</v>
      </c>
      <c r="U35" s="103"/>
      <c r="V35" s="103"/>
      <c r="W35" s="103">
        <v>20.16</v>
      </c>
      <c r="X35" s="103">
        <v>20.16</v>
      </c>
      <c r="Y35" s="103">
        <v>0</v>
      </c>
      <c r="Z35" s="103">
        <v>10.08</v>
      </c>
      <c r="AA35" s="103">
        <v>10.08</v>
      </c>
      <c r="AB35" s="103">
        <v>0</v>
      </c>
      <c r="AC35" s="103">
        <v>16800</v>
      </c>
      <c r="AD35" s="103"/>
      <c r="AE35" s="103"/>
      <c r="AF35" s="103">
        <v>36.26</v>
      </c>
      <c r="AG35" s="103">
        <v>36.26</v>
      </c>
      <c r="AH35" s="103">
        <v>0</v>
      </c>
      <c r="AI35" s="110">
        <v>16.646100000000001</v>
      </c>
      <c r="AJ35" s="110">
        <v>16.646100000000001</v>
      </c>
      <c r="AK35" s="110">
        <v>0</v>
      </c>
      <c r="AL35" s="110">
        <v>166461</v>
      </c>
      <c r="AM35" s="103"/>
      <c r="AN35" s="103">
        <v>7.1296999999999997</v>
      </c>
      <c r="AO35" s="103">
        <v>7.1296999999999997</v>
      </c>
      <c r="AP35" s="103">
        <v>0</v>
      </c>
      <c r="AQ35" s="103">
        <v>6.7103000000000002</v>
      </c>
      <c r="AR35" s="103">
        <v>67103</v>
      </c>
      <c r="AS35" s="103">
        <v>0.4194</v>
      </c>
      <c r="AT35" s="103">
        <v>4194</v>
      </c>
      <c r="AU35" s="103"/>
      <c r="AV35" s="103">
        <v>1.0904</v>
      </c>
      <c r="AW35" s="103">
        <v>1.0904</v>
      </c>
      <c r="AX35" s="103">
        <v>0</v>
      </c>
      <c r="AY35" s="103">
        <v>0.50329999999999997</v>
      </c>
      <c r="AZ35" s="103">
        <v>5033</v>
      </c>
      <c r="BA35" s="103">
        <v>0.58709999999999996</v>
      </c>
      <c r="BB35" s="103">
        <v>5871</v>
      </c>
      <c r="BC35" s="103">
        <v>0</v>
      </c>
      <c r="BD35" s="103">
        <v>13.6942</v>
      </c>
      <c r="BE35" s="103">
        <v>13.6942</v>
      </c>
      <c r="BF35" s="103">
        <v>0</v>
      </c>
      <c r="BG35" s="103"/>
      <c r="BH35" s="103"/>
      <c r="BI35" s="103"/>
      <c r="BJ35" s="103">
        <v>0</v>
      </c>
      <c r="BK35" s="111">
        <v>1E-4</v>
      </c>
      <c r="BL35" s="112" t="s">
        <v>269</v>
      </c>
      <c r="BM35" s="106">
        <v>49.44</v>
      </c>
      <c r="BN35" s="103">
        <v>13.44</v>
      </c>
      <c r="BO35" s="103">
        <v>13.44</v>
      </c>
      <c r="BP35" s="103">
        <v>0</v>
      </c>
      <c r="BQ35" s="103">
        <v>0</v>
      </c>
      <c r="BR35" s="103">
        <v>0</v>
      </c>
      <c r="BS35" s="103">
        <v>0</v>
      </c>
      <c r="BT35" s="103"/>
      <c r="BU35" s="110">
        <v>36</v>
      </c>
      <c r="BV35" s="103"/>
      <c r="BW35" s="103"/>
      <c r="BX35" s="103">
        <v>0</v>
      </c>
      <c r="BY35" s="106">
        <v>0</v>
      </c>
      <c r="BZ35" s="106">
        <v>0</v>
      </c>
      <c r="CA35" s="103"/>
      <c r="CB35" s="103"/>
      <c r="CC35" s="103">
        <v>0</v>
      </c>
      <c r="CD35" s="103"/>
      <c r="CE35" s="103">
        <v>0</v>
      </c>
      <c r="CF35" s="103"/>
      <c r="CG35" s="103"/>
      <c r="CH35" s="103"/>
      <c r="CI35" s="103"/>
      <c r="CJ35" s="103"/>
      <c r="CK35" s="110"/>
      <c r="CL35" s="103"/>
      <c r="CM35" s="103"/>
      <c r="CN35" s="103"/>
      <c r="CO35" s="103"/>
      <c r="CP35" s="103"/>
      <c r="CQ35" s="103">
        <v>0</v>
      </c>
      <c r="CR35" s="103"/>
      <c r="CS35" s="103"/>
      <c r="CT35" s="103"/>
      <c r="CU35" s="103"/>
      <c r="CV35" s="111">
        <v>202.11879999999999</v>
      </c>
    </row>
    <row r="36" spans="1:100" s="99" customFormat="1" ht="14.25" customHeight="1">
      <c r="A36" s="103">
        <v>30</v>
      </c>
      <c r="B36" s="103" t="s">
        <v>240</v>
      </c>
      <c r="C36" s="104">
        <v>128001</v>
      </c>
      <c r="D36" s="105" t="s">
        <v>270</v>
      </c>
      <c r="E36" s="106">
        <v>104.2761</v>
      </c>
      <c r="F36" s="106">
        <v>76.556100000000001</v>
      </c>
      <c r="G36" s="103">
        <v>19972</v>
      </c>
      <c r="H36" s="120"/>
      <c r="I36" s="120">
        <v>19972</v>
      </c>
      <c r="J36" s="103">
        <v>23.9664</v>
      </c>
      <c r="K36" s="106">
        <v>0</v>
      </c>
      <c r="L36" s="103">
        <v>0</v>
      </c>
      <c r="M36" s="103">
        <v>0</v>
      </c>
      <c r="N36" s="103">
        <v>0</v>
      </c>
      <c r="O36" s="103"/>
      <c r="P36" s="103"/>
      <c r="Q36" s="103"/>
      <c r="R36" s="103"/>
      <c r="S36" s="106">
        <v>15.120000000000001</v>
      </c>
      <c r="T36" s="103">
        <v>0</v>
      </c>
      <c r="U36" s="103"/>
      <c r="V36" s="103"/>
      <c r="W36" s="103">
        <v>10.08</v>
      </c>
      <c r="X36" s="103">
        <v>10.08</v>
      </c>
      <c r="Y36" s="103">
        <v>0</v>
      </c>
      <c r="Z36" s="103">
        <v>5.04</v>
      </c>
      <c r="AA36" s="103">
        <v>5.04</v>
      </c>
      <c r="AB36" s="103">
        <v>0</v>
      </c>
      <c r="AC36" s="103">
        <v>8400</v>
      </c>
      <c r="AD36" s="103"/>
      <c r="AE36" s="103"/>
      <c r="AF36" s="103">
        <v>18.13</v>
      </c>
      <c r="AG36" s="103">
        <v>18.13</v>
      </c>
      <c r="AH36" s="103">
        <v>0</v>
      </c>
      <c r="AI36" s="110">
        <v>8.3482000000000003</v>
      </c>
      <c r="AJ36" s="110">
        <v>8.3482000000000003</v>
      </c>
      <c r="AK36" s="110">
        <v>0</v>
      </c>
      <c r="AL36" s="110">
        <v>83482</v>
      </c>
      <c r="AM36" s="103"/>
      <c r="AN36" s="103">
        <v>3.5781999999999998</v>
      </c>
      <c r="AO36" s="103">
        <v>3.5781999999999998</v>
      </c>
      <c r="AP36" s="103">
        <v>0</v>
      </c>
      <c r="AQ36" s="103">
        <v>3.3677000000000001</v>
      </c>
      <c r="AR36" s="103">
        <v>33677</v>
      </c>
      <c r="AS36" s="103">
        <v>0.21049999999999999</v>
      </c>
      <c r="AT36" s="103">
        <v>2105</v>
      </c>
      <c r="AU36" s="103"/>
      <c r="AV36" s="103">
        <v>0.54730000000000001</v>
      </c>
      <c r="AW36" s="103">
        <v>0.54730000000000001</v>
      </c>
      <c r="AX36" s="103">
        <v>0</v>
      </c>
      <c r="AY36" s="103">
        <v>0.25259999999999999</v>
      </c>
      <c r="AZ36" s="103">
        <v>2526</v>
      </c>
      <c r="BA36" s="103">
        <v>0.29470000000000002</v>
      </c>
      <c r="BB36" s="103">
        <v>2947</v>
      </c>
      <c r="BC36" s="103">
        <v>0</v>
      </c>
      <c r="BD36" s="103">
        <v>6.8659999999999997</v>
      </c>
      <c r="BE36" s="103">
        <v>6.8659999999999997</v>
      </c>
      <c r="BF36" s="103">
        <v>0</v>
      </c>
      <c r="BG36" s="103"/>
      <c r="BH36" s="103"/>
      <c r="BI36" s="103"/>
      <c r="BJ36" s="103">
        <v>0</v>
      </c>
      <c r="BK36" s="111">
        <v>1E-4</v>
      </c>
      <c r="BL36" s="112" t="s">
        <v>270</v>
      </c>
      <c r="BM36" s="106">
        <v>27.72</v>
      </c>
      <c r="BN36" s="103">
        <v>6.72</v>
      </c>
      <c r="BO36" s="103">
        <v>6.72</v>
      </c>
      <c r="BP36" s="103">
        <v>0</v>
      </c>
      <c r="BQ36" s="103">
        <v>0</v>
      </c>
      <c r="BR36" s="103">
        <v>0</v>
      </c>
      <c r="BS36" s="103">
        <v>0</v>
      </c>
      <c r="BT36" s="103"/>
      <c r="BU36" s="110">
        <v>21</v>
      </c>
      <c r="BV36" s="103"/>
      <c r="BW36" s="103"/>
      <c r="BX36" s="103">
        <v>0</v>
      </c>
      <c r="BY36" s="106">
        <v>0</v>
      </c>
      <c r="BZ36" s="106">
        <v>0</v>
      </c>
      <c r="CA36" s="103"/>
      <c r="CB36" s="103"/>
      <c r="CC36" s="103">
        <v>0</v>
      </c>
      <c r="CD36" s="103"/>
      <c r="CE36" s="103">
        <v>0</v>
      </c>
      <c r="CF36" s="103"/>
      <c r="CG36" s="103"/>
      <c r="CH36" s="103"/>
      <c r="CI36" s="103"/>
      <c r="CJ36" s="103"/>
      <c r="CK36" s="110"/>
      <c r="CL36" s="103"/>
      <c r="CM36" s="103"/>
      <c r="CN36" s="103"/>
      <c r="CO36" s="103"/>
      <c r="CP36" s="103"/>
      <c r="CQ36" s="103">
        <v>0</v>
      </c>
      <c r="CR36" s="103"/>
      <c r="CS36" s="103"/>
      <c r="CT36" s="103"/>
      <c r="CU36" s="103"/>
      <c r="CV36" s="111">
        <v>104.2761</v>
      </c>
    </row>
    <row r="37" spans="1:100" s="99" customFormat="1" ht="14.25" customHeight="1">
      <c r="A37" s="103">
        <v>31</v>
      </c>
      <c r="B37" s="103" t="s">
        <v>240</v>
      </c>
      <c r="C37" s="104">
        <v>808001</v>
      </c>
      <c r="D37" s="105" t="s">
        <v>271</v>
      </c>
      <c r="E37" s="106">
        <v>1864.1922</v>
      </c>
      <c r="F37" s="106">
        <v>1562.6242</v>
      </c>
      <c r="G37" s="103">
        <v>359884</v>
      </c>
      <c r="H37" s="106">
        <v>133669</v>
      </c>
      <c r="I37" s="106">
        <v>226215</v>
      </c>
      <c r="J37" s="103">
        <v>431.86079999999998</v>
      </c>
      <c r="K37" s="106">
        <v>85.5</v>
      </c>
      <c r="L37" s="103">
        <v>85.5</v>
      </c>
      <c r="M37" s="103">
        <v>85.5</v>
      </c>
      <c r="N37" s="103">
        <v>0</v>
      </c>
      <c r="O37" s="103"/>
      <c r="P37" s="103"/>
      <c r="Q37" s="103"/>
      <c r="R37" s="103"/>
      <c r="S37" s="106">
        <v>289.16070000000002</v>
      </c>
      <c r="T37" s="103">
        <v>13.366899999999999</v>
      </c>
      <c r="U37" s="103"/>
      <c r="V37" s="103"/>
      <c r="W37" s="103">
        <v>182.4684</v>
      </c>
      <c r="X37" s="103">
        <v>182.4684</v>
      </c>
      <c r="Y37" s="103">
        <v>0</v>
      </c>
      <c r="Z37" s="103">
        <v>93.325400000000002</v>
      </c>
      <c r="AA37" s="103">
        <v>91.234200000000001</v>
      </c>
      <c r="AB37" s="103">
        <v>2.0912000000000006</v>
      </c>
      <c r="AC37" s="103">
        <v>152057</v>
      </c>
      <c r="AD37" s="103"/>
      <c r="AE37" s="103"/>
      <c r="AF37" s="103">
        <v>214.97</v>
      </c>
      <c r="AG37" s="103">
        <v>214.97</v>
      </c>
      <c r="AH37" s="103">
        <v>0</v>
      </c>
      <c r="AI37" s="110">
        <v>148.50659999999999</v>
      </c>
      <c r="AJ37" s="110">
        <v>148.50659999999999</v>
      </c>
      <c r="AK37" s="110">
        <v>0</v>
      </c>
      <c r="AL37" s="110">
        <v>1485066</v>
      </c>
      <c r="AM37" s="103"/>
      <c r="AN37" s="103">
        <v>62.248100000000001</v>
      </c>
      <c r="AO37" s="103">
        <v>62.248100000000001</v>
      </c>
      <c r="AP37" s="103">
        <v>0</v>
      </c>
      <c r="AQ37" s="103">
        <v>58.586500000000001</v>
      </c>
      <c r="AR37" s="103">
        <v>585865</v>
      </c>
      <c r="AS37" s="103">
        <v>3.6617000000000002</v>
      </c>
      <c r="AT37" s="103">
        <v>36617</v>
      </c>
      <c r="AU37" s="103"/>
      <c r="AV37" s="103">
        <v>7.7990000000000004</v>
      </c>
      <c r="AW37" s="103">
        <v>7.7990000000000004</v>
      </c>
      <c r="AX37" s="103">
        <v>0</v>
      </c>
      <c r="AY37" s="103">
        <v>4.3940000000000001</v>
      </c>
      <c r="AZ37" s="103">
        <v>43940</v>
      </c>
      <c r="BA37" s="103">
        <v>3.4049999999999998</v>
      </c>
      <c r="BB37" s="103">
        <v>34050</v>
      </c>
      <c r="BC37" s="103">
        <v>0</v>
      </c>
      <c r="BD37" s="103">
        <v>122.57899999999999</v>
      </c>
      <c r="BE37" s="103">
        <v>122.57899999999999</v>
      </c>
      <c r="BF37" s="103">
        <v>0</v>
      </c>
      <c r="BG37" s="103"/>
      <c r="BH37" s="103">
        <v>200</v>
      </c>
      <c r="BI37" s="103">
        <v>200</v>
      </c>
      <c r="BJ37" s="103">
        <v>0</v>
      </c>
      <c r="BK37" s="111">
        <v>1E-4</v>
      </c>
      <c r="BL37" s="112" t="s">
        <v>271</v>
      </c>
      <c r="BM37" s="106">
        <v>301.08799999999997</v>
      </c>
      <c r="BN37" s="103">
        <v>125.28</v>
      </c>
      <c r="BO37" s="103">
        <v>125.28</v>
      </c>
      <c r="BP37" s="103">
        <v>0</v>
      </c>
      <c r="BQ37" s="103">
        <v>26.808</v>
      </c>
      <c r="BR37" s="103">
        <v>26.808</v>
      </c>
      <c r="BS37" s="103">
        <v>0</v>
      </c>
      <c r="BT37" s="103">
        <v>22340</v>
      </c>
      <c r="BU37" s="110">
        <v>84</v>
      </c>
      <c r="BV37" s="103">
        <v>65</v>
      </c>
      <c r="BW37" s="103">
        <v>65</v>
      </c>
      <c r="BX37" s="103">
        <v>0</v>
      </c>
      <c r="BY37" s="106">
        <v>0.48</v>
      </c>
      <c r="BZ37" s="106">
        <v>0.48</v>
      </c>
      <c r="CA37" s="103"/>
      <c r="CB37" s="103"/>
      <c r="CC37" s="103">
        <v>0.48</v>
      </c>
      <c r="CD37" s="103">
        <v>0.48</v>
      </c>
      <c r="CE37" s="103">
        <v>0</v>
      </c>
      <c r="CF37" s="103"/>
      <c r="CG37" s="103"/>
      <c r="CH37" s="103"/>
      <c r="CI37" s="103"/>
      <c r="CJ37" s="103"/>
      <c r="CK37" s="110"/>
      <c r="CL37" s="103"/>
      <c r="CM37" s="103"/>
      <c r="CN37" s="103"/>
      <c r="CO37" s="103"/>
      <c r="CP37" s="103"/>
      <c r="CQ37" s="103">
        <v>0</v>
      </c>
      <c r="CR37" s="103"/>
      <c r="CS37" s="103"/>
      <c r="CT37" s="103"/>
      <c r="CU37" s="103"/>
      <c r="CV37" s="111">
        <v>1864.1922</v>
      </c>
    </row>
    <row r="38" spans="1:100" s="99" customFormat="1" ht="14.25" customHeight="1">
      <c r="A38" s="103">
        <v>32</v>
      </c>
      <c r="B38" s="103" t="s">
        <v>240</v>
      </c>
      <c r="C38" s="104">
        <v>808002</v>
      </c>
      <c r="D38" s="105" t="s">
        <v>272</v>
      </c>
      <c r="E38" s="106">
        <v>1187.8791000000001</v>
      </c>
      <c r="F38" s="106">
        <v>936.06310000000008</v>
      </c>
      <c r="G38" s="103">
        <v>267980</v>
      </c>
      <c r="H38" s="106"/>
      <c r="I38" s="106">
        <v>267980</v>
      </c>
      <c r="J38" s="103">
        <v>321.57600000000002</v>
      </c>
      <c r="K38" s="106">
        <v>27</v>
      </c>
      <c r="L38" s="103">
        <v>0</v>
      </c>
      <c r="M38" s="103">
        <v>0</v>
      </c>
      <c r="N38" s="103">
        <v>0</v>
      </c>
      <c r="O38" s="103"/>
      <c r="P38" s="103"/>
      <c r="Q38" s="103"/>
      <c r="R38" s="103">
        <v>27</v>
      </c>
      <c r="S38" s="106">
        <v>156.24</v>
      </c>
      <c r="T38" s="103">
        <v>0</v>
      </c>
      <c r="U38" s="103"/>
      <c r="V38" s="103"/>
      <c r="W38" s="103">
        <v>100.8</v>
      </c>
      <c r="X38" s="103">
        <v>100.8</v>
      </c>
      <c r="Y38" s="103">
        <v>0</v>
      </c>
      <c r="Z38" s="103">
        <v>55.44</v>
      </c>
      <c r="AA38" s="103">
        <v>50.4</v>
      </c>
      <c r="AB38" s="103">
        <v>5.0399999999999991</v>
      </c>
      <c r="AC38" s="103">
        <v>84000</v>
      </c>
      <c r="AD38" s="103"/>
      <c r="AE38" s="103"/>
      <c r="AF38" s="103">
        <v>199.43</v>
      </c>
      <c r="AG38" s="103">
        <v>199.43</v>
      </c>
      <c r="AH38" s="103">
        <v>0</v>
      </c>
      <c r="AI38" s="110">
        <v>99.489000000000004</v>
      </c>
      <c r="AJ38" s="110">
        <v>99.489000000000004</v>
      </c>
      <c r="AK38" s="110">
        <v>0</v>
      </c>
      <c r="AL38" s="110">
        <v>994890</v>
      </c>
      <c r="AM38" s="103"/>
      <c r="AN38" s="103">
        <v>44.285499999999999</v>
      </c>
      <c r="AO38" s="103">
        <v>44.285499999999999</v>
      </c>
      <c r="AP38" s="103">
        <v>0</v>
      </c>
      <c r="AQ38" s="103">
        <v>41.680500000000002</v>
      </c>
      <c r="AR38" s="103">
        <v>416805</v>
      </c>
      <c r="AS38" s="103">
        <v>2.605</v>
      </c>
      <c r="AT38" s="103">
        <v>26050</v>
      </c>
      <c r="AU38" s="103"/>
      <c r="AV38" s="103">
        <v>6.7731000000000003</v>
      </c>
      <c r="AW38" s="103">
        <v>6.7731000000000003</v>
      </c>
      <c r="AX38" s="103">
        <v>0</v>
      </c>
      <c r="AY38" s="103">
        <v>3.1259999999999999</v>
      </c>
      <c r="AZ38" s="103">
        <v>31260</v>
      </c>
      <c r="BA38" s="103">
        <v>3.6469999999999998</v>
      </c>
      <c r="BB38" s="103">
        <v>36470</v>
      </c>
      <c r="BC38" s="103">
        <v>1.0000000000065512E-4</v>
      </c>
      <c r="BD38" s="103">
        <v>81.269499999999994</v>
      </c>
      <c r="BE38" s="103">
        <v>81.269499999999994</v>
      </c>
      <c r="BF38" s="103">
        <v>0</v>
      </c>
      <c r="BG38" s="103"/>
      <c r="BH38" s="103"/>
      <c r="BI38" s="103"/>
      <c r="BJ38" s="103">
        <v>0</v>
      </c>
      <c r="BK38" s="111">
        <v>1E-4</v>
      </c>
      <c r="BL38" s="112" t="s">
        <v>272</v>
      </c>
      <c r="BM38" s="106">
        <v>204.92000000000002</v>
      </c>
      <c r="BN38" s="103">
        <v>73.92</v>
      </c>
      <c r="BO38" s="103">
        <v>73.92</v>
      </c>
      <c r="BP38" s="103">
        <v>0</v>
      </c>
      <c r="BQ38" s="103">
        <v>0</v>
      </c>
      <c r="BR38" s="103">
        <v>0</v>
      </c>
      <c r="BS38" s="103">
        <v>0</v>
      </c>
      <c r="BT38" s="103"/>
      <c r="BU38" s="110">
        <v>131</v>
      </c>
      <c r="BV38" s="103"/>
      <c r="BW38" s="103"/>
      <c r="BX38" s="103">
        <v>0</v>
      </c>
      <c r="BY38" s="106">
        <v>46.896000000000001</v>
      </c>
      <c r="BZ38" s="106">
        <v>30.24</v>
      </c>
      <c r="CA38" s="103"/>
      <c r="CB38" s="103"/>
      <c r="CC38" s="103">
        <v>30.24</v>
      </c>
      <c r="CD38" s="103">
        <v>30.24</v>
      </c>
      <c r="CE38" s="103">
        <v>0</v>
      </c>
      <c r="CF38" s="103"/>
      <c r="CG38" s="103"/>
      <c r="CH38" s="103">
        <v>1.6559999999999999</v>
      </c>
      <c r="CI38" s="103"/>
      <c r="CJ38" s="103"/>
      <c r="CK38" s="110"/>
      <c r="CL38" s="103"/>
      <c r="CM38" s="103"/>
      <c r="CN38" s="103"/>
      <c r="CO38" s="103">
        <v>15</v>
      </c>
      <c r="CP38" s="103">
        <v>15</v>
      </c>
      <c r="CQ38" s="103">
        <v>0</v>
      </c>
      <c r="CR38" s="103"/>
      <c r="CS38" s="103"/>
      <c r="CT38" s="103"/>
      <c r="CU38" s="103"/>
      <c r="CV38" s="111">
        <v>1187.8791000000001</v>
      </c>
    </row>
    <row r="39" spans="1:100" s="99" customFormat="1" ht="14.25" customHeight="1">
      <c r="A39" s="103">
        <v>34</v>
      </c>
      <c r="B39" s="103" t="s">
        <v>240</v>
      </c>
      <c r="C39" s="104">
        <v>813001</v>
      </c>
      <c r="D39" s="105" t="s">
        <v>273</v>
      </c>
      <c r="E39" s="106">
        <v>981.54540000000009</v>
      </c>
      <c r="F39" s="106">
        <v>726.35339999999997</v>
      </c>
      <c r="G39" s="103">
        <v>203614</v>
      </c>
      <c r="H39" s="106">
        <v>186835</v>
      </c>
      <c r="I39" s="106">
        <v>16779</v>
      </c>
      <c r="J39" s="103">
        <v>244.33680000000001</v>
      </c>
      <c r="K39" s="106">
        <v>119.25</v>
      </c>
      <c r="L39" s="103">
        <v>119.25</v>
      </c>
      <c r="M39" s="103">
        <v>119.25</v>
      </c>
      <c r="N39" s="103">
        <v>0</v>
      </c>
      <c r="O39" s="103"/>
      <c r="P39" s="103"/>
      <c r="Q39" s="103"/>
      <c r="R39" s="103"/>
      <c r="S39" s="106">
        <v>167.57999999999998</v>
      </c>
      <c r="T39" s="103">
        <v>18.683499999999999</v>
      </c>
      <c r="U39" s="103"/>
      <c r="V39" s="103"/>
      <c r="W39" s="103">
        <v>97.761600000000001</v>
      </c>
      <c r="X39" s="103">
        <v>97.761600000000001</v>
      </c>
      <c r="Y39" s="103">
        <v>0</v>
      </c>
      <c r="Z39" s="103">
        <v>51.134900000000002</v>
      </c>
      <c r="AA39" s="103">
        <v>48.880800000000001</v>
      </c>
      <c r="AB39" s="103">
        <v>2.2541000000000011</v>
      </c>
      <c r="AC39" s="103">
        <v>81468</v>
      </c>
      <c r="AD39" s="103"/>
      <c r="AE39" s="103"/>
      <c r="AF39" s="103">
        <v>15.54</v>
      </c>
      <c r="AG39" s="103">
        <v>15.54</v>
      </c>
      <c r="AH39" s="103">
        <v>0</v>
      </c>
      <c r="AI39" s="110">
        <v>79.291499999999999</v>
      </c>
      <c r="AJ39" s="110">
        <v>79.291499999999999</v>
      </c>
      <c r="AK39" s="110">
        <v>0</v>
      </c>
      <c r="AL39" s="110">
        <v>792915</v>
      </c>
      <c r="AM39" s="103"/>
      <c r="AN39" s="103">
        <v>32.2258</v>
      </c>
      <c r="AO39" s="103">
        <v>32.2258</v>
      </c>
      <c r="AP39" s="103">
        <v>0</v>
      </c>
      <c r="AQ39" s="103">
        <v>30.330100000000002</v>
      </c>
      <c r="AR39" s="103">
        <v>303301</v>
      </c>
      <c r="AS39" s="103">
        <v>1.8956</v>
      </c>
      <c r="AT39" s="103">
        <v>18956</v>
      </c>
      <c r="AU39" s="103"/>
      <c r="AV39" s="103">
        <v>2.5245000000000002</v>
      </c>
      <c r="AW39" s="103">
        <v>2.5245000000000002</v>
      </c>
      <c r="AX39" s="103">
        <v>0</v>
      </c>
      <c r="AY39" s="103">
        <v>2.2747999999999999</v>
      </c>
      <c r="AZ39" s="103">
        <v>22748</v>
      </c>
      <c r="BA39" s="103">
        <v>0.24970000000000001</v>
      </c>
      <c r="BB39" s="103">
        <v>2497</v>
      </c>
      <c r="BC39" s="103">
        <v>2.4980018054066022E-16</v>
      </c>
      <c r="BD39" s="103">
        <v>65.604799999999997</v>
      </c>
      <c r="BE39" s="103">
        <v>65.604799999999997</v>
      </c>
      <c r="BF39" s="103">
        <v>0</v>
      </c>
      <c r="BG39" s="103"/>
      <c r="BH39" s="103"/>
      <c r="BI39" s="103"/>
      <c r="BJ39" s="103">
        <v>0</v>
      </c>
      <c r="BK39" s="111">
        <v>1E-4</v>
      </c>
      <c r="BL39" s="112" t="s">
        <v>273</v>
      </c>
      <c r="BM39" s="106">
        <v>216.32400000000001</v>
      </c>
      <c r="BN39" s="103">
        <v>69.36</v>
      </c>
      <c r="BO39" s="103">
        <v>69.36</v>
      </c>
      <c r="BP39" s="103">
        <v>0</v>
      </c>
      <c r="BQ39" s="103">
        <v>35.963999999999999</v>
      </c>
      <c r="BR39" s="103">
        <v>35.963999999999999</v>
      </c>
      <c r="BS39" s="103">
        <v>0</v>
      </c>
      <c r="BT39" s="103">
        <v>28270</v>
      </c>
      <c r="BU39" s="110">
        <v>111</v>
      </c>
      <c r="BV39" s="103"/>
      <c r="BW39" s="103"/>
      <c r="BX39" s="103">
        <v>0</v>
      </c>
      <c r="BY39" s="106">
        <v>38.868000000000002</v>
      </c>
      <c r="BZ39" s="106">
        <v>29.76</v>
      </c>
      <c r="CA39" s="103"/>
      <c r="CB39" s="103"/>
      <c r="CC39" s="103">
        <v>29.76</v>
      </c>
      <c r="CD39" s="103">
        <v>29.76</v>
      </c>
      <c r="CE39" s="103">
        <v>0</v>
      </c>
      <c r="CF39" s="103"/>
      <c r="CG39" s="103"/>
      <c r="CH39" s="103">
        <v>9.1080000000000005</v>
      </c>
      <c r="CI39" s="103"/>
      <c r="CJ39" s="103"/>
      <c r="CK39" s="110"/>
      <c r="CL39" s="103"/>
      <c r="CM39" s="103"/>
      <c r="CN39" s="103"/>
      <c r="CO39" s="103"/>
      <c r="CP39" s="103"/>
      <c r="CQ39" s="103">
        <v>0</v>
      </c>
      <c r="CR39" s="103"/>
      <c r="CS39" s="103"/>
      <c r="CT39" s="103"/>
      <c r="CU39" s="103"/>
      <c r="CV39" s="111">
        <v>981.54540000000009</v>
      </c>
    </row>
    <row r="40" spans="1:100" s="99" customFormat="1" ht="14.25" customHeight="1">
      <c r="A40" s="103">
        <v>35</v>
      </c>
      <c r="B40" s="103" t="s">
        <v>240</v>
      </c>
      <c r="C40" s="104">
        <v>803001</v>
      </c>
      <c r="D40" s="105" t="s">
        <v>274</v>
      </c>
      <c r="E40" s="106">
        <v>651.80659999999989</v>
      </c>
      <c r="F40" s="106">
        <v>455.04499999999996</v>
      </c>
      <c r="G40" s="103">
        <v>133280</v>
      </c>
      <c r="H40" s="106">
        <v>67714</v>
      </c>
      <c r="I40" s="106">
        <v>65566</v>
      </c>
      <c r="J40" s="103">
        <v>159.93600000000001</v>
      </c>
      <c r="K40" s="106">
        <v>36</v>
      </c>
      <c r="L40" s="103">
        <v>36</v>
      </c>
      <c r="M40" s="103">
        <v>36</v>
      </c>
      <c r="N40" s="103">
        <v>0</v>
      </c>
      <c r="O40" s="103"/>
      <c r="P40" s="103"/>
      <c r="Q40" s="103"/>
      <c r="R40" s="103"/>
      <c r="S40" s="106">
        <v>92.967600000000004</v>
      </c>
      <c r="T40" s="103">
        <v>6.7713999999999999</v>
      </c>
      <c r="U40" s="103"/>
      <c r="V40" s="103"/>
      <c r="W40" s="103">
        <v>57.99</v>
      </c>
      <c r="X40" s="103">
        <v>57.99</v>
      </c>
      <c r="Y40" s="103">
        <v>0</v>
      </c>
      <c r="Z40" s="103">
        <v>28.206199999999999</v>
      </c>
      <c r="AA40" s="103">
        <v>28.995000000000001</v>
      </c>
      <c r="AB40" s="103">
        <v>-0.78880000000000194</v>
      </c>
      <c r="AC40" s="103">
        <v>48325</v>
      </c>
      <c r="AD40" s="103"/>
      <c r="AE40" s="103"/>
      <c r="AF40" s="103">
        <v>51.8</v>
      </c>
      <c r="AG40" s="103">
        <v>51.8</v>
      </c>
      <c r="AH40" s="103">
        <v>0</v>
      </c>
      <c r="AI40" s="110">
        <v>49.999600000000001</v>
      </c>
      <c r="AJ40" s="110">
        <v>49.999600000000001</v>
      </c>
      <c r="AK40" s="110">
        <v>0</v>
      </c>
      <c r="AL40" s="110">
        <v>499996</v>
      </c>
      <c r="AM40" s="103"/>
      <c r="AN40" s="103">
        <v>21.057600000000001</v>
      </c>
      <c r="AO40" s="103">
        <v>21.057600000000001</v>
      </c>
      <c r="AP40" s="103">
        <v>0</v>
      </c>
      <c r="AQ40" s="103">
        <v>19.818899999999999</v>
      </c>
      <c r="AR40" s="103">
        <v>198189</v>
      </c>
      <c r="AS40" s="103">
        <v>1.2386999999999999</v>
      </c>
      <c r="AT40" s="103">
        <v>12387</v>
      </c>
      <c r="AU40" s="103"/>
      <c r="AV40" s="103">
        <v>2.3997999999999999</v>
      </c>
      <c r="AW40" s="103">
        <v>2.3997999999999999</v>
      </c>
      <c r="AX40" s="103">
        <v>0</v>
      </c>
      <c r="AY40" s="103">
        <v>1.4863999999999999</v>
      </c>
      <c r="AZ40" s="103">
        <v>14864</v>
      </c>
      <c r="BA40" s="103">
        <v>0.91339999999999999</v>
      </c>
      <c r="BB40" s="103">
        <v>9134</v>
      </c>
      <c r="BC40" s="103">
        <v>0</v>
      </c>
      <c r="BD40" s="103">
        <v>40.884399999999999</v>
      </c>
      <c r="BE40" s="103">
        <v>40.884399999999999</v>
      </c>
      <c r="BF40" s="103">
        <v>0</v>
      </c>
      <c r="BG40" s="103"/>
      <c r="BH40" s="103"/>
      <c r="BI40" s="103"/>
      <c r="BJ40" s="103">
        <v>0</v>
      </c>
      <c r="BK40" s="111">
        <v>1E-4</v>
      </c>
      <c r="BL40" s="112" t="s">
        <v>274</v>
      </c>
      <c r="BM40" s="106">
        <v>181.44</v>
      </c>
      <c r="BN40" s="103">
        <v>38.4</v>
      </c>
      <c r="BO40" s="103">
        <v>38.4</v>
      </c>
      <c r="BP40" s="103">
        <v>0</v>
      </c>
      <c r="BQ40" s="103">
        <v>14.04</v>
      </c>
      <c r="BR40" s="103">
        <v>14.04</v>
      </c>
      <c r="BS40" s="103">
        <v>0</v>
      </c>
      <c r="BT40" s="103">
        <v>17640</v>
      </c>
      <c r="BU40" s="110">
        <v>69</v>
      </c>
      <c r="BV40" s="103">
        <v>60</v>
      </c>
      <c r="BW40" s="103">
        <v>39.6</v>
      </c>
      <c r="BX40" s="103">
        <v>20.399999999999999</v>
      </c>
      <c r="BY40" s="106">
        <v>15.3216</v>
      </c>
      <c r="BZ40" s="106">
        <v>12.48</v>
      </c>
      <c r="CA40" s="103"/>
      <c r="CB40" s="103"/>
      <c r="CC40" s="103">
        <v>12.48</v>
      </c>
      <c r="CD40" s="103">
        <v>12.48</v>
      </c>
      <c r="CE40" s="103">
        <v>0</v>
      </c>
      <c r="CF40" s="103"/>
      <c r="CG40" s="103"/>
      <c r="CH40" s="103">
        <v>2.8416000000000001</v>
      </c>
      <c r="CI40" s="103"/>
      <c r="CJ40" s="103"/>
      <c r="CK40" s="110"/>
      <c r="CL40" s="103"/>
      <c r="CM40" s="103"/>
      <c r="CN40" s="103"/>
      <c r="CO40" s="103"/>
      <c r="CP40" s="103"/>
      <c r="CQ40" s="103">
        <v>0</v>
      </c>
      <c r="CR40" s="103"/>
      <c r="CS40" s="103"/>
      <c r="CT40" s="103"/>
      <c r="CU40" s="103"/>
      <c r="CV40" s="111">
        <v>651.80659999999989</v>
      </c>
    </row>
    <row r="41" spans="1:100" s="99" customFormat="1" ht="14.25" customHeight="1">
      <c r="A41" s="103">
        <v>36</v>
      </c>
      <c r="B41" s="103" t="s">
        <v>240</v>
      </c>
      <c r="C41" s="104">
        <v>803002</v>
      </c>
      <c r="D41" s="105" t="s">
        <v>275</v>
      </c>
      <c r="E41" s="106">
        <v>488.47590000000002</v>
      </c>
      <c r="F41" s="106">
        <v>379.84789999999998</v>
      </c>
      <c r="G41" s="103">
        <v>105608</v>
      </c>
      <c r="H41" s="106"/>
      <c r="I41" s="106">
        <v>105608</v>
      </c>
      <c r="J41" s="103">
        <v>126.7296</v>
      </c>
      <c r="K41" s="106">
        <v>0</v>
      </c>
      <c r="L41" s="103">
        <v>0</v>
      </c>
      <c r="M41" s="103">
        <v>0</v>
      </c>
      <c r="N41" s="103">
        <v>0</v>
      </c>
      <c r="O41" s="103"/>
      <c r="P41" s="103"/>
      <c r="Q41" s="103"/>
      <c r="R41" s="103"/>
      <c r="S41" s="106">
        <v>71.28</v>
      </c>
      <c r="T41" s="103">
        <v>0</v>
      </c>
      <c r="U41" s="103"/>
      <c r="V41" s="103"/>
      <c r="W41" s="103">
        <v>47.52</v>
      </c>
      <c r="X41" s="103">
        <v>47.52</v>
      </c>
      <c r="Y41" s="103">
        <v>0</v>
      </c>
      <c r="Z41" s="103">
        <v>23.76</v>
      </c>
      <c r="AA41" s="103">
        <v>23.76</v>
      </c>
      <c r="AB41" s="103">
        <v>0</v>
      </c>
      <c r="AC41" s="103">
        <v>39600</v>
      </c>
      <c r="AD41" s="103"/>
      <c r="AE41" s="103"/>
      <c r="AF41" s="103">
        <v>85.47</v>
      </c>
      <c r="AG41" s="103">
        <v>85.47</v>
      </c>
      <c r="AH41" s="103">
        <v>0</v>
      </c>
      <c r="AI41" s="110">
        <v>41.555100000000003</v>
      </c>
      <c r="AJ41" s="110">
        <v>41.555100000000003</v>
      </c>
      <c r="AK41" s="110">
        <v>0</v>
      </c>
      <c r="AL41" s="110">
        <v>415551.00000000006</v>
      </c>
      <c r="AM41" s="103"/>
      <c r="AN41" s="103">
        <v>18.036999999999999</v>
      </c>
      <c r="AO41" s="103">
        <v>18.036999999999999</v>
      </c>
      <c r="AP41" s="103">
        <v>0</v>
      </c>
      <c r="AQ41" s="103">
        <v>16.975999999999999</v>
      </c>
      <c r="AR41" s="103">
        <v>169760</v>
      </c>
      <c r="AS41" s="103">
        <v>1.0609999999999999</v>
      </c>
      <c r="AT41" s="103">
        <v>10610</v>
      </c>
      <c r="AU41" s="103"/>
      <c r="AV41" s="103">
        <v>2.7585999999999999</v>
      </c>
      <c r="AW41" s="103">
        <v>2.5245000000000002</v>
      </c>
      <c r="AX41" s="103">
        <v>0.23409999999999975</v>
      </c>
      <c r="AY41" s="103">
        <v>1.2732000000000001</v>
      </c>
      <c r="AZ41" s="103">
        <v>12732.000000000002</v>
      </c>
      <c r="BA41" s="103">
        <v>1.4854000000000001</v>
      </c>
      <c r="BB41" s="103">
        <v>14854</v>
      </c>
      <c r="BC41" s="103">
        <v>0</v>
      </c>
      <c r="BD41" s="103">
        <v>34.017600000000002</v>
      </c>
      <c r="BE41" s="103">
        <v>65.604799999999997</v>
      </c>
      <c r="BF41" s="103">
        <v>-31.587199999999996</v>
      </c>
      <c r="BG41" s="103"/>
      <c r="BH41" s="103"/>
      <c r="BI41" s="103"/>
      <c r="BJ41" s="103">
        <v>0</v>
      </c>
      <c r="BK41" s="111">
        <v>1E-4</v>
      </c>
      <c r="BL41" s="112" t="s">
        <v>275</v>
      </c>
      <c r="BM41" s="106">
        <v>103.48</v>
      </c>
      <c r="BN41" s="103">
        <v>31.68</v>
      </c>
      <c r="BO41" s="103">
        <v>31.68</v>
      </c>
      <c r="BP41" s="103">
        <v>0</v>
      </c>
      <c r="BQ41" s="103">
        <v>0</v>
      </c>
      <c r="BR41" s="103">
        <v>0</v>
      </c>
      <c r="BS41" s="103">
        <v>0</v>
      </c>
      <c r="BT41" s="103"/>
      <c r="BU41" s="110">
        <v>68</v>
      </c>
      <c r="BV41" s="103">
        <v>3.8</v>
      </c>
      <c r="BW41" s="103">
        <v>3.8</v>
      </c>
      <c r="BX41" s="103">
        <v>0</v>
      </c>
      <c r="BY41" s="106">
        <v>5.1480000000000006</v>
      </c>
      <c r="BZ41" s="106">
        <v>4.32</v>
      </c>
      <c r="CA41" s="103"/>
      <c r="CB41" s="103"/>
      <c r="CC41" s="103">
        <v>4.32</v>
      </c>
      <c r="CD41" s="103">
        <v>4.32</v>
      </c>
      <c r="CE41" s="103">
        <v>0</v>
      </c>
      <c r="CF41" s="103"/>
      <c r="CG41" s="103"/>
      <c r="CH41" s="103">
        <v>0.82799999999999996</v>
      </c>
      <c r="CI41" s="103"/>
      <c r="CJ41" s="103"/>
      <c r="CK41" s="110"/>
      <c r="CL41" s="103"/>
      <c r="CM41" s="103"/>
      <c r="CN41" s="103"/>
      <c r="CO41" s="103"/>
      <c r="CP41" s="103"/>
      <c r="CQ41" s="103">
        <v>0</v>
      </c>
      <c r="CR41" s="103"/>
      <c r="CS41" s="103"/>
      <c r="CT41" s="103"/>
      <c r="CU41" s="103"/>
      <c r="CV41" s="111">
        <v>488.47590000000002</v>
      </c>
    </row>
    <row r="42" spans="1:100" s="99" customFormat="1" ht="14.25" customHeight="1">
      <c r="A42" s="103">
        <v>37</v>
      </c>
      <c r="B42" s="103" t="s">
        <v>240</v>
      </c>
      <c r="C42" s="104">
        <v>803003</v>
      </c>
      <c r="D42" s="105" t="s">
        <v>276</v>
      </c>
      <c r="E42" s="106">
        <v>113.2508</v>
      </c>
      <c r="F42" s="106">
        <v>89.880799999999994</v>
      </c>
      <c r="G42" s="103">
        <v>28030</v>
      </c>
      <c r="H42" s="106"/>
      <c r="I42" s="106">
        <v>28030</v>
      </c>
      <c r="J42" s="103">
        <v>33.636000000000003</v>
      </c>
      <c r="K42" s="106">
        <v>0</v>
      </c>
      <c r="L42" s="103">
        <v>0</v>
      </c>
      <c r="M42" s="103">
        <v>0</v>
      </c>
      <c r="N42" s="103">
        <v>0</v>
      </c>
      <c r="O42" s="103"/>
      <c r="P42" s="103"/>
      <c r="Q42" s="103"/>
      <c r="R42" s="103"/>
      <c r="S42" s="106">
        <v>15.120000000000001</v>
      </c>
      <c r="T42" s="103">
        <v>0</v>
      </c>
      <c r="U42" s="103"/>
      <c r="V42" s="103"/>
      <c r="W42" s="103">
        <v>10.08</v>
      </c>
      <c r="X42" s="103">
        <v>10.08</v>
      </c>
      <c r="Y42" s="103">
        <v>0</v>
      </c>
      <c r="Z42" s="103">
        <v>5.04</v>
      </c>
      <c r="AA42" s="103">
        <v>5.04</v>
      </c>
      <c r="AB42" s="103">
        <v>0</v>
      </c>
      <c r="AC42" s="103">
        <v>8400</v>
      </c>
      <c r="AD42" s="103"/>
      <c r="AE42" s="103"/>
      <c r="AF42" s="103">
        <v>18.13</v>
      </c>
      <c r="AG42" s="103">
        <v>18.13</v>
      </c>
      <c r="AH42" s="103">
        <v>0</v>
      </c>
      <c r="AI42" s="110">
        <v>9.8954000000000004</v>
      </c>
      <c r="AJ42" s="110">
        <v>9.8954000000000004</v>
      </c>
      <c r="AK42" s="110">
        <v>0</v>
      </c>
      <c r="AL42" s="110">
        <v>98954</v>
      </c>
      <c r="AM42" s="103"/>
      <c r="AN42" s="103">
        <v>4.4001000000000001</v>
      </c>
      <c r="AO42" s="103">
        <v>4.4001000000000001</v>
      </c>
      <c r="AP42" s="103">
        <v>0</v>
      </c>
      <c r="AQ42" s="103">
        <v>4.1413000000000002</v>
      </c>
      <c r="AR42" s="103">
        <v>41413</v>
      </c>
      <c r="AS42" s="103">
        <v>0.25879999999999997</v>
      </c>
      <c r="AT42" s="103">
        <v>2587.9999999999995</v>
      </c>
      <c r="AU42" s="103"/>
      <c r="AV42" s="103">
        <v>0.67300000000000004</v>
      </c>
      <c r="AW42" s="103">
        <v>0.67300000000000004</v>
      </c>
      <c r="AX42" s="103">
        <v>0</v>
      </c>
      <c r="AY42" s="103">
        <v>0.31059999999999999</v>
      </c>
      <c r="AZ42" s="103">
        <v>3106</v>
      </c>
      <c r="BA42" s="103">
        <v>0.3624</v>
      </c>
      <c r="BB42" s="103">
        <v>3624</v>
      </c>
      <c r="BC42" s="103">
        <v>0</v>
      </c>
      <c r="BD42" s="103">
        <v>8.0263000000000009</v>
      </c>
      <c r="BE42" s="103">
        <v>8.0263000000000009</v>
      </c>
      <c r="BF42" s="103">
        <v>0</v>
      </c>
      <c r="BG42" s="103"/>
      <c r="BH42" s="103"/>
      <c r="BI42" s="103"/>
      <c r="BJ42" s="103">
        <v>0</v>
      </c>
      <c r="BK42" s="111">
        <v>1E-4</v>
      </c>
      <c r="BL42" s="105" t="s">
        <v>276</v>
      </c>
      <c r="BM42" s="106">
        <v>21.72</v>
      </c>
      <c r="BN42" s="103">
        <v>6.72</v>
      </c>
      <c r="BO42" s="103">
        <v>6.72</v>
      </c>
      <c r="BP42" s="103">
        <v>0</v>
      </c>
      <c r="BQ42" s="103">
        <v>0</v>
      </c>
      <c r="BR42" s="103">
        <v>0</v>
      </c>
      <c r="BS42" s="103">
        <v>0</v>
      </c>
      <c r="BT42" s="103"/>
      <c r="BU42" s="110">
        <v>15</v>
      </c>
      <c r="BV42" s="103"/>
      <c r="BW42" s="103"/>
      <c r="BX42" s="103">
        <v>0</v>
      </c>
      <c r="BY42" s="106">
        <v>1.65</v>
      </c>
      <c r="BZ42" s="106">
        <v>0.48</v>
      </c>
      <c r="CA42" s="103"/>
      <c r="CB42" s="103"/>
      <c r="CC42" s="103">
        <v>0.48</v>
      </c>
      <c r="CD42" s="103">
        <v>0.48</v>
      </c>
      <c r="CE42" s="103">
        <v>0</v>
      </c>
      <c r="CF42" s="103"/>
      <c r="CG42" s="103"/>
      <c r="CH42" s="103">
        <v>1.17</v>
      </c>
      <c r="CI42" s="103"/>
      <c r="CJ42" s="103"/>
      <c r="CK42" s="110"/>
      <c r="CL42" s="103"/>
      <c r="CM42" s="103"/>
      <c r="CN42" s="103"/>
      <c r="CO42" s="103"/>
      <c r="CP42" s="103"/>
      <c r="CQ42" s="103">
        <v>0</v>
      </c>
      <c r="CR42" s="103"/>
      <c r="CS42" s="103"/>
      <c r="CT42" s="103"/>
      <c r="CU42" s="103"/>
      <c r="CV42" s="111">
        <v>113.2508</v>
      </c>
    </row>
    <row r="43" spans="1:100" s="99" customFormat="1" ht="14.25" customHeight="1">
      <c r="A43" s="103">
        <v>38</v>
      </c>
      <c r="B43" s="103" t="s">
        <v>240</v>
      </c>
      <c r="C43" s="104">
        <v>803006</v>
      </c>
      <c r="D43" s="105" t="s">
        <v>277</v>
      </c>
      <c r="E43" s="106">
        <v>97.645599999999973</v>
      </c>
      <c r="F43" s="106">
        <v>72.885599999999982</v>
      </c>
      <c r="G43" s="103">
        <v>21513</v>
      </c>
      <c r="H43" s="106"/>
      <c r="I43" s="106">
        <v>21513</v>
      </c>
      <c r="J43" s="103">
        <v>25.8156</v>
      </c>
      <c r="K43" s="106">
        <v>0</v>
      </c>
      <c r="L43" s="103">
        <v>0</v>
      </c>
      <c r="M43" s="103">
        <v>0</v>
      </c>
      <c r="N43" s="103">
        <v>0</v>
      </c>
      <c r="O43" s="103"/>
      <c r="P43" s="103"/>
      <c r="Q43" s="103"/>
      <c r="R43" s="103"/>
      <c r="S43" s="106">
        <v>12.96</v>
      </c>
      <c r="T43" s="103">
        <v>0</v>
      </c>
      <c r="U43" s="103"/>
      <c r="V43" s="103"/>
      <c r="W43" s="103">
        <v>8.64</v>
      </c>
      <c r="X43" s="103">
        <v>8.64</v>
      </c>
      <c r="Y43" s="103">
        <v>0</v>
      </c>
      <c r="Z43" s="103">
        <v>4.32</v>
      </c>
      <c r="AA43" s="103">
        <v>4.32</v>
      </c>
      <c r="AB43" s="103">
        <v>0</v>
      </c>
      <c r="AC43" s="103">
        <v>7200</v>
      </c>
      <c r="AD43" s="103"/>
      <c r="AE43" s="103"/>
      <c r="AF43" s="103">
        <v>15.54</v>
      </c>
      <c r="AG43" s="103">
        <v>15.54</v>
      </c>
      <c r="AH43" s="103">
        <v>0</v>
      </c>
      <c r="AI43" s="110">
        <v>7.9992999999999999</v>
      </c>
      <c r="AJ43" s="110">
        <v>7.9992999999999999</v>
      </c>
      <c r="AK43" s="110">
        <v>0</v>
      </c>
      <c r="AL43" s="110">
        <v>79993</v>
      </c>
      <c r="AM43" s="103"/>
      <c r="AN43" s="103">
        <v>3.5152000000000001</v>
      </c>
      <c r="AO43" s="103">
        <v>3.5152000000000001</v>
      </c>
      <c r="AP43" s="103">
        <v>0</v>
      </c>
      <c r="AQ43" s="103">
        <v>3.3083999999999998</v>
      </c>
      <c r="AR43" s="103">
        <v>33084</v>
      </c>
      <c r="AS43" s="103">
        <v>0.20680000000000001</v>
      </c>
      <c r="AT43" s="103">
        <v>2068</v>
      </c>
      <c r="AU43" s="103"/>
      <c r="AV43" s="103">
        <v>0.53759999999999997</v>
      </c>
      <c r="AW43" s="103">
        <v>0.53759999999999997</v>
      </c>
      <c r="AX43" s="103">
        <v>0</v>
      </c>
      <c r="AY43" s="103">
        <v>0.24809999999999999</v>
      </c>
      <c r="AZ43" s="103">
        <v>2481</v>
      </c>
      <c r="BA43" s="103">
        <v>0.28949999999999998</v>
      </c>
      <c r="BB43" s="103">
        <v>2895</v>
      </c>
      <c r="BC43" s="103">
        <v>0</v>
      </c>
      <c r="BD43" s="103">
        <v>6.5179</v>
      </c>
      <c r="BE43" s="103">
        <v>6.5179</v>
      </c>
      <c r="BF43" s="103">
        <v>0</v>
      </c>
      <c r="BG43" s="103"/>
      <c r="BH43" s="103"/>
      <c r="BI43" s="103"/>
      <c r="BJ43" s="103">
        <v>0</v>
      </c>
      <c r="BK43" s="111">
        <v>1E-4</v>
      </c>
      <c r="BL43" s="112" t="s">
        <v>277</v>
      </c>
      <c r="BM43" s="106">
        <v>24.759999999999998</v>
      </c>
      <c r="BN43" s="103">
        <v>5.76</v>
      </c>
      <c r="BO43" s="103">
        <v>5.76</v>
      </c>
      <c r="BP43" s="103">
        <v>0</v>
      </c>
      <c r="BQ43" s="103">
        <v>0</v>
      </c>
      <c r="BR43" s="103">
        <v>0</v>
      </c>
      <c r="BS43" s="103">
        <v>0</v>
      </c>
      <c r="BT43" s="103"/>
      <c r="BU43" s="110">
        <v>19</v>
      </c>
      <c r="BV43" s="103"/>
      <c r="BW43" s="103"/>
      <c r="BX43" s="103">
        <v>0</v>
      </c>
      <c r="BY43" s="106">
        <v>0</v>
      </c>
      <c r="BZ43" s="106">
        <v>0</v>
      </c>
      <c r="CA43" s="103"/>
      <c r="CB43" s="103"/>
      <c r="CC43" s="103">
        <v>0</v>
      </c>
      <c r="CD43" s="103">
        <v>0</v>
      </c>
      <c r="CE43" s="103">
        <v>0</v>
      </c>
      <c r="CF43" s="103"/>
      <c r="CG43" s="103"/>
      <c r="CH43" s="103"/>
      <c r="CI43" s="103"/>
      <c r="CJ43" s="103"/>
      <c r="CK43" s="110"/>
      <c r="CL43" s="103"/>
      <c r="CM43" s="103"/>
      <c r="CN43" s="103"/>
      <c r="CO43" s="103"/>
      <c r="CP43" s="103"/>
      <c r="CQ43" s="103">
        <v>0</v>
      </c>
      <c r="CR43" s="103"/>
      <c r="CS43" s="103"/>
      <c r="CT43" s="103"/>
      <c r="CU43" s="103"/>
      <c r="CV43" s="111">
        <v>97.645599999999973</v>
      </c>
    </row>
    <row r="44" spans="1:100" s="99" customFormat="1" ht="14.25" customHeight="1">
      <c r="A44" s="103">
        <v>39</v>
      </c>
      <c r="B44" s="103" t="s">
        <v>240</v>
      </c>
      <c r="C44" s="104">
        <v>803005</v>
      </c>
      <c r="D44" s="121" t="s">
        <v>278</v>
      </c>
      <c r="E44" s="106">
        <v>99.329599999999999</v>
      </c>
      <c r="F44" s="106">
        <v>58.529600000000002</v>
      </c>
      <c r="G44" s="103">
        <v>16592</v>
      </c>
      <c r="H44" s="106"/>
      <c r="I44" s="106">
        <v>16592</v>
      </c>
      <c r="J44" s="103">
        <v>19.910399999999999</v>
      </c>
      <c r="K44" s="106">
        <v>0</v>
      </c>
      <c r="L44" s="103">
        <v>0</v>
      </c>
      <c r="M44" s="103">
        <v>0</v>
      </c>
      <c r="N44" s="103">
        <v>0</v>
      </c>
      <c r="O44" s="103"/>
      <c r="P44" s="103"/>
      <c r="Q44" s="103"/>
      <c r="R44" s="103"/>
      <c r="S44" s="106">
        <v>10.8</v>
      </c>
      <c r="T44" s="103">
        <v>0</v>
      </c>
      <c r="U44" s="103"/>
      <c r="V44" s="103"/>
      <c r="W44" s="103">
        <v>7.2</v>
      </c>
      <c r="X44" s="103">
        <v>7.2</v>
      </c>
      <c r="Y44" s="103">
        <v>0</v>
      </c>
      <c r="Z44" s="103">
        <v>3.6</v>
      </c>
      <c r="AA44" s="103">
        <v>3.6</v>
      </c>
      <c r="AB44" s="103">
        <v>0</v>
      </c>
      <c r="AC44" s="103">
        <v>6000</v>
      </c>
      <c r="AD44" s="103"/>
      <c r="AE44" s="103"/>
      <c r="AF44" s="103">
        <v>12.95</v>
      </c>
      <c r="AG44" s="103">
        <v>12.95</v>
      </c>
      <c r="AH44" s="103">
        <v>0</v>
      </c>
      <c r="AI44" s="110">
        <v>6.4097</v>
      </c>
      <c r="AJ44" s="110">
        <v>6.4097</v>
      </c>
      <c r="AK44" s="110">
        <v>0</v>
      </c>
      <c r="AL44" s="110">
        <v>64097</v>
      </c>
      <c r="AM44" s="103"/>
      <c r="AN44" s="103">
        <v>2.7930999999999999</v>
      </c>
      <c r="AO44" s="103">
        <v>2.7930999999999999</v>
      </c>
      <c r="AP44" s="103">
        <v>0</v>
      </c>
      <c r="AQ44" s="103">
        <v>2.6288</v>
      </c>
      <c r="AR44" s="103">
        <v>26288</v>
      </c>
      <c r="AS44" s="103">
        <v>0.1643</v>
      </c>
      <c r="AT44" s="103">
        <v>1643</v>
      </c>
      <c r="AU44" s="103"/>
      <c r="AV44" s="103">
        <v>0.42720000000000002</v>
      </c>
      <c r="AW44" s="103">
        <v>0.42720000000000002</v>
      </c>
      <c r="AX44" s="103">
        <v>0</v>
      </c>
      <c r="AY44" s="103">
        <v>0.19719999999999999</v>
      </c>
      <c r="AZ44" s="103">
        <v>1971.9999999999998</v>
      </c>
      <c r="BA44" s="103">
        <v>0.23</v>
      </c>
      <c r="BB44" s="103">
        <v>2300</v>
      </c>
      <c r="BC44" s="103">
        <v>0</v>
      </c>
      <c r="BD44" s="103">
        <v>5.2392000000000003</v>
      </c>
      <c r="BE44" s="103">
        <v>5.2392000000000003</v>
      </c>
      <c r="BF44" s="103">
        <v>0</v>
      </c>
      <c r="BG44" s="103"/>
      <c r="BH44" s="103"/>
      <c r="BI44" s="103"/>
      <c r="BJ44" s="103">
        <v>0</v>
      </c>
      <c r="BK44" s="111">
        <v>1E-4</v>
      </c>
      <c r="BL44" s="111" t="s">
        <v>278</v>
      </c>
      <c r="BM44" s="106">
        <v>40.799999999999997</v>
      </c>
      <c r="BN44" s="103">
        <v>4.8</v>
      </c>
      <c r="BO44" s="103">
        <v>4.8</v>
      </c>
      <c r="BP44" s="103">
        <v>0</v>
      </c>
      <c r="BQ44" s="103">
        <v>0</v>
      </c>
      <c r="BR44" s="103">
        <v>0</v>
      </c>
      <c r="BS44" s="103">
        <v>0</v>
      </c>
      <c r="BT44" s="103"/>
      <c r="BU44" s="110">
        <v>36</v>
      </c>
      <c r="BV44" s="103"/>
      <c r="BW44" s="103"/>
      <c r="BX44" s="103">
        <v>0</v>
      </c>
      <c r="BY44" s="106">
        <v>0</v>
      </c>
      <c r="BZ44" s="106">
        <v>0</v>
      </c>
      <c r="CA44" s="103"/>
      <c r="CB44" s="103"/>
      <c r="CC44" s="103">
        <v>0</v>
      </c>
      <c r="CD44" s="103">
        <v>0</v>
      </c>
      <c r="CE44" s="103">
        <v>0</v>
      </c>
      <c r="CF44" s="103"/>
      <c r="CG44" s="103"/>
      <c r="CH44" s="103"/>
      <c r="CI44" s="103"/>
      <c r="CJ44" s="103"/>
      <c r="CK44" s="110"/>
      <c r="CL44" s="103"/>
      <c r="CM44" s="103"/>
      <c r="CN44" s="103"/>
      <c r="CO44" s="103"/>
      <c r="CP44" s="103"/>
      <c r="CQ44" s="103">
        <v>0</v>
      </c>
      <c r="CR44" s="103"/>
      <c r="CS44" s="103"/>
      <c r="CT44" s="103"/>
      <c r="CU44" s="103"/>
      <c r="CV44" s="111">
        <v>99.329599999999999</v>
      </c>
    </row>
    <row r="45" spans="1:100" s="99" customFormat="1" ht="14.25" customHeight="1">
      <c r="A45" s="103">
        <v>40</v>
      </c>
      <c r="B45" s="103" t="s">
        <v>240</v>
      </c>
      <c r="C45" s="104">
        <v>807001</v>
      </c>
      <c r="D45" s="105" t="s">
        <v>279</v>
      </c>
      <c r="E45" s="106">
        <v>626.10709999999995</v>
      </c>
      <c r="F45" s="106">
        <v>551.0711</v>
      </c>
      <c r="G45" s="103">
        <v>151964</v>
      </c>
      <c r="H45" s="106">
        <v>96527</v>
      </c>
      <c r="I45" s="106">
        <v>55437</v>
      </c>
      <c r="J45" s="103">
        <v>182.35679999999999</v>
      </c>
      <c r="K45" s="106">
        <v>63</v>
      </c>
      <c r="L45" s="103">
        <v>63</v>
      </c>
      <c r="M45" s="103">
        <v>63</v>
      </c>
      <c r="N45" s="103">
        <v>0</v>
      </c>
      <c r="O45" s="103"/>
      <c r="P45" s="103"/>
      <c r="Q45" s="103"/>
      <c r="R45" s="103"/>
      <c r="S45" s="106">
        <v>119.18430000000001</v>
      </c>
      <c r="T45" s="103">
        <v>9.6526999999999994</v>
      </c>
      <c r="U45" s="103"/>
      <c r="V45" s="103"/>
      <c r="W45" s="103">
        <v>71.119200000000006</v>
      </c>
      <c r="X45" s="103">
        <v>71.119200000000006</v>
      </c>
      <c r="Y45" s="103">
        <v>0</v>
      </c>
      <c r="Z45" s="103">
        <v>38.412399999999998</v>
      </c>
      <c r="AA45" s="103">
        <v>35.559600000000003</v>
      </c>
      <c r="AB45" s="103">
        <v>2.8527999999999949</v>
      </c>
      <c r="AC45" s="103">
        <v>59266</v>
      </c>
      <c r="AD45" s="103"/>
      <c r="AE45" s="103"/>
      <c r="AF45" s="103">
        <v>49.21</v>
      </c>
      <c r="AG45" s="103">
        <v>49.21</v>
      </c>
      <c r="AH45" s="103">
        <v>0</v>
      </c>
      <c r="AI45" s="110">
        <v>60.054200000000002</v>
      </c>
      <c r="AJ45" s="110">
        <v>60.054200000000002</v>
      </c>
      <c r="AK45" s="110">
        <v>0</v>
      </c>
      <c r="AL45" s="110">
        <v>600542</v>
      </c>
      <c r="AM45" s="103"/>
      <c r="AN45" s="103">
        <v>25.0382</v>
      </c>
      <c r="AO45" s="103">
        <v>25.0382</v>
      </c>
      <c r="AP45" s="103">
        <v>0</v>
      </c>
      <c r="AQ45" s="103">
        <v>23.565300000000001</v>
      </c>
      <c r="AR45" s="103">
        <v>235653</v>
      </c>
      <c r="AS45" s="103">
        <v>1.4728000000000001</v>
      </c>
      <c r="AT45" s="103">
        <v>14728.000000000002</v>
      </c>
      <c r="AU45" s="103"/>
      <c r="AV45" s="103">
        <v>2.5775000000000001</v>
      </c>
      <c r="AW45" s="103">
        <v>2.5775000000000001</v>
      </c>
      <c r="AX45" s="103">
        <v>0</v>
      </c>
      <c r="AY45" s="103">
        <v>1.7674000000000001</v>
      </c>
      <c r="AZ45" s="103">
        <v>17674</v>
      </c>
      <c r="BA45" s="103">
        <v>0.81010000000000004</v>
      </c>
      <c r="BB45" s="103">
        <v>8101</v>
      </c>
      <c r="BC45" s="103">
        <v>0</v>
      </c>
      <c r="BD45" s="103">
        <v>49.650100000000002</v>
      </c>
      <c r="BE45" s="103">
        <v>49.83</v>
      </c>
      <c r="BF45" s="103">
        <v>-0.1798999999999964</v>
      </c>
      <c r="BG45" s="103"/>
      <c r="BH45" s="103"/>
      <c r="BI45" s="103"/>
      <c r="BJ45" s="103">
        <v>0</v>
      </c>
      <c r="BK45" s="111">
        <v>1E-4</v>
      </c>
      <c r="BL45" s="112" t="s">
        <v>279</v>
      </c>
      <c r="BM45" s="106">
        <v>72.635999999999996</v>
      </c>
      <c r="BN45" s="103">
        <v>51.84</v>
      </c>
      <c r="BO45" s="103">
        <v>51.84</v>
      </c>
      <c r="BP45" s="103">
        <v>0</v>
      </c>
      <c r="BQ45" s="103">
        <v>20.795999999999999</v>
      </c>
      <c r="BR45" s="103">
        <v>20.795999999999999</v>
      </c>
      <c r="BS45" s="103">
        <v>0</v>
      </c>
      <c r="BT45" s="103">
        <v>19670</v>
      </c>
      <c r="BU45" s="110">
        <v>0</v>
      </c>
      <c r="BV45" s="103"/>
      <c r="BW45" s="103"/>
      <c r="BX45" s="103">
        <v>0</v>
      </c>
      <c r="BY45" s="106">
        <v>2.4</v>
      </c>
      <c r="BZ45" s="106">
        <v>2.4</v>
      </c>
      <c r="CA45" s="103"/>
      <c r="CB45" s="103"/>
      <c r="CC45" s="103">
        <v>2.4</v>
      </c>
      <c r="CD45" s="103">
        <v>2.4</v>
      </c>
      <c r="CE45" s="103">
        <v>0</v>
      </c>
      <c r="CF45" s="103"/>
      <c r="CG45" s="103"/>
      <c r="CH45" s="103"/>
      <c r="CI45" s="103"/>
      <c r="CJ45" s="103"/>
      <c r="CK45" s="110"/>
      <c r="CL45" s="103"/>
      <c r="CM45" s="103"/>
      <c r="CN45" s="103"/>
      <c r="CO45" s="103"/>
      <c r="CP45" s="103"/>
      <c r="CQ45" s="103">
        <v>0</v>
      </c>
      <c r="CR45" s="103"/>
      <c r="CS45" s="103"/>
      <c r="CT45" s="103"/>
      <c r="CU45" s="103"/>
      <c r="CV45" s="111">
        <v>626.10709999999995</v>
      </c>
    </row>
    <row r="46" spans="1:100" s="99" customFormat="1" ht="14.25" customHeight="1">
      <c r="A46" s="103">
        <v>41</v>
      </c>
      <c r="B46" s="103" t="s">
        <v>240</v>
      </c>
      <c r="C46" s="104">
        <v>809001</v>
      </c>
      <c r="D46" s="105" t="s">
        <v>280</v>
      </c>
      <c r="E46" s="106">
        <v>278.25789999999995</v>
      </c>
      <c r="F46" s="106">
        <v>252.05789999999996</v>
      </c>
      <c r="G46" s="103">
        <v>63298</v>
      </c>
      <c r="H46" s="106"/>
      <c r="I46" s="106">
        <v>63298</v>
      </c>
      <c r="J46" s="103">
        <v>75.957599999999999</v>
      </c>
      <c r="K46" s="106">
        <v>18.936</v>
      </c>
      <c r="L46" s="103">
        <v>0</v>
      </c>
      <c r="M46" s="103">
        <v>0</v>
      </c>
      <c r="N46" s="103">
        <v>0</v>
      </c>
      <c r="O46" s="103">
        <v>18.936</v>
      </c>
      <c r="P46" s="103"/>
      <c r="Q46" s="103"/>
      <c r="R46" s="103"/>
      <c r="S46" s="106">
        <v>47.28</v>
      </c>
      <c r="T46" s="103">
        <v>0</v>
      </c>
      <c r="U46" s="103">
        <v>4.08</v>
      </c>
      <c r="V46" s="103"/>
      <c r="W46" s="103">
        <v>28.8</v>
      </c>
      <c r="X46" s="103">
        <v>28.8</v>
      </c>
      <c r="Y46" s="103">
        <v>0</v>
      </c>
      <c r="Z46" s="103">
        <v>14.4</v>
      </c>
      <c r="AA46" s="103">
        <v>14.4</v>
      </c>
      <c r="AB46" s="103">
        <v>0</v>
      </c>
      <c r="AC46" s="103">
        <v>24000</v>
      </c>
      <c r="AD46" s="103"/>
      <c r="AE46" s="103"/>
      <c r="AF46" s="103">
        <v>51.8</v>
      </c>
      <c r="AG46" s="103">
        <v>51.8</v>
      </c>
      <c r="AH46" s="103">
        <v>0</v>
      </c>
      <c r="AI46" s="110">
        <v>25.049199999999999</v>
      </c>
      <c r="AJ46" s="110">
        <v>25.049199999999999</v>
      </c>
      <c r="AK46" s="110">
        <v>0</v>
      </c>
      <c r="AL46" s="110">
        <v>250492</v>
      </c>
      <c r="AM46" s="103"/>
      <c r="AN46" s="103">
        <v>10.859400000000001</v>
      </c>
      <c r="AO46" s="103">
        <v>10.859400000000001</v>
      </c>
      <c r="AP46" s="103">
        <v>0</v>
      </c>
      <c r="AQ46" s="103">
        <v>10.220599999999999</v>
      </c>
      <c r="AR46" s="103">
        <v>102205.99999999999</v>
      </c>
      <c r="AS46" s="103">
        <v>0.63880000000000003</v>
      </c>
      <c r="AT46" s="103">
        <v>6388</v>
      </c>
      <c r="AU46" s="103"/>
      <c r="AV46" s="103">
        <v>1.6608000000000001</v>
      </c>
      <c r="AW46" s="103">
        <v>1.6608000000000001</v>
      </c>
      <c r="AX46" s="103">
        <v>0</v>
      </c>
      <c r="AY46" s="103">
        <v>0.76649999999999996</v>
      </c>
      <c r="AZ46" s="103">
        <v>7665</v>
      </c>
      <c r="BA46" s="103">
        <v>0.89429999999999998</v>
      </c>
      <c r="BB46" s="103">
        <v>8943</v>
      </c>
      <c r="BC46" s="103">
        <v>0</v>
      </c>
      <c r="BD46" s="103">
        <v>20.514900000000001</v>
      </c>
      <c r="BE46" s="103">
        <v>20.514900000000001</v>
      </c>
      <c r="BF46" s="103">
        <v>0</v>
      </c>
      <c r="BG46" s="103"/>
      <c r="BH46" s="103"/>
      <c r="BI46" s="103"/>
      <c r="BJ46" s="103">
        <v>0</v>
      </c>
      <c r="BK46" s="111">
        <v>1E-4</v>
      </c>
      <c r="BL46" s="112" t="s">
        <v>280</v>
      </c>
      <c r="BM46" s="106">
        <v>26.2</v>
      </c>
      <c r="BN46" s="103">
        <v>19.2</v>
      </c>
      <c r="BO46" s="103">
        <v>19.2</v>
      </c>
      <c r="BP46" s="103">
        <v>0</v>
      </c>
      <c r="BQ46" s="103">
        <v>0</v>
      </c>
      <c r="BR46" s="103">
        <v>0</v>
      </c>
      <c r="BS46" s="103">
        <v>0</v>
      </c>
      <c r="BT46" s="103"/>
      <c r="BU46" s="110">
        <v>7</v>
      </c>
      <c r="BV46" s="103"/>
      <c r="BW46" s="103"/>
      <c r="BX46" s="103">
        <v>0</v>
      </c>
      <c r="BY46" s="106">
        <v>0</v>
      </c>
      <c r="BZ46" s="106">
        <v>0</v>
      </c>
      <c r="CA46" s="103"/>
      <c r="CB46" s="103"/>
      <c r="CC46" s="103">
        <v>0</v>
      </c>
      <c r="CD46" s="103">
        <v>0</v>
      </c>
      <c r="CE46" s="103">
        <v>0</v>
      </c>
      <c r="CF46" s="103"/>
      <c r="CG46" s="103"/>
      <c r="CH46" s="103"/>
      <c r="CI46" s="103"/>
      <c r="CJ46" s="103"/>
      <c r="CK46" s="110"/>
      <c r="CL46" s="103"/>
      <c r="CM46" s="103"/>
      <c r="CN46" s="103"/>
      <c r="CO46" s="103"/>
      <c r="CP46" s="103"/>
      <c r="CQ46" s="103">
        <v>0</v>
      </c>
      <c r="CR46" s="103"/>
      <c r="CS46" s="103"/>
      <c r="CT46" s="103"/>
      <c r="CU46" s="103"/>
      <c r="CV46" s="111">
        <v>278.25789999999995</v>
      </c>
    </row>
    <row r="47" spans="1:100" s="99" customFormat="1" ht="14.25" customHeight="1">
      <c r="A47" s="103">
        <v>42</v>
      </c>
      <c r="B47" s="103" t="s">
        <v>240</v>
      </c>
      <c r="C47" s="104">
        <v>811001</v>
      </c>
      <c r="D47" s="105" t="s">
        <v>281</v>
      </c>
      <c r="E47" s="106">
        <v>179.83690000000001</v>
      </c>
      <c r="F47" s="106">
        <v>167.35690000000002</v>
      </c>
      <c r="G47" s="103">
        <v>44576</v>
      </c>
      <c r="H47" s="106"/>
      <c r="I47" s="106">
        <v>44576</v>
      </c>
      <c r="J47" s="103">
        <v>53.491199999999999</v>
      </c>
      <c r="K47" s="106">
        <v>10.56</v>
      </c>
      <c r="L47" s="103">
        <v>0</v>
      </c>
      <c r="M47" s="103">
        <v>0</v>
      </c>
      <c r="N47" s="103">
        <v>0</v>
      </c>
      <c r="O47" s="103">
        <v>10.56</v>
      </c>
      <c r="P47" s="103"/>
      <c r="Q47" s="103"/>
      <c r="R47" s="103"/>
      <c r="S47" s="106">
        <v>30.323999999999998</v>
      </c>
      <c r="T47" s="103">
        <v>0</v>
      </c>
      <c r="U47" s="103">
        <v>2.2440000000000002</v>
      </c>
      <c r="V47" s="103"/>
      <c r="W47" s="103">
        <v>18.72</v>
      </c>
      <c r="X47" s="103">
        <v>18.72</v>
      </c>
      <c r="Y47" s="103">
        <v>0</v>
      </c>
      <c r="Z47" s="103">
        <v>9.36</v>
      </c>
      <c r="AA47" s="103">
        <v>9.36</v>
      </c>
      <c r="AB47" s="103">
        <v>0</v>
      </c>
      <c r="AC47" s="103">
        <v>15600</v>
      </c>
      <c r="AD47" s="103"/>
      <c r="AE47" s="103"/>
      <c r="AF47" s="103">
        <v>33.67</v>
      </c>
      <c r="AG47" s="103">
        <v>33.67</v>
      </c>
      <c r="AH47" s="103">
        <v>0</v>
      </c>
      <c r="AI47" s="110">
        <v>16.940999999999999</v>
      </c>
      <c r="AJ47" s="110">
        <v>16.940999999999999</v>
      </c>
      <c r="AK47" s="110">
        <v>0</v>
      </c>
      <c r="AL47" s="110">
        <v>169410</v>
      </c>
      <c r="AM47" s="103"/>
      <c r="AN47" s="103">
        <v>7.4086999999999996</v>
      </c>
      <c r="AO47" s="103">
        <v>7.4086999999999996</v>
      </c>
      <c r="AP47" s="103">
        <v>0</v>
      </c>
      <c r="AQ47" s="103">
        <v>6.9729000000000001</v>
      </c>
      <c r="AR47" s="103">
        <v>69729</v>
      </c>
      <c r="AS47" s="103">
        <v>0.43580000000000002</v>
      </c>
      <c r="AT47" s="103">
        <v>4358</v>
      </c>
      <c r="AU47" s="103"/>
      <c r="AV47" s="103">
        <v>1.1331</v>
      </c>
      <c r="AW47" s="103">
        <v>1.1331</v>
      </c>
      <c r="AX47" s="103">
        <v>0</v>
      </c>
      <c r="AY47" s="103">
        <v>0.52300000000000002</v>
      </c>
      <c r="AZ47" s="103">
        <v>5230</v>
      </c>
      <c r="BA47" s="103">
        <v>0.61009999999999998</v>
      </c>
      <c r="BB47" s="103">
        <v>6101</v>
      </c>
      <c r="BC47" s="103">
        <v>0</v>
      </c>
      <c r="BD47" s="103">
        <v>13.828900000000001</v>
      </c>
      <c r="BE47" s="103">
        <v>13.828900000000001</v>
      </c>
      <c r="BF47" s="103">
        <v>0</v>
      </c>
      <c r="BG47" s="103"/>
      <c r="BH47" s="103"/>
      <c r="BI47" s="103"/>
      <c r="BJ47" s="103">
        <v>0</v>
      </c>
      <c r="BK47" s="111">
        <v>1E-4</v>
      </c>
      <c r="BL47" s="112" t="s">
        <v>281</v>
      </c>
      <c r="BM47" s="106">
        <v>12.48</v>
      </c>
      <c r="BN47" s="103">
        <v>12.48</v>
      </c>
      <c r="BO47" s="103">
        <v>12.48</v>
      </c>
      <c r="BP47" s="103">
        <v>0</v>
      </c>
      <c r="BQ47" s="103">
        <v>0</v>
      </c>
      <c r="BR47" s="103">
        <v>0</v>
      </c>
      <c r="BS47" s="103">
        <v>0</v>
      </c>
      <c r="BT47" s="103"/>
      <c r="BU47" s="110">
        <v>0</v>
      </c>
      <c r="BV47" s="103"/>
      <c r="BW47" s="103"/>
      <c r="BX47" s="103">
        <v>0</v>
      </c>
      <c r="BY47" s="106">
        <v>0</v>
      </c>
      <c r="BZ47" s="106">
        <v>0</v>
      </c>
      <c r="CA47" s="103"/>
      <c r="CB47" s="103"/>
      <c r="CC47" s="103">
        <v>0</v>
      </c>
      <c r="CD47" s="103">
        <v>0</v>
      </c>
      <c r="CE47" s="103">
        <v>0</v>
      </c>
      <c r="CF47" s="103"/>
      <c r="CG47" s="103"/>
      <c r="CH47" s="103"/>
      <c r="CI47" s="103"/>
      <c r="CJ47" s="103"/>
      <c r="CK47" s="110"/>
      <c r="CL47" s="103"/>
      <c r="CM47" s="103"/>
      <c r="CN47" s="103"/>
      <c r="CO47" s="103"/>
      <c r="CP47" s="103"/>
      <c r="CQ47" s="103">
        <v>0</v>
      </c>
      <c r="CR47" s="103"/>
      <c r="CS47" s="103"/>
      <c r="CT47" s="103"/>
      <c r="CU47" s="103"/>
      <c r="CV47" s="111">
        <v>179.83690000000001</v>
      </c>
    </row>
    <row r="48" spans="1:100" s="99" customFormat="1" ht="14.25" customHeight="1">
      <c r="A48" s="103">
        <v>43</v>
      </c>
      <c r="B48" s="103" t="s">
        <v>240</v>
      </c>
      <c r="C48" s="104">
        <v>812001</v>
      </c>
      <c r="D48" s="121" t="s">
        <v>282</v>
      </c>
      <c r="E48" s="106">
        <v>571.14300000000003</v>
      </c>
      <c r="F48" s="106">
        <v>391.38300000000004</v>
      </c>
      <c r="G48" s="103">
        <v>104098</v>
      </c>
      <c r="H48" s="106"/>
      <c r="I48" s="106">
        <v>104098</v>
      </c>
      <c r="J48" s="103">
        <v>124.91759999999999</v>
      </c>
      <c r="K48" s="106">
        <v>26.568000000000001</v>
      </c>
      <c r="L48" s="103">
        <v>0</v>
      </c>
      <c r="M48" s="103">
        <v>0</v>
      </c>
      <c r="N48" s="103">
        <v>0</v>
      </c>
      <c r="O48" s="103">
        <v>26.568000000000001</v>
      </c>
      <c r="P48" s="103"/>
      <c r="Q48" s="103"/>
      <c r="R48" s="103"/>
      <c r="S48" s="106">
        <v>70.92</v>
      </c>
      <c r="T48" s="103">
        <v>0</v>
      </c>
      <c r="U48" s="103">
        <v>6.12</v>
      </c>
      <c r="V48" s="103"/>
      <c r="W48" s="103">
        <v>43.2</v>
      </c>
      <c r="X48" s="103">
        <v>43.2</v>
      </c>
      <c r="Y48" s="103">
        <v>0</v>
      </c>
      <c r="Z48" s="103">
        <v>21.6</v>
      </c>
      <c r="AA48" s="103">
        <v>21.6</v>
      </c>
      <c r="AB48" s="103">
        <v>0</v>
      </c>
      <c r="AC48" s="103">
        <v>36000</v>
      </c>
      <c r="AD48" s="103"/>
      <c r="AE48" s="103"/>
      <c r="AF48" s="103">
        <v>77.7</v>
      </c>
      <c r="AG48" s="103">
        <v>77.7</v>
      </c>
      <c r="AH48" s="103">
        <v>0</v>
      </c>
      <c r="AI48" s="110">
        <v>39.330800000000004</v>
      </c>
      <c r="AJ48" s="110">
        <v>39.330800000000004</v>
      </c>
      <c r="AK48" s="110">
        <v>0</v>
      </c>
      <c r="AL48" s="110">
        <v>393308.00000000006</v>
      </c>
      <c r="AM48" s="103"/>
      <c r="AN48" s="103">
        <v>17.2225</v>
      </c>
      <c r="AO48" s="103">
        <v>17.2225</v>
      </c>
      <c r="AP48" s="103">
        <v>0</v>
      </c>
      <c r="AQ48" s="103">
        <v>16.209399999999999</v>
      </c>
      <c r="AR48" s="103">
        <v>162094</v>
      </c>
      <c r="AS48" s="103">
        <v>1.0130999999999999</v>
      </c>
      <c r="AT48" s="103">
        <v>10130.999999999998</v>
      </c>
      <c r="AU48" s="103"/>
      <c r="AV48" s="103">
        <v>2.6339999999999999</v>
      </c>
      <c r="AW48" s="103">
        <v>2.6339999999999999</v>
      </c>
      <c r="AX48" s="103">
        <v>0</v>
      </c>
      <c r="AY48" s="103">
        <v>1.2157</v>
      </c>
      <c r="AZ48" s="103">
        <v>12157</v>
      </c>
      <c r="BA48" s="103">
        <v>1.4182999999999999</v>
      </c>
      <c r="BB48" s="103">
        <v>14182.999999999998</v>
      </c>
      <c r="BC48" s="103">
        <v>0</v>
      </c>
      <c r="BD48" s="103">
        <v>32.0901</v>
      </c>
      <c r="BE48" s="103">
        <v>32.0901</v>
      </c>
      <c r="BF48" s="103">
        <v>0</v>
      </c>
      <c r="BG48" s="103"/>
      <c r="BH48" s="103"/>
      <c r="BI48" s="103"/>
      <c r="BJ48" s="103">
        <v>0</v>
      </c>
      <c r="BK48" s="111">
        <v>1E-4</v>
      </c>
      <c r="BL48" s="111" t="s">
        <v>282</v>
      </c>
      <c r="BM48" s="106">
        <v>178.8</v>
      </c>
      <c r="BN48" s="103">
        <v>28.799999999999997</v>
      </c>
      <c r="BO48" s="103">
        <v>28.799999999999997</v>
      </c>
      <c r="BP48" s="103">
        <v>0</v>
      </c>
      <c r="BQ48" s="103">
        <v>0</v>
      </c>
      <c r="BR48" s="103">
        <v>0</v>
      </c>
      <c r="BS48" s="103">
        <v>0</v>
      </c>
      <c r="BT48" s="103">
        <v>1040</v>
      </c>
      <c r="BU48" s="110">
        <v>150</v>
      </c>
      <c r="BV48" s="103"/>
      <c r="BW48" s="103"/>
      <c r="BX48" s="103">
        <v>0</v>
      </c>
      <c r="BY48" s="106">
        <v>0.96</v>
      </c>
      <c r="BZ48" s="106">
        <v>0.96</v>
      </c>
      <c r="CA48" s="103"/>
      <c r="CB48" s="103"/>
      <c r="CC48" s="103">
        <v>0.96</v>
      </c>
      <c r="CD48" s="103">
        <v>0.96</v>
      </c>
      <c r="CE48" s="103">
        <v>0</v>
      </c>
      <c r="CF48" s="103"/>
      <c r="CG48" s="103"/>
      <c r="CH48" s="103"/>
      <c r="CI48" s="103"/>
      <c r="CJ48" s="103"/>
      <c r="CK48" s="110"/>
      <c r="CL48" s="103"/>
      <c r="CM48" s="103"/>
      <c r="CN48" s="103"/>
      <c r="CO48" s="103"/>
      <c r="CP48" s="103"/>
      <c r="CQ48" s="103">
        <v>0</v>
      </c>
      <c r="CR48" s="103"/>
      <c r="CS48" s="103"/>
      <c r="CT48" s="103"/>
      <c r="CU48" s="103"/>
      <c r="CV48" s="111">
        <v>571.14300000000003</v>
      </c>
    </row>
    <row r="49" spans="1:100" s="99" customFormat="1" ht="14.25" customHeight="1">
      <c r="A49" s="103">
        <v>44</v>
      </c>
      <c r="B49" s="103" t="s">
        <v>240</v>
      </c>
      <c r="C49" s="104">
        <v>810001</v>
      </c>
      <c r="D49" s="105" t="s">
        <v>283</v>
      </c>
      <c r="E49" s="106">
        <v>369.35629999999998</v>
      </c>
      <c r="F49" s="106">
        <v>189.4203</v>
      </c>
      <c r="G49" s="103">
        <v>56566</v>
      </c>
      <c r="H49" s="106">
        <v>56566</v>
      </c>
      <c r="I49" s="106"/>
      <c r="J49" s="103">
        <v>67.879199999999997</v>
      </c>
      <c r="K49" s="106">
        <v>31.5</v>
      </c>
      <c r="L49" s="103">
        <v>31.5</v>
      </c>
      <c r="M49" s="103">
        <v>31.5</v>
      </c>
      <c r="N49" s="103">
        <v>0</v>
      </c>
      <c r="O49" s="103"/>
      <c r="P49" s="103"/>
      <c r="Q49" s="103"/>
      <c r="R49" s="103"/>
      <c r="S49" s="106">
        <v>43.085999999999999</v>
      </c>
      <c r="T49" s="103">
        <v>5.6566000000000001</v>
      </c>
      <c r="U49" s="103"/>
      <c r="V49" s="103"/>
      <c r="W49" s="103">
        <v>25.063199999999998</v>
      </c>
      <c r="X49" s="103">
        <v>25.063199999999998</v>
      </c>
      <c r="Y49" s="103">
        <v>0</v>
      </c>
      <c r="Z49" s="103">
        <v>12.366199999999999</v>
      </c>
      <c r="AA49" s="103">
        <v>12.531599999999999</v>
      </c>
      <c r="AB49" s="103">
        <v>-0.16539999999999999</v>
      </c>
      <c r="AC49" s="103">
        <v>20886</v>
      </c>
      <c r="AD49" s="103"/>
      <c r="AE49" s="103"/>
      <c r="AF49" s="103">
        <v>0</v>
      </c>
      <c r="AG49" s="103">
        <v>0</v>
      </c>
      <c r="AH49" s="103">
        <v>0</v>
      </c>
      <c r="AI49" s="110">
        <v>20.815799999999999</v>
      </c>
      <c r="AJ49" s="110">
        <v>20.815799999999999</v>
      </c>
      <c r="AK49" s="110">
        <v>0</v>
      </c>
      <c r="AL49" s="110">
        <v>208158</v>
      </c>
      <c r="AM49" s="103"/>
      <c r="AN49" s="103">
        <v>8.4472000000000005</v>
      </c>
      <c r="AO49" s="103">
        <v>8.4472000000000005</v>
      </c>
      <c r="AP49" s="103">
        <v>0</v>
      </c>
      <c r="AQ49" s="103">
        <v>7.9503000000000004</v>
      </c>
      <c r="AR49" s="103">
        <v>79503</v>
      </c>
      <c r="AS49" s="103">
        <v>0.49690000000000001</v>
      </c>
      <c r="AT49" s="103">
        <v>4969</v>
      </c>
      <c r="AU49" s="103"/>
      <c r="AV49" s="103">
        <v>0.59630000000000005</v>
      </c>
      <c r="AW49" s="103">
        <v>0.59630000000000005</v>
      </c>
      <c r="AX49" s="103">
        <v>0</v>
      </c>
      <c r="AY49" s="103">
        <v>0.59630000000000005</v>
      </c>
      <c r="AZ49" s="103">
        <v>5963.0000000000009</v>
      </c>
      <c r="BA49" s="103">
        <v>0</v>
      </c>
      <c r="BB49" s="103">
        <v>0</v>
      </c>
      <c r="BC49" s="103">
        <v>0</v>
      </c>
      <c r="BD49" s="103">
        <v>17.095800000000001</v>
      </c>
      <c r="BE49" s="103">
        <v>17.095800000000001</v>
      </c>
      <c r="BF49" s="103">
        <v>0</v>
      </c>
      <c r="BG49" s="103"/>
      <c r="BH49" s="103"/>
      <c r="BI49" s="103"/>
      <c r="BJ49" s="103">
        <v>0</v>
      </c>
      <c r="BK49" s="111">
        <v>1E-4</v>
      </c>
      <c r="BL49" s="112" t="s">
        <v>283</v>
      </c>
      <c r="BM49" s="106">
        <v>170.99600000000001</v>
      </c>
      <c r="BN49" s="103">
        <v>16.8</v>
      </c>
      <c r="BO49" s="103">
        <v>16.8</v>
      </c>
      <c r="BP49" s="103">
        <v>0</v>
      </c>
      <c r="BQ49" s="103">
        <v>11.196</v>
      </c>
      <c r="BR49" s="103">
        <v>11.196</v>
      </c>
      <c r="BS49" s="103">
        <v>0</v>
      </c>
      <c r="BT49" s="103">
        <v>10530</v>
      </c>
      <c r="BU49" s="110">
        <v>143</v>
      </c>
      <c r="BV49" s="103"/>
      <c r="BW49" s="103"/>
      <c r="BX49" s="103">
        <v>0</v>
      </c>
      <c r="BY49" s="106">
        <v>8.94</v>
      </c>
      <c r="BZ49" s="106">
        <v>4.8</v>
      </c>
      <c r="CA49" s="103"/>
      <c r="CB49" s="103"/>
      <c r="CC49" s="103">
        <v>4.8</v>
      </c>
      <c r="CD49" s="103">
        <v>4.8</v>
      </c>
      <c r="CE49" s="103">
        <v>0</v>
      </c>
      <c r="CF49" s="103"/>
      <c r="CG49" s="103"/>
      <c r="CH49" s="103">
        <v>4.1399999999999997</v>
      </c>
      <c r="CI49" s="103"/>
      <c r="CJ49" s="103"/>
      <c r="CK49" s="110"/>
      <c r="CL49" s="103"/>
      <c r="CM49" s="103"/>
      <c r="CN49" s="103"/>
      <c r="CO49" s="103"/>
      <c r="CP49" s="103"/>
      <c r="CQ49" s="103">
        <v>0</v>
      </c>
      <c r="CR49" s="103"/>
      <c r="CS49" s="103"/>
      <c r="CT49" s="103"/>
      <c r="CU49" s="103"/>
      <c r="CV49" s="111">
        <v>369.35629999999998</v>
      </c>
    </row>
    <row r="50" spans="1:100" s="99" customFormat="1" ht="14.25" customHeight="1">
      <c r="A50" s="103">
        <v>45</v>
      </c>
      <c r="B50" s="103" t="s">
        <v>240</v>
      </c>
      <c r="C50" s="104">
        <v>810005</v>
      </c>
      <c r="D50" s="105" t="s">
        <v>284</v>
      </c>
      <c r="E50" s="106">
        <v>2610.1203400000004</v>
      </c>
      <c r="F50" s="106">
        <v>2246.51674</v>
      </c>
      <c r="G50" s="103">
        <v>648807.19999999995</v>
      </c>
      <c r="H50" s="106"/>
      <c r="I50" s="106">
        <v>648807.19999999995</v>
      </c>
      <c r="J50" s="103">
        <v>778.56863999999996</v>
      </c>
      <c r="K50" s="106">
        <v>78.912000000000006</v>
      </c>
      <c r="L50" s="103">
        <v>0</v>
      </c>
      <c r="M50" s="103">
        <v>0</v>
      </c>
      <c r="N50" s="103">
        <v>0</v>
      </c>
      <c r="O50" s="103">
        <v>78.912000000000006</v>
      </c>
      <c r="P50" s="103"/>
      <c r="Q50" s="103"/>
      <c r="R50" s="103"/>
      <c r="S50" s="106">
        <v>371.52</v>
      </c>
      <c r="T50" s="103">
        <v>0</v>
      </c>
      <c r="U50" s="103">
        <v>16.32</v>
      </c>
      <c r="V50" s="103"/>
      <c r="W50" s="103">
        <v>238.56</v>
      </c>
      <c r="X50" s="103">
        <v>238.56</v>
      </c>
      <c r="Y50" s="103">
        <v>0</v>
      </c>
      <c r="Z50" s="103">
        <v>116.64</v>
      </c>
      <c r="AA50" s="103">
        <v>119.28</v>
      </c>
      <c r="AB50" s="103">
        <v>-2.6400000000000006</v>
      </c>
      <c r="AC50" s="103">
        <v>198800</v>
      </c>
      <c r="AD50" s="103"/>
      <c r="AE50" s="103"/>
      <c r="AF50" s="103">
        <v>466.2</v>
      </c>
      <c r="AG50" s="103">
        <v>466.2</v>
      </c>
      <c r="AH50" s="103">
        <v>0</v>
      </c>
      <c r="AI50" s="110">
        <v>237.33260000000001</v>
      </c>
      <c r="AJ50" s="110">
        <v>237.33260000000001</v>
      </c>
      <c r="AK50" s="110">
        <v>0</v>
      </c>
      <c r="AL50" s="110">
        <v>2373326</v>
      </c>
      <c r="AM50" s="103"/>
      <c r="AN50" s="103">
        <v>105.8053</v>
      </c>
      <c r="AO50" s="103">
        <v>105.8053</v>
      </c>
      <c r="AP50" s="103">
        <v>0</v>
      </c>
      <c r="AQ50" s="103">
        <v>99.581500000000005</v>
      </c>
      <c r="AR50" s="103">
        <v>995815</v>
      </c>
      <c r="AS50" s="103">
        <v>6.2237999999999998</v>
      </c>
      <c r="AT50" s="103">
        <v>62238</v>
      </c>
      <c r="AU50" s="103"/>
      <c r="AV50" s="103">
        <v>16.181999999999999</v>
      </c>
      <c r="AW50" s="103">
        <v>16.181999999999999</v>
      </c>
      <c r="AX50" s="103">
        <v>0</v>
      </c>
      <c r="AY50" s="103">
        <v>7.4686000000000003</v>
      </c>
      <c r="AZ50" s="103">
        <v>74686</v>
      </c>
      <c r="BA50" s="103">
        <v>8.7134</v>
      </c>
      <c r="BB50" s="103">
        <v>87134</v>
      </c>
      <c r="BC50" s="103">
        <v>0</v>
      </c>
      <c r="BD50" s="103">
        <v>191.99619999999999</v>
      </c>
      <c r="BE50" s="103">
        <v>191.99619999999999</v>
      </c>
      <c r="BF50" s="103">
        <v>0</v>
      </c>
      <c r="BG50" s="103"/>
      <c r="BH50" s="103"/>
      <c r="BI50" s="103"/>
      <c r="BJ50" s="103">
        <v>0</v>
      </c>
      <c r="BK50" s="111">
        <v>1E-4</v>
      </c>
      <c r="BL50" s="112" t="s">
        <v>284</v>
      </c>
      <c r="BM50" s="106">
        <v>262.79999999999995</v>
      </c>
      <c r="BN50" s="103">
        <v>172.79999999999998</v>
      </c>
      <c r="BO50" s="103">
        <v>172.79999999999998</v>
      </c>
      <c r="BP50" s="103">
        <v>0</v>
      </c>
      <c r="BQ50" s="103">
        <v>0</v>
      </c>
      <c r="BR50" s="103">
        <v>0</v>
      </c>
      <c r="BS50" s="103">
        <v>0</v>
      </c>
      <c r="BT50" s="103"/>
      <c r="BU50" s="110">
        <v>75</v>
      </c>
      <c r="BV50" s="103">
        <v>15</v>
      </c>
      <c r="BW50" s="103"/>
      <c r="BX50" s="103">
        <v>15</v>
      </c>
      <c r="BY50" s="106">
        <v>100.8036</v>
      </c>
      <c r="BZ50" s="106">
        <v>60</v>
      </c>
      <c r="CA50" s="103"/>
      <c r="CB50" s="103"/>
      <c r="CC50" s="103">
        <v>60</v>
      </c>
      <c r="CD50" s="103">
        <v>60</v>
      </c>
      <c r="CE50" s="103">
        <v>0</v>
      </c>
      <c r="CF50" s="103"/>
      <c r="CG50" s="103"/>
      <c r="CH50" s="103">
        <v>40.803600000000003</v>
      </c>
      <c r="CI50" s="103"/>
      <c r="CJ50" s="103"/>
      <c r="CK50" s="110"/>
      <c r="CL50" s="103"/>
      <c r="CM50" s="103"/>
      <c r="CN50" s="103"/>
      <c r="CO50" s="103"/>
      <c r="CP50" s="103"/>
      <c r="CQ50" s="103">
        <v>0</v>
      </c>
      <c r="CR50" s="103"/>
      <c r="CS50" s="103"/>
      <c r="CT50" s="103"/>
      <c r="CU50" s="103"/>
      <c r="CV50" s="111">
        <v>2610.1203400000004</v>
      </c>
    </row>
    <row r="51" spans="1:100" s="99" customFormat="1" ht="14.25" customHeight="1">
      <c r="A51" s="103">
        <v>46</v>
      </c>
      <c r="B51" s="103" t="s">
        <v>240</v>
      </c>
      <c r="C51" s="104">
        <v>810007</v>
      </c>
      <c r="D51" s="105" t="s">
        <v>285</v>
      </c>
      <c r="E51" s="106">
        <v>231.99449999999996</v>
      </c>
      <c r="F51" s="106">
        <v>210.63449999999997</v>
      </c>
      <c r="G51" s="103">
        <v>56875</v>
      </c>
      <c r="H51" s="106"/>
      <c r="I51" s="106">
        <v>56875</v>
      </c>
      <c r="J51" s="103">
        <v>68.25</v>
      </c>
      <c r="K51" s="106">
        <v>13.824</v>
      </c>
      <c r="L51" s="103">
        <v>0</v>
      </c>
      <c r="M51" s="103">
        <v>0</v>
      </c>
      <c r="N51" s="103">
        <v>0</v>
      </c>
      <c r="O51" s="103">
        <v>13.824</v>
      </c>
      <c r="P51" s="103"/>
      <c r="Q51" s="103"/>
      <c r="R51" s="103"/>
      <c r="S51" s="106">
        <v>37.823999999999998</v>
      </c>
      <c r="T51" s="103">
        <v>0</v>
      </c>
      <c r="U51" s="103">
        <v>3.2639999999999998</v>
      </c>
      <c r="V51" s="103"/>
      <c r="W51" s="103">
        <v>23.04</v>
      </c>
      <c r="X51" s="103">
        <v>23.04</v>
      </c>
      <c r="Y51" s="103">
        <v>0</v>
      </c>
      <c r="Z51" s="103">
        <v>11.52</v>
      </c>
      <c r="AA51" s="103">
        <v>11.52</v>
      </c>
      <c r="AB51" s="103">
        <v>0</v>
      </c>
      <c r="AC51" s="103">
        <v>19200</v>
      </c>
      <c r="AD51" s="103"/>
      <c r="AE51" s="103"/>
      <c r="AF51" s="103">
        <v>41.44</v>
      </c>
      <c r="AG51" s="103">
        <v>41.44</v>
      </c>
      <c r="AH51" s="103">
        <v>0</v>
      </c>
      <c r="AI51" s="110">
        <v>21.236799999999999</v>
      </c>
      <c r="AJ51" s="110">
        <v>21.236799999999999</v>
      </c>
      <c r="AK51" s="110">
        <v>0</v>
      </c>
      <c r="AL51" s="110">
        <v>212368</v>
      </c>
      <c r="AM51" s="103"/>
      <c r="AN51" s="103">
        <v>9.3237000000000005</v>
      </c>
      <c r="AO51" s="103">
        <v>9.3237000000000005</v>
      </c>
      <c r="AP51" s="103">
        <v>0</v>
      </c>
      <c r="AQ51" s="103">
        <v>8.7751999999999999</v>
      </c>
      <c r="AR51" s="103">
        <v>87752</v>
      </c>
      <c r="AS51" s="103">
        <v>0.54849999999999999</v>
      </c>
      <c r="AT51" s="103">
        <v>5485</v>
      </c>
      <c r="AU51" s="103"/>
      <c r="AV51" s="103">
        <v>1.4259999999999999</v>
      </c>
      <c r="AW51" s="103">
        <v>1.4259999999999999</v>
      </c>
      <c r="AX51" s="103">
        <v>0</v>
      </c>
      <c r="AY51" s="103">
        <v>0.65810000000000002</v>
      </c>
      <c r="AZ51" s="103">
        <v>6581</v>
      </c>
      <c r="BA51" s="103">
        <v>0.76780000000000004</v>
      </c>
      <c r="BB51" s="103">
        <v>7678</v>
      </c>
      <c r="BC51" s="103">
        <v>9.9999999999877964E-5</v>
      </c>
      <c r="BD51" s="103">
        <v>17.309999999999999</v>
      </c>
      <c r="BE51" s="103">
        <v>17.309999999999999</v>
      </c>
      <c r="BF51" s="103">
        <v>0</v>
      </c>
      <c r="BG51" s="103"/>
      <c r="BH51" s="103"/>
      <c r="BI51" s="103"/>
      <c r="BJ51" s="103">
        <v>0</v>
      </c>
      <c r="BK51" s="111">
        <v>1E-4</v>
      </c>
      <c r="BL51" s="112" t="s">
        <v>285</v>
      </c>
      <c r="BM51" s="106">
        <v>21.36</v>
      </c>
      <c r="BN51" s="103">
        <v>15.36</v>
      </c>
      <c r="BO51" s="103">
        <v>15.36</v>
      </c>
      <c r="BP51" s="103">
        <v>0</v>
      </c>
      <c r="BQ51" s="103">
        <v>0</v>
      </c>
      <c r="BR51" s="103">
        <v>0</v>
      </c>
      <c r="BS51" s="103">
        <v>0</v>
      </c>
      <c r="BT51" s="103"/>
      <c r="BU51" s="110">
        <v>6</v>
      </c>
      <c r="BV51" s="103"/>
      <c r="BW51" s="103"/>
      <c r="BX51" s="103">
        <v>0</v>
      </c>
      <c r="BY51" s="106">
        <v>0</v>
      </c>
      <c r="BZ51" s="106">
        <v>0</v>
      </c>
      <c r="CA51" s="103"/>
      <c r="CB51" s="103"/>
      <c r="CC51" s="103">
        <v>0</v>
      </c>
      <c r="CD51" s="103">
        <v>0</v>
      </c>
      <c r="CE51" s="103">
        <v>0</v>
      </c>
      <c r="CF51" s="103"/>
      <c r="CG51" s="103"/>
      <c r="CH51" s="103"/>
      <c r="CI51" s="103"/>
      <c r="CJ51" s="103"/>
      <c r="CK51" s="110"/>
      <c r="CL51" s="103"/>
      <c r="CM51" s="103"/>
      <c r="CN51" s="103"/>
      <c r="CO51" s="103"/>
      <c r="CP51" s="103"/>
      <c r="CQ51" s="103">
        <v>0</v>
      </c>
      <c r="CR51" s="103"/>
      <c r="CS51" s="103"/>
      <c r="CT51" s="103"/>
      <c r="CU51" s="103"/>
      <c r="CV51" s="111">
        <v>231.99449999999996</v>
      </c>
    </row>
    <row r="52" spans="1:100" s="99" customFormat="1" ht="14.25" customHeight="1">
      <c r="A52" s="103">
        <v>47</v>
      </c>
      <c r="B52" s="103" t="s">
        <v>240</v>
      </c>
      <c r="C52" s="104">
        <v>810003</v>
      </c>
      <c r="D52" s="105" t="s">
        <v>286</v>
      </c>
      <c r="E52" s="106">
        <v>113.8867</v>
      </c>
      <c r="F52" s="106">
        <v>97.458699999999993</v>
      </c>
      <c r="G52" s="103">
        <v>28852</v>
      </c>
      <c r="H52" s="106"/>
      <c r="I52" s="106">
        <v>28852</v>
      </c>
      <c r="J52" s="103">
        <v>34.622399999999999</v>
      </c>
      <c r="K52" s="106">
        <v>0</v>
      </c>
      <c r="L52" s="103">
        <v>0</v>
      </c>
      <c r="M52" s="103">
        <v>0</v>
      </c>
      <c r="N52" s="103">
        <v>0</v>
      </c>
      <c r="O52" s="103"/>
      <c r="P52" s="103"/>
      <c r="Q52" s="103"/>
      <c r="R52" s="103"/>
      <c r="S52" s="106">
        <v>17.28</v>
      </c>
      <c r="T52" s="103">
        <v>0</v>
      </c>
      <c r="U52" s="103"/>
      <c r="V52" s="103"/>
      <c r="W52" s="103">
        <v>11.52</v>
      </c>
      <c r="X52" s="103">
        <v>11.52</v>
      </c>
      <c r="Y52" s="103">
        <v>0</v>
      </c>
      <c r="Z52" s="103">
        <v>5.76</v>
      </c>
      <c r="AA52" s="103">
        <v>5.76</v>
      </c>
      <c r="AB52" s="103">
        <v>0</v>
      </c>
      <c r="AC52" s="103">
        <v>9600</v>
      </c>
      <c r="AD52" s="103"/>
      <c r="AE52" s="103"/>
      <c r="AF52" s="103">
        <v>20.72</v>
      </c>
      <c r="AG52" s="103">
        <v>20.72</v>
      </c>
      <c r="AH52" s="103">
        <v>0</v>
      </c>
      <c r="AI52" s="110">
        <v>10.698</v>
      </c>
      <c r="AJ52" s="110">
        <v>10.698</v>
      </c>
      <c r="AK52" s="110">
        <v>0</v>
      </c>
      <c r="AL52" s="110">
        <v>106980</v>
      </c>
      <c r="AM52" s="103"/>
      <c r="AN52" s="103">
        <v>4.7041000000000004</v>
      </c>
      <c r="AO52" s="103">
        <v>4.7041000000000004</v>
      </c>
      <c r="AP52" s="103">
        <v>0</v>
      </c>
      <c r="AQ52" s="103">
        <v>4.4273999999999996</v>
      </c>
      <c r="AR52" s="103">
        <v>44273.999999999993</v>
      </c>
      <c r="AS52" s="103">
        <v>0.2767</v>
      </c>
      <c r="AT52" s="103">
        <v>2767</v>
      </c>
      <c r="AU52" s="103"/>
      <c r="AV52" s="103">
        <v>0.71950000000000003</v>
      </c>
      <c r="AW52" s="103">
        <v>0.71950000000000003</v>
      </c>
      <c r="AX52" s="103">
        <v>0</v>
      </c>
      <c r="AY52" s="103">
        <v>0.33210000000000001</v>
      </c>
      <c r="AZ52" s="103">
        <v>3321</v>
      </c>
      <c r="BA52" s="103">
        <v>0.38740000000000002</v>
      </c>
      <c r="BB52" s="103">
        <v>3874</v>
      </c>
      <c r="BC52" s="103">
        <v>0</v>
      </c>
      <c r="BD52" s="103">
        <v>8.7147000000000006</v>
      </c>
      <c r="BE52" s="103">
        <v>8.7147000000000006</v>
      </c>
      <c r="BF52" s="103">
        <v>0</v>
      </c>
      <c r="BG52" s="103"/>
      <c r="BH52" s="103"/>
      <c r="BI52" s="103"/>
      <c r="BJ52" s="103">
        <v>0</v>
      </c>
      <c r="BK52" s="111">
        <v>1E-4</v>
      </c>
      <c r="BL52" s="112" t="s">
        <v>286</v>
      </c>
      <c r="BM52" s="106">
        <v>13.68</v>
      </c>
      <c r="BN52" s="103">
        <v>7.68</v>
      </c>
      <c r="BO52" s="103">
        <v>7.68</v>
      </c>
      <c r="BP52" s="103">
        <v>0</v>
      </c>
      <c r="BQ52" s="103">
        <v>0</v>
      </c>
      <c r="BR52" s="103">
        <v>0</v>
      </c>
      <c r="BS52" s="103">
        <v>0</v>
      </c>
      <c r="BT52" s="103"/>
      <c r="BU52" s="110">
        <v>6</v>
      </c>
      <c r="BV52" s="103"/>
      <c r="BW52" s="103"/>
      <c r="BX52" s="103">
        <v>0</v>
      </c>
      <c r="BY52" s="106">
        <v>2.7479999999999998</v>
      </c>
      <c r="BZ52" s="106">
        <v>1.92</v>
      </c>
      <c r="CA52" s="103"/>
      <c r="CB52" s="103"/>
      <c r="CC52" s="103">
        <v>1.92</v>
      </c>
      <c r="CD52" s="103">
        <v>1.92</v>
      </c>
      <c r="CE52" s="103">
        <v>0</v>
      </c>
      <c r="CF52" s="103"/>
      <c r="CG52" s="103"/>
      <c r="CH52" s="103">
        <v>0.82799999999999996</v>
      </c>
      <c r="CI52" s="103"/>
      <c r="CJ52" s="103"/>
      <c r="CK52" s="110"/>
      <c r="CL52" s="103"/>
      <c r="CM52" s="103"/>
      <c r="CN52" s="103"/>
      <c r="CO52" s="103"/>
      <c r="CP52" s="103"/>
      <c r="CQ52" s="103">
        <v>0</v>
      </c>
      <c r="CR52" s="103"/>
      <c r="CS52" s="103"/>
      <c r="CT52" s="103"/>
      <c r="CU52" s="103"/>
      <c r="CV52" s="111">
        <v>113.8867</v>
      </c>
    </row>
    <row r="53" spans="1:100" s="99" customFormat="1" ht="14.25" customHeight="1">
      <c r="A53" s="103">
        <v>48</v>
      </c>
      <c r="B53" s="103" t="s">
        <v>240</v>
      </c>
      <c r="C53" s="104">
        <v>810002</v>
      </c>
      <c r="D53" s="105" t="s">
        <v>287</v>
      </c>
      <c r="E53" s="106">
        <v>529.17499999999995</v>
      </c>
      <c r="F53" s="106">
        <v>403.69499999999999</v>
      </c>
      <c r="G53" s="103">
        <v>112508</v>
      </c>
      <c r="H53" s="106"/>
      <c r="I53" s="106">
        <v>112508</v>
      </c>
      <c r="J53" s="103">
        <v>135.00960000000001</v>
      </c>
      <c r="K53" s="106">
        <v>0</v>
      </c>
      <c r="L53" s="103">
        <v>0</v>
      </c>
      <c r="M53" s="103">
        <v>0</v>
      </c>
      <c r="N53" s="103">
        <v>0</v>
      </c>
      <c r="O53" s="103"/>
      <c r="P53" s="103"/>
      <c r="Q53" s="103"/>
      <c r="R53" s="103"/>
      <c r="S53" s="106">
        <v>75.599999999999994</v>
      </c>
      <c r="T53" s="103">
        <v>0</v>
      </c>
      <c r="U53" s="103"/>
      <c r="V53" s="103"/>
      <c r="W53" s="103">
        <v>50.4</v>
      </c>
      <c r="X53" s="103">
        <v>50.4</v>
      </c>
      <c r="Y53" s="103">
        <v>0</v>
      </c>
      <c r="Z53" s="103">
        <v>25.2</v>
      </c>
      <c r="AA53" s="103">
        <v>25.2</v>
      </c>
      <c r="AB53" s="103">
        <v>0</v>
      </c>
      <c r="AC53" s="103">
        <v>42000</v>
      </c>
      <c r="AD53" s="103"/>
      <c r="AE53" s="103"/>
      <c r="AF53" s="103">
        <v>90.65</v>
      </c>
      <c r="AG53" s="103">
        <v>90.65</v>
      </c>
      <c r="AH53" s="103">
        <v>0</v>
      </c>
      <c r="AI53" s="110">
        <v>44.169499999999999</v>
      </c>
      <c r="AJ53" s="110">
        <v>44.169499999999999</v>
      </c>
      <c r="AK53" s="110">
        <v>0</v>
      </c>
      <c r="AL53" s="110">
        <v>441695</v>
      </c>
      <c r="AM53" s="103"/>
      <c r="AN53" s="103">
        <v>19.181100000000001</v>
      </c>
      <c r="AO53" s="103">
        <v>19.181100000000001</v>
      </c>
      <c r="AP53" s="103">
        <v>0</v>
      </c>
      <c r="AQ53" s="103">
        <v>18.052800000000001</v>
      </c>
      <c r="AR53" s="103">
        <v>180528</v>
      </c>
      <c r="AS53" s="103">
        <v>1.1283000000000001</v>
      </c>
      <c r="AT53" s="103">
        <v>11283</v>
      </c>
      <c r="AU53" s="103"/>
      <c r="AV53" s="103">
        <v>2.9336000000000002</v>
      </c>
      <c r="AW53" s="103">
        <v>2.9336000000000002</v>
      </c>
      <c r="AX53" s="103">
        <v>0</v>
      </c>
      <c r="AY53" s="103">
        <v>1.3540000000000001</v>
      </c>
      <c r="AZ53" s="103">
        <v>13540.000000000002</v>
      </c>
      <c r="BA53" s="103">
        <v>1.5795999999999999</v>
      </c>
      <c r="BB53" s="103">
        <v>15795.999999999998</v>
      </c>
      <c r="BC53" s="103">
        <v>0</v>
      </c>
      <c r="BD53" s="103">
        <v>36.151200000000003</v>
      </c>
      <c r="BE53" s="103">
        <v>36.151200000000003</v>
      </c>
      <c r="BF53" s="103">
        <v>0</v>
      </c>
      <c r="BG53" s="103"/>
      <c r="BH53" s="103"/>
      <c r="BI53" s="103"/>
      <c r="BJ53" s="103">
        <v>0</v>
      </c>
      <c r="BK53" s="111">
        <v>1E-4</v>
      </c>
      <c r="BL53" s="112" t="s">
        <v>287</v>
      </c>
      <c r="BM53" s="106">
        <v>113.6</v>
      </c>
      <c r="BN53" s="103">
        <v>33.6</v>
      </c>
      <c r="BO53" s="103">
        <v>33.6</v>
      </c>
      <c r="BP53" s="103">
        <v>0</v>
      </c>
      <c r="BQ53" s="103">
        <v>0</v>
      </c>
      <c r="BR53" s="103">
        <v>0</v>
      </c>
      <c r="BS53" s="103">
        <v>0</v>
      </c>
      <c r="BT53" s="103"/>
      <c r="BU53" s="110">
        <v>80</v>
      </c>
      <c r="BV53" s="103"/>
      <c r="BW53" s="103"/>
      <c r="BX53" s="103">
        <v>0</v>
      </c>
      <c r="BY53" s="106">
        <v>11.879999999999999</v>
      </c>
      <c r="BZ53" s="106">
        <v>9.1199999999999992</v>
      </c>
      <c r="CA53" s="103"/>
      <c r="CB53" s="103"/>
      <c r="CC53" s="103">
        <v>9.1199999999999992</v>
      </c>
      <c r="CD53" s="103">
        <v>9.1199999999999992</v>
      </c>
      <c r="CE53" s="103">
        <v>0</v>
      </c>
      <c r="CF53" s="103"/>
      <c r="CG53" s="103"/>
      <c r="CH53" s="103">
        <v>2.76</v>
      </c>
      <c r="CI53" s="103"/>
      <c r="CJ53" s="103"/>
      <c r="CK53" s="110"/>
      <c r="CL53" s="103"/>
      <c r="CM53" s="103"/>
      <c r="CN53" s="103"/>
      <c r="CO53" s="103"/>
      <c r="CP53" s="103"/>
      <c r="CQ53" s="103">
        <v>0</v>
      </c>
      <c r="CR53" s="103"/>
      <c r="CS53" s="103"/>
      <c r="CT53" s="103"/>
      <c r="CU53" s="103"/>
      <c r="CV53" s="111">
        <v>529.17499999999995</v>
      </c>
    </row>
    <row r="54" spans="1:100" s="99" customFormat="1" ht="14.25" customHeight="1">
      <c r="A54" s="103">
        <v>49</v>
      </c>
      <c r="B54" s="103" t="s">
        <v>240</v>
      </c>
      <c r="C54" s="104">
        <v>810006</v>
      </c>
      <c r="D54" s="105" t="s">
        <v>288</v>
      </c>
      <c r="E54" s="106">
        <v>188.88400000000001</v>
      </c>
      <c r="F54" s="106">
        <v>117.72400000000002</v>
      </c>
      <c r="G54" s="103">
        <v>33586</v>
      </c>
      <c r="H54" s="106"/>
      <c r="I54" s="106">
        <v>33586</v>
      </c>
      <c r="J54" s="103">
        <v>40.303199999999997</v>
      </c>
      <c r="K54" s="106">
        <v>0</v>
      </c>
      <c r="L54" s="103">
        <v>0</v>
      </c>
      <c r="M54" s="103">
        <v>0</v>
      </c>
      <c r="N54" s="103">
        <v>0</v>
      </c>
      <c r="O54" s="103"/>
      <c r="P54" s="103"/>
      <c r="Q54" s="103"/>
      <c r="R54" s="103"/>
      <c r="S54" s="106">
        <v>21.6</v>
      </c>
      <c r="T54" s="103">
        <v>0</v>
      </c>
      <c r="U54" s="103"/>
      <c r="V54" s="103"/>
      <c r="W54" s="103">
        <v>14.4</v>
      </c>
      <c r="X54" s="103">
        <v>14.4</v>
      </c>
      <c r="Y54" s="103">
        <v>0</v>
      </c>
      <c r="Z54" s="103">
        <v>7.2</v>
      </c>
      <c r="AA54" s="103">
        <v>7.2</v>
      </c>
      <c r="AB54" s="103">
        <v>0</v>
      </c>
      <c r="AC54" s="103">
        <v>12000</v>
      </c>
      <c r="AD54" s="103"/>
      <c r="AE54" s="103"/>
      <c r="AF54" s="103">
        <v>25.9</v>
      </c>
      <c r="AG54" s="103">
        <v>25.9</v>
      </c>
      <c r="AH54" s="103">
        <v>0</v>
      </c>
      <c r="AI54" s="110">
        <v>12.8965</v>
      </c>
      <c r="AJ54" s="110">
        <v>12.8965</v>
      </c>
      <c r="AK54" s="110">
        <v>0</v>
      </c>
      <c r="AL54" s="110">
        <v>128965</v>
      </c>
      <c r="AM54" s="103"/>
      <c r="AN54" s="103">
        <v>5.6273</v>
      </c>
      <c r="AO54" s="103">
        <v>5.6273</v>
      </c>
      <c r="AP54" s="103">
        <v>0</v>
      </c>
      <c r="AQ54" s="103">
        <v>5.2962999999999996</v>
      </c>
      <c r="AR54" s="103">
        <v>52962.999999999993</v>
      </c>
      <c r="AS54" s="103">
        <v>0.33100000000000002</v>
      </c>
      <c r="AT54" s="103">
        <v>3310</v>
      </c>
      <c r="AU54" s="103"/>
      <c r="AV54" s="103">
        <v>0.86060000000000003</v>
      </c>
      <c r="AW54" s="103">
        <v>0.86060000000000003</v>
      </c>
      <c r="AX54" s="103">
        <v>0</v>
      </c>
      <c r="AY54" s="103">
        <v>0.3972</v>
      </c>
      <c r="AZ54" s="103">
        <v>3972</v>
      </c>
      <c r="BA54" s="103">
        <v>0.46339999999999998</v>
      </c>
      <c r="BB54" s="103">
        <v>4634</v>
      </c>
      <c r="BC54" s="103">
        <v>0</v>
      </c>
      <c r="BD54" s="103">
        <v>10.5364</v>
      </c>
      <c r="BE54" s="103">
        <v>10.5364</v>
      </c>
      <c r="BF54" s="103">
        <v>0</v>
      </c>
      <c r="BG54" s="103"/>
      <c r="BH54" s="103"/>
      <c r="BI54" s="103"/>
      <c r="BJ54" s="103">
        <v>0</v>
      </c>
      <c r="BK54" s="111">
        <v>1E-4</v>
      </c>
      <c r="BL54" s="112" t="s">
        <v>288</v>
      </c>
      <c r="BM54" s="106">
        <v>63.6</v>
      </c>
      <c r="BN54" s="103">
        <v>9.6</v>
      </c>
      <c r="BO54" s="103">
        <v>9.6</v>
      </c>
      <c r="BP54" s="103">
        <v>0</v>
      </c>
      <c r="BQ54" s="103">
        <v>0</v>
      </c>
      <c r="BR54" s="103">
        <v>0</v>
      </c>
      <c r="BS54" s="103">
        <v>0</v>
      </c>
      <c r="BT54" s="103"/>
      <c r="BU54" s="110">
        <v>54</v>
      </c>
      <c r="BV54" s="103"/>
      <c r="BW54" s="103"/>
      <c r="BX54" s="103">
        <v>0</v>
      </c>
      <c r="BY54" s="106">
        <v>7.56</v>
      </c>
      <c r="BZ54" s="106">
        <v>0</v>
      </c>
      <c r="CA54" s="103"/>
      <c r="CB54" s="103"/>
      <c r="CC54" s="103">
        <v>0</v>
      </c>
      <c r="CD54" s="103">
        <v>0</v>
      </c>
      <c r="CE54" s="103">
        <v>0</v>
      </c>
      <c r="CF54" s="103"/>
      <c r="CG54" s="103"/>
      <c r="CH54" s="103"/>
      <c r="CI54" s="103"/>
      <c r="CJ54" s="103"/>
      <c r="CK54" s="110"/>
      <c r="CL54" s="103"/>
      <c r="CM54" s="103"/>
      <c r="CN54" s="103"/>
      <c r="CO54" s="103">
        <v>7.56</v>
      </c>
      <c r="CP54" s="103">
        <v>7.56</v>
      </c>
      <c r="CQ54" s="103">
        <v>0</v>
      </c>
      <c r="CR54" s="103"/>
      <c r="CS54" s="103"/>
      <c r="CT54" s="103"/>
      <c r="CU54" s="103"/>
      <c r="CV54" s="111">
        <v>188.88400000000001</v>
      </c>
    </row>
    <row r="55" spans="1:100" s="99" customFormat="1" ht="14.25" customHeight="1">
      <c r="A55" s="103">
        <v>50</v>
      </c>
      <c r="B55" s="103" t="s">
        <v>240</v>
      </c>
      <c r="C55" s="104">
        <v>810008</v>
      </c>
      <c r="D55" s="105" t="s">
        <v>289</v>
      </c>
      <c r="E55" s="106">
        <v>1079.2775000000001</v>
      </c>
      <c r="F55" s="106">
        <v>811.51750000000004</v>
      </c>
      <c r="G55" s="103">
        <v>222321</v>
      </c>
      <c r="H55" s="106"/>
      <c r="I55" s="106">
        <v>222321</v>
      </c>
      <c r="J55" s="103">
        <v>266.78519999999997</v>
      </c>
      <c r="K55" s="106">
        <v>21.527999999999999</v>
      </c>
      <c r="L55" s="103">
        <v>0</v>
      </c>
      <c r="M55" s="103">
        <v>0</v>
      </c>
      <c r="N55" s="103">
        <v>0</v>
      </c>
      <c r="O55" s="103">
        <v>21.527999999999999</v>
      </c>
      <c r="P55" s="103"/>
      <c r="Q55" s="103"/>
      <c r="R55" s="103"/>
      <c r="S55" s="106">
        <v>150.43200000000002</v>
      </c>
      <c r="T55" s="103">
        <v>0</v>
      </c>
      <c r="U55" s="103">
        <v>5.7119999999999997</v>
      </c>
      <c r="V55" s="103"/>
      <c r="W55" s="103">
        <v>96.48</v>
      </c>
      <c r="X55" s="103">
        <v>96.48</v>
      </c>
      <c r="Y55" s="103">
        <v>0</v>
      </c>
      <c r="Z55" s="103">
        <v>48.24</v>
      </c>
      <c r="AA55" s="103">
        <v>48.24</v>
      </c>
      <c r="AB55" s="103">
        <v>0</v>
      </c>
      <c r="AC55" s="103">
        <v>80400</v>
      </c>
      <c r="AD55" s="103"/>
      <c r="AE55" s="103"/>
      <c r="AF55" s="103">
        <v>173.53</v>
      </c>
      <c r="AG55" s="103">
        <v>173.53</v>
      </c>
      <c r="AH55" s="103">
        <v>0</v>
      </c>
      <c r="AI55" s="110">
        <v>85.887200000000007</v>
      </c>
      <c r="AJ55" s="110">
        <v>85.887200000000007</v>
      </c>
      <c r="AK55" s="110">
        <v>0</v>
      </c>
      <c r="AL55" s="110">
        <v>858872.00000000012</v>
      </c>
      <c r="AM55" s="103"/>
      <c r="AN55" s="103">
        <v>37.4268</v>
      </c>
      <c r="AO55" s="103">
        <v>37.4268</v>
      </c>
      <c r="AP55" s="103">
        <v>0</v>
      </c>
      <c r="AQ55" s="103">
        <v>35.225200000000001</v>
      </c>
      <c r="AR55" s="103">
        <v>352252</v>
      </c>
      <c r="AS55" s="103">
        <v>2.2016</v>
      </c>
      <c r="AT55" s="103">
        <v>22016</v>
      </c>
      <c r="AU55" s="103"/>
      <c r="AV55" s="103">
        <v>5.7241</v>
      </c>
      <c r="AW55" s="103">
        <v>5.7241</v>
      </c>
      <c r="AX55" s="103">
        <v>0</v>
      </c>
      <c r="AY55" s="103">
        <v>2.6419000000000001</v>
      </c>
      <c r="AZ55" s="103">
        <v>26419</v>
      </c>
      <c r="BA55" s="103">
        <v>3.0821999999999998</v>
      </c>
      <c r="BB55" s="103">
        <v>30822</v>
      </c>
      <c r="BC55" s="103">
        <v>0</v>
      </c>
      <c r="BD55" s="103">
        <v>70.2042</v>
      </c>
      <c r="BE55" s="103">
        <v>70.2042</v>
      </c>
      <c r="BF55" s="103">
        <v>0</v>
      </c>
      <c r="BG55" s="103"/>
      <c r="BH55" s="103"/>
      <c r="BI55" s="103"/>
      <c r="BJ55" s="103">
        <v>0</v>
      </c>
      <c r="BK55" s="111">
        <v>1E-4</v>
      </c>
      <c r="BL55" s="112" t="s">
        <v>289</v>
      </c>
      <c r="BM55" s="106">
        <v>266.32</v>
      </c>
      <c r="BN55" s="103">
        <v>64.319999999999993</v>
      </c>
      <c r="BO55" s="103">
        <v>64.319999999999993</v>
      </c>
      <c r="BP55" s="103">
        <v>0</v>
      </c>
      <c r="BQ55" s="103">
        <v>0</v>
      </c>
      <c r="BR55" s="103">
        <v>0</v>
      </c>
      <c r="BS55" s="103">
        <v>0</v>
      </c>
      <c r="BT55" s="103"/>
      <c r="BU55" s="110">
        <v>142</v>
      </c>
      <c r="BV55" s="103">
        <v>60</v>
      </c>
      <c r="BW55" s="103">
        <v>60</v>
      </c>
      <c r="BX55" s="103">
        <v>0</v>
      </c>
      <c r="BY55" s="106">
        <v>1.44</v>
      </c>
      <c r="BZ55" s="106">
        <v>1.44</v>
      </c>
      <c r="CA55" s="103"/>
      <c r="CB55" s="103"/>
      <c r="CC55" s="103">
        <v>1.44</v>
      </c>
      <c r="CD55" s="103">
        <v>1.44</v>
      </c>
      <c r="CE55" s="103">
        <v>0</v>
      </c>
      <c r="CF55" s="103"/>
      <c r="CG55" s="103"/>
      <c r="CH55" s="103"/>
      <c r="CI55" s="103"/>
      <c r="CJ55" s="103"/>
      <c r="CK55" s="110"/>
      <c r="CL55" s="103"/>
      <c r="CM55" s="103"/>
      <c r="CN55" s="103"/>
      <c r="CO55" s="103"/>
      <c r="CP55" s="103"/>
      <c r="CQ55" s="103">
        <v>0</v>
      </c>
      <c r="CR55" s="103"/>
      <c r="CS55" s="103"/>
      <c r="CT55" s="103"/>
      <c r="CU55" s="103"/>
      <c r="CV55" s="111">
        <v>1079.2775000000001</v>
      </c>
    </row>
    <row r="56" spans="1:100" s="99" customFormat="1" ht="14.25" customHeight="1">
      <c r="A56" s="103">
        <v>51</v>
      </c>
      <c r="B56" s="103" t="s">
        <v>240</v>
      </c>
      <c r="C56" s="104">
        <v>804001</v>
      </c>
      <c r="D56" s="105" t="s">
        <v>290</v>
      </c>
      <c r="E56" s="106">
        <v>2407.8726000000001</v>
      </c>
      <c r="F56" s="106">
        <v>1292.7565999999999</v>
      </c>
      <c r="G56" s="103">
        <v>342468</v>
      </c>
      <c r="H56" s="106">
        <v>121452</v>
      </c>
      <c r="I56" s="106">
        <v>221016</v>
      </c>
      <c r="J56" s="103">
        <v>410.96159999999998</v>
      </c>
      <c r="K56" s="106">
        <v>122.904</v>
      </c>
      <c r="L56" s="103">
        <v>72</v>
      </c>
      <c r="M56" s="103">
        <v>72</v>
      </c>
      <c r="N56" s="103">
        <v>0</v>
      </c>
      <c r="O56" s="103">
        <v>50.904000000000003</v>
      </c>
      <c r="P56" s="103"/>
      <c r="Q56" s="103"/>
      <c r="R56" s="103"/>
      <c r="S56" s="106">
        <v>263.27350000000001</v>
      </c>
      <c r="T56" s="103">
        <v>12.145200000000001</v>
      </c>
      <c r="U56" s="103">
        <v>11.832000000000001</v>
      </c>
      <c r="V56" s="103"/>
      <c r="W56" s="103">
        <v>159.35400000000001</v>
      </c>
      <c r="X56" s="103">
        <v>159.35400000000001</v>
      </c>
      <c r="Y56" s="103">
        <v>0</v>
      </c>
      <c r="Z56" s="103">
        <v>79.942300000000003</v>
      </c>
      <c r="AA56" s="103">
        <v>79.677000000000007</v>
      </c>
      <c r="AB56" s="103">
        <v>0.26529999999999632</v>
      </c>
      <c r="AC56" s="103">
        <v>132795</v>
      </c>
      <c r="AD56" s="103"/>
      <c r="AE56" s="103"/>
      <c r="AF56" s="103">
        <v>186.48</v>
      </c>
      <c r="AG56" s="103">
        <v>186.48</v>
      </c>
      <c r="AH56" s="103">
        <v>0</v>
      </c>
      <c r="AI56" s="110">
        <v>134.5505</v>
      </c>
      <c r="AJ56" s="110">
        <v>134.5505</v>
      </c>
      <c r="AK56" s="110">
        <v>0</v>
      </c>
      <c r="AL56" s="110">
        <v>1345505</v>
      </c>
      <c r="AM56" s="103"/>
      <c r="AN56" s="103">
        <v>56.902500000000003</v>
      </c>
      <c r="AO56" s="103">
        <v>56.902500000000003</v>
      </c>
      <c r="AP56" s="103">
        <v>0</v>
      </c>
      <c r="AQ56" s="103">
        <v>53.555300000000003</v>
      </c>
      <c r="AR56" s="103">
        <v>535553</v>
      </c>
      <c r="AS56" s="103">
        <v>3.3472</v>
      </c>
      <c r="AT56" s="103">
        <v>33472</v>
      </c>
      <c r="AU56" s="103"/>
      <c r="AV56" s="103">
        <v>7.1784999999999997</v>
      </c>
      <c r="AW56" s="103">
        <v>7.1784999999999997</v>
      </c>
      <c r="AX56" s="103">
        <v>0</v>
      </c>
      <c r="AY56" s="103">
        <v>4.0166000000000004</v>
      </c>
      <c r="AZ56" s="103">
        <v>40166.000000000007</v>
      </c>
      <c r="BA56" s="103">
        <v>3.1619000000000002</v>
      </c>
      <c r="BB56" s="103">
        <v>31619</v>
      </c>
      <c r="BC56" s="103">
        <v>0</v>
      </c>
      <c r="BD56" s="103">
        <v>110.506</v>
      </c>
      <c r="BE56" s="103">
        <v>110.506</v>
      </c>
      <c r="BF56" s="103">
        <v>0</v>
      </c>
      <c r="BG56" s="103"/>
      <c r="BH56" s="103"/>
      <c r="BI56" s="103"/>
      <c r="BJ56" s="103">
        <v>0</v>
      </c>
      <c r="BK56" s="111">
        <v>1E-4</v>
      </c>
      <c r="BL56" s="112" t="s">
        <v>290</v>
      </c>
      <c r="BM56" s="106">
        <v>1087.4079999999999</v>
      </c>
      <c r="BN56" s="103">
        <v>107.52000000000001</v>
      </c>
      <c r="BO56" s="103">
        <v>107.52000000000001</v>
      </c>
      <c r="BP56" s="103">
        <v>0</v>
      </c>
      <c r="BQ56" s="103">
        <v>24.888000000000002</v>
      </c>
      <c r="BR56" s="103">
        <v>24.888000000000002</v>
      </c>
      <c r="BS56" s="103">
        <v>0</v>
      </c>
      <c r="BT56" s="103">
        <v>22630</v>
      </c>
      <c r="BU56" s="110">
        <v>520</v>
      </c>
      <c r="BV56" s="103">
        <v>435</v>
      </c>
      <c r="BW56" s="103">
        <v>435</v>
      </c>
      <c r="BX56" s="103">
        <v>0</v>
      </c>
      <c r="BY56" s="106">
        <v>27.707999999999998</v>
      </c>
      <c r="BZ56" s="106">
        <v>22.56</v>
      </c>
      <c r="CA56" s="103"/>
      <c r="CB56" s="103"/>
      <c r="CC56" s="103">
        <v>22.56</v>
      </c>
      <c r="CD56" s="103">
        <v>22.56</v>
      </c>
      <c r="CE56" s="103">
        <v>0</v>
      </c>
      <c r="CF56" s="103"/>
      <c r="CG56" s="103"/>
      <c r="CH56" s="103">
        <v>5.1479999999999997</v>
      </c>
      <c r="CI56" s="103"/>
      <c r="CJ56" s="103"/>
      <c r="CK56" s="110"/>
      <c r="CL56" s="103"/>
      <c r="CM56" s="103"/>
      <c r="CN56" s="103"/>
      <c r="CO56" s="103"/>
      <c r="CP56" s="103"/>
      <c r="CQ56" s="103">
        <v>0</v>
      </c>
      <c r="CR56" s="103"/>
      <c r="CS56" s="103"/>
      <c r="CT56" s="103"/>
      <c r="CU56" s="103"/>
      <c r="CV56" s="111">
        <v>2407.8726000000001</v>
      </c>
    </row>
    <row r="57" spans="1:100" s="99" customFormat="1" ht="14.25" customHeight="1">
      <c r="A57" s="103">
        <v>52</v>
      </c>
      <c r="B57" s="103" t="s">
        <v>240</v>
      </c>
      <c r="C57" s="104">
        <v>804002</v>
      </c>
      <c r="D57" s="105" t="s">
        <v>291</v>
      </c>
      <c r="E57" s="106">
        <v>459.87960000000004</v>
      </c>
      <c r="F57" s="106">
        <v>377.05160000000001</v>
      </c>
      <c r="G57" s="103">
        <v>103917</v>
      </c>
      <c r="H57" s="106"/>
      <c r="I57" s="106">
        <v>103917</v>
      </c>
      <c r="J57" s="103">
        <v>124.7004</v>
      </c>
      <c r="K57" s="106">
        <v>0</v>
      </c>
      <c r="L57" s="103">
        <v>0</v>
      </c>
      <c r="M57" s="103">
        <v>0</v>
      </c>
      <c r="N57" s="103">
        <v>0</v>
      </c>
      <c r="O57" s="103"/>
      <c r="P57" s="103"/>
      <c r="Q57" s="103"/>
      <c r="R57" s="103"/>
      <c r="S57" s="106">
        <v>71.28</v>
      </c>
      <c r="T57" s="103">
        <v>0</v>
      </c>
      <c r="U57" s="103"/>
      <c r="V57" s="103"/>
      <c r="W57" s="103">
        <v>47.52</v>
      </c>
      <c r="X57" s="103">
        <v>47.52</v>
      </c>
      <c r="Y57" s="103">
        <v>0</v>
      </c>
      <c r="Z57" s="103">
        <v>23.76</v>
      </c>
      <c r="AA57" s="103">
        <v>23.76</v>
      </c>
      <c r="AB57" s="103">
        <v>0</v>
      </c>
      <c r="AC57" s="103">
        <v>39600</v>
      </c>
      <c r="AD57" s="103"/>
      <c r="AE57" s="103"/>
      <c r="AF57" s="103">
        <v>85.47</v>
      </c>
      <c r="AG57" s="103">
        <v>85.47</v>
      </c>
      <c r="AH57" s="103">
        <v>0</v>
      </c>
      <c r="AI57" s="110">
        <v>41.230499999999999</v>
      </c>
      <c r="AJ57" s="110">
        <v>41.230499999999999</v>
      </c>
      <c r="AK57" s="110">
        <v>0</v>
      </c>
      <c r="AL57" s="110">
        <v>412305</v>
      </c>
      <c r="AM57" s="103"/>
      <c r="AN57" s="103">
        <v>17.8645</v>
      </c>
      <c r="AO57" s="103">
        <v>17.8645</v>
      </c>
      <c r="AP57" s="103">
        <v>0</v>
      </c>
      <c r="AQ57" s="103">
        <v>16.813600000000001</v>
      </c>
      <c r="AR57" s="103">
        <v>168136</v>
      </c>
      <c r="AS57" s="103">
        <v>1.0508999999999999</v>
      </c>
      <c r="AT57" s="103">
        <v>10509</v>
      </c>
      <c r="AU57" s="103"/>
      <c r="AV57" s="103">
        <v>2.7322000000000002</v>
      </c>
      <c r="AW57" s="103">
        <v>2.7322000000000002</v>
      </c>
      <c r="AX57" s="103">
        <v>0</v>
      </c>
      <c r="AY57" s="103">
        <v>1.2609999999999999</v>
      </c>
      <c r="AZ57" s="103">
        <v>12609.999999999998</v>
      </c>
      <c r="BA57" s="103">
        <v>1.4712000000000001</v>
      </c>
      <c r="BB57" s="103">
        <v>14712</v>
      </c>
      <c r="BC57" s="103">
        <v>0</v>
      </c>
      <c r="BD57" s="103">
        <v>33.774000000000001</v>
      </c>
      <c r="BE57" s="103">
        <v>33.774000000000001</v>
      </c>
      <c r="BF57" s="103">
        <v>0</v>
      </c>
      <c r="BG57" s="103"/>
      <c r="BH57" s="103"/>
      <c r="BI57" s="103"/>
      <c r="BJ57" s="103">
        <v>0</v>
      </c>
      <c r="BK57" s="111">
        <v>1E-4</v>
      </c>
      <c r="BL57" s="112" t="s">
        <v>291</v>
      </c>
      <c r="BM57" s="106">
        <v>77.680000000000007</v>
      </c>
      <c r="BN57" s="103">
        <v>31.68</v>
      </c>
      <c r="BO57" s="103">
        <v>31.68</v>
      </c>
      <c r="BP57" s="103">
        <v>0</v>
      </c>
      <c r="BQ57" s="103">
        <v>0</v>
      </c>
      <c r="BR57" s="103">
        <v>0</v>
      </c>
      <c r="BS57" s="103">
        <v>0</v>
      </c>
      <c r="BT57" s="103"/>
      <c r="BU57" s="110">
        <v>46</v>
      </c>
      <c r="BV57" s="103"/>
      <c r="BW57" s="103"/>
      <c r="BX57" s="103">
        <v>0</v>
      </c>
      <c r="BY57" s="106">
        <v>5.1480000000000006</v>
      </c>
      <c r="BZ57" s="106">
        <v>4.32</v>
      </c>
      <c r="CA57" s="103"/>
      <c r="CB57" s="103"/>
      <c r="CC57" s="103">
        <v>4.32</v>
      </c>
      <c r="CD57" s="103">
        <v>0</v>
      </c>
      <c r="CE57" s="103">
        <v>4.32</v>
      </c>
      <c r="CF57" s="103"/>
      <c r="CG57" s="103"/>
      <c r="CH57" s="103">
        <v>0.82799999999999996</v>
      </c>
      <c r="CI57" s="103"/>
      <c r="CJ57" s="103"/>
      <c r="CK57" s="110"/>
      <c r="CL57" s="103"/>
      <c r="CM57" s="103"/>
      <c r="CN57" s="103"/>
      <c r="CO57" s="103"/>
      <c r="CP57" s="103"/>
      <c r="CQ57" s="103">
        <v>0</v>
      </c>
      <c r="CR57" s="103"/>
      <c r="CS57" s="103"/>
      <c r="CT57" s="103"/>
      <c r="CU57" s="103"/>
      <c r="CV57" s="111">
        <v>459.87960000000004</v>
      </c>
    </row>
    <row r="58" spans="1:100" s="99" customFormat="1" ht="14.25" customHeight="1">
      <c r="A58" s="103">
        <v>53</v>
      </c>
      <c r="B58" s="103" t="s">
        <v>240</v>
      </c>
      <c r="C58" s="104">
        <v>804003</v>
      </c>
      <c r="D58" s="105" t="s">
        <v>292</v>
      </c>
      <c r="E58" s="106">
        <v>192.9649</v>
      </c>
      <c r="F58" s="106">
        <v>124.36489999999999</v>
      </c>
      <c r="G58" s="103">
        <v>37602</v>
      </c>
      <c r="H58" s="106"/>
      <c r="I58" s="106">
        <v>37602</v>
      </c>
      <c r="J58" s="103">
        <v>45.122399999999999</v>
      </c>
      <c r="K58" s="106">
        <v>0</v>
      </c>
      <c r="L58" s="103">
        <v>0</v>
      </c>
      <c r="M58" s="103">
        <v>0</v>
      </c>
      <c r="N58" s="103">
        <v>0</v>
      </c>
      <c r="O58" s="103"/>
      <c r="P58" s="103"/>
      <c r="Q58" s="103"/>
      <c r="R58" s="103"/>
      <c r="S58" s="106">
        <v>21.6</v>
      </c>
      <c r="T58" s="103">
        <v>0</v>
      </c>
      <c r="U58" s="103"/>
      <c r="V58" s="103"/>
      <c r="W58" s="103">
        <v>14.4</v>
      </c>
      <c r="X58" s="103">
        <v>14.4</v>
      </c>
      <c r="Y58" s="103">
        <v>0</v>
      </c>
      <c r="Z58" s="103">
        <v>7.2</v>
      </c>
      <c r="AA58" s="103">
        <v>7.2</v>
      </c>
      <c r="AB58" s="103">
        <v>0</v>
      </c>
      <c r="AC58" s="103">
        <v>12000</v>
      </c>
      <c r="AD58" s="103"/>
      <c r="AE58" s="103"/>
      <c r="AF58" s="103">
        <v>25.9</v>
      </c>
      <c r="AG58" s="103">
        <v>25.9</v>
      </c>
      <c r="AH58" s="103">
        <v>0</v>
      </c>
      <c r="AI58" s="110">
        <v>13.6676</v>
      </c>
      <c r="AJ58" s="110">
        <v>13.6676</v>
      </c>
      <c r="AK58" s="110">
        <v>0</v>
      </c>
      <c r="AL58" s="110">
        <v>136676</v>
      </c>
      <c r="AM58" s="103"/>
      <c r="AN58" s="103">
        <v>6.0369000000000002</v>
      </c>
      <c r="AO58" s="103">
        <v>6.0369000000000002</v>
      </c>
      <c r="AP58" s="103">
        <v>0</v>
      </c>
      <c r="AQ58" s="103">
        <v>5.6818</v>
      </c>
      <c r="AR58" s="103">
        <v>56818</v>
      </c>
      <c r="AS58" s="103">
        <v>0.35510000000000003</v>
      </c>
      <c r="AT58" s="103">
        <v>3551.0000000000005</v>
      </c>
      <c r="AU58" s="103"/>
      <c r="AV58" s="103">
        <v>0.92330000000000001</v>
      </c>
      <c r="AW58" s="103">
        <v>0.92330000000000001</v>
      </c>
      <c r="AX58" s="103">
        <v>0</v>
      </c>
      <c r="AY58" s="103">
        <v>0.42609999999999998</v>
      </c>
      <c r="AZ58" s="103">
        <v>4261</v>
      </c>
      <c r="BA58" s="103">
        <v>0.49719999999999998</v>
      </c>
      <c r="BB58" s="103">
        <v>4972</v>
      </c>
      <c r="BC58" s="103">
        <v>0</v>
      </c>
      <c r="BD58" s="103">
        <v>11.114699999999999</v>
      </c>
      <c r="BE58" s="103">
        <v>11.114699999999999</v>
      </c>
      <c r="BF58" s="103">
        <v>0</v>
      </c>
      <c r="BG58" s="103"/>
      <c r="BH58" s="103"/>
      <c r="BI58" s="103"/>
      <c r="BJ58" s="103">
        <v>0</v>
      </c>
      <c r="BK58" s="111">
        <v>1E-4</v>
      </c>
      <c r="BL58" s="112" t="s">
        <v>292</v>
      </c>
      <c r="BM58" s="106">
        <v>68.599999999999994</v>
      </c>
      <c r="BN58" s="103">
        <v>9.6</v>
      </c>
      <c r="BO58" s="103">
        <v>9.6</v>
      </c>
      <c r="BP58" s="103">
        <v>0</v>
      </c>
      <c r="BQ58" s="103">
        <v>0</v>
      </c>
      <c r="BR58" s="103">
        <v>0</v>
      </c>
      <c r="BS58" s="103">
        <v>0</v>
      </c>
      <c r="BT58" s="103"/>
      <c r="BU58" s="110">
        <v>40</v>
      </c>
      <c r="BV58" s="103">
        <v>19</v>
      </c>
      <c r="BW58" s="103">
        <v>19</v>
      </c>
      <c r="BX58" s="103">
        <v>0</v>
      </c>
      <c r="BY58" s="106">
        <v>0</v>
      </c>
      <c r="BZ58" s="106">
        <v>0</v>
      </c>
      <c r="CA58" s="103"/>
      <c r="CB58" s="103"/>
      <c r="CC58" s="103">
        <v>0</v>
      </c>
      <c r="CD58" s="103">
        <v>0</v>
      </c>
      <c r="CE58" s="103">
        <v>0</v>
      </c>
      <c r="CF58" s="103"/>
      <c r="CG58" s="103"/>
      <c r="CH58" s="103"/>
      <c r="CI58" s="103"/>
      <c r="CJ58" s="103"/>
      <c r="CK58" s="110"/>
      <c r="CL58" s="103"/>
      <c r="CM58" s="103"/>
      <c r="CN58" s="103"/>
      <c r="CO58" s="103"/>
      <c r="CP58" s="103"/>
      <c r="CQ58" s="103">
        <v>0</v>
      </c>
      <c r="CR58" s="103"/>
      <c r="CS58" s="103"/>
      <c r="CT58" s="103"/>
      <c r="CU58" s="103"/>
      <c r="CV58" s="111">
        <v>192.9649</v>
      </c>
    </row>
    <row r="59" spans="1:100" s="99" customFormat="1" ht="14.25" customHeight="1">
      <c r="A59" s="103">
        <v>54</v>
      </c>
      <c r="B59" s="103" t="s">
        <v>240</v>
      </c>
      <c r="C59" s="104">
        <v>804004</v>
      </c>
      <c r="D59" s="105" t="s">
        <v>293</v>
      </c>
      <c r="E59" s="106">
        <v>616.529</v>
      </c>
      <c r="F59" s="106">
        <v>369.28899999999999</v>
      </c>
      <c r="G59" s="103">
        <v>106744</v>
      </c>
      <c r="H59" s="106"/>
      <c r="I59" s="106">
        <v>106744</v>
      </c>
      <c r="J59" s="103">
        <v>128.09280000000001</v>
      </c>
      <c r="K59" s="106">
        <v>0</v>
      </c>
      <c r="L59" s="103">
        <v>0</v>
      </c>
      <c r="M59" s="103">
        <v>0</v>
      </c>
      <c r="N59" s="103">
        <v>0</v>
      </c>
      <c r="O59" s="103"/>
      <c r="P59" s="103"/>
      <c r="Q59" s="103"/>
      <c r="R59" s="103"/>
      <c r="S59" s="106">
        <v>66.960000000000008</v>
      </c>
      <c r="T59" s="103">
        <v>0</v>
      </c>
      <c r="U59" s="103"/>
      <c r="V59" s="103"/>
      <c r="W59" s="103">
        <v>44.64</v>
      </c>
      <c r="X59" s="103">
        <v>44.64</v>
      </c>
      <c r="Y59" s="103">
        <v>0</v>
      </c>
      <c r="Z59" s="103">
        <v>22.32</v>
      </c>
      <c r="AA59" s="103">
        <v>22.32</v>
      </c>
      <c r="AB59" s="103">
        <v>0</v>
      </c>
      <c r="AC59" s="103">
        <v>37200</v>
      </c>
      <c r="AD59" s="103"/>
      <c r="AE59" s="103"/>
      <c r="AF59" s="103">
        <v>80.290000000000006</v>
      </c>
      <c r="AG59" s="103">
        <v>80.290000000000006</v>
      </c>
      <c r="AH59" s="103">
        <v>0</v>
      </c>
      <c r="AI59" s="110">
        <v>40.483600000000003</v>
      </c>
      <c r="AJ59" s="110">
        <v>40.483600000000003</v>
      </c>
      <c r="AK59" s="110">
        <v>0</v>
      </c>
      <c r="AL59" s="110">
        <v>404836</v>
      </c>
      <c r="AM59" s="103"/>
      <c r="AN59" s="103">
        <v>17.712499999999999</v>
      </c>
      <c r="AO59" s="103">
        <v>17.712499999999999</v>
      </c>
      <c r="AP59" s="103">
        <v>0</v>
      </c>
      <c r="AQ59" s="103">
        <v>16.6706</v>
      </c>
      <c r="AR59" s="103">
        <v>166706</v>
      </c>
      <c r="AS59" s="103">
        <v>1.0419</v>
      </c>
      <c r="AT59" s="103">
        <v>10419</v>
      </c>
      <c r="AU59" s="103"/>
      <c r="AV59" s="103">
        <v>2.7090000000000001</v>
      </c>
      <c r="AW59" s="103">
        <v>2.7090000000000001</v>
      </c>
      <c r="AX59" s="103">
        <v>0</v>
      </c>
      <c r="AY59" s="103">
        <v>1.2503</v>
      </c>
      <c r="AZ59" s="103">
        <v>12503</v>
      </c>
      <c r="BA59" s="103">
        <v>1.4587000000000001</v>
      </c>
      <c r="BB59" s="103">
        <v>14587.000000000002</v>
      </c>
      <c r="BC59" s="103">
        <v>0</v>
      </c>
      <c r="BD59" s="103">
        <v>33.0411</v>
      </c>
      <c r="BE59" s="103">
        <v>33.0411</v>
      </c>
      <c r="BF59" s="103">
        <v>0</v>
      </c>
      <c r="BG59" s="103"/>
      <c r="BH59" s="103"/>
      <c r="BI59" s="103"/>
      <c r="BJ59" s="103">
        <v>0</v>
      </c>
      <c r="BK59" s="111">
        <v>1E-4</v>
      </c>
      <c r="BL59" s="112" t="s">
        <v>293</v>
      </c>
      <c r="BM59" s="106">
        <v>246.76</v>
      </c>
      <c r="BN59" s="103">
        <v>29.759999999999998</v>
      </c>
      <c r="BO59" s="103">
        <v>29.759999999999998</v>
      </c>
      <c r="BP59" s="103">
        <v>0</v>
      </c>
      <c r="BQ59" s="103">
        <v>0</v>
      </c>
      <c r="BR59" s="103">
        <v>0</v>
      </c>
      <c r="BS59" s="103">
        <v>0</v>
      </c>
      <c r="BT59" s="103"/>
      <c r="BU59" s="110">
        <v>143</v>
      </c>
      <c r="BV59" s="103">
        <v>74</v>
      </c>
      <c r="BW59" s="103">
        <v>74</v>
      </c>
      <c r="BX59" s="103">
        <v>0</v>
      </c>
      <c r="BY59" s="106">
        <v>0.48</v>
      </c>
      <c r="BZ59" s="106">
        <v>0.48</v>
      </c>
      <c r="CA59" s="103"/>
      <c r="CB59" s="103"/>
      <c r="CC59" s="103">
        <v>0.48</v>
      </c>
      <c r="CD59" s="103">
        <v>0.48</v>
      </c>
      <c r="CE59" s="103">
        <v>0</v>
      </c>
      <c r="CF59" s="103"/>
      <c r="CG59" s="103"/>
      <c r="CH59" s="103"/>
      <c r="CI59" s="103"/>
      <c r="CJ59" s="103"/>
      <c r="CK59" s="110"/>
      <c r="CL59" s="103"/>
      <c r="CM59" s="103"/>
      <c r="CN59" s="103"/>
      <c r="CO59" s="103"/>
      <c r="CP59" s="103"/>
      <c r="CQ59" s="103">
        <v>0</v>
      </c>
      <c r="CR59" s="103"/>
      <c r="CS59" s="103"/>
      <c r="CT59" s="103"/>
      <c r="CU59" s="103"/>
      <c r="CV59" s="111">
        <v>616.529</v>
      </c>
    </row>
    <row r="60" spans="1:100" s="99" customFormat="1" ht="14.25" customHeight="1">
      <c r="A60" s="103">
        <v>55</v>
      </c>
      <c r="B60" s="103" t="s">
        <v>240</v>
      </c>
      <c r="C60" s="104">
        <v>804005</v>
      </c>
      <c r="D60" s="105" t="s">
        <v>294</v>
      </c>
      <c r="E60" s="106">
        <v>451.7704</v>
      </c>
      <c r="F60" s="106">
        <v>180.29039999999998</v>
      </c>
      <c r="G60" s="103">
        <v>52098</v>
      </c>
      <c r="H60" s="106">
        <v>52098</v>
      </c>
      <c r="I60" s="106"/>
      <c r="J60" s="103">
        <v>62.517600000000002</v>
      </c>
      <c r="K60" s="106">
        <v>31.5</v>
      </c>
      <c r="L60" s="103">
        <v>31.5</v>
      </c>
      <c r="M60" s="103">
        <v>31.5</v>
      </c>
      <c r="N60" s="103">
        <v>0</v>
      </c>
      <c r="O60" s="103"/>
      <c r="P60" s="103"/>
      <c r="Q60" s="103"/>
      <c r="R60" s="103"/>
      <c r="S60" s="106">
        <v>41.695999999999998</v>
      </c>
      <c r="T60" s="103">
        <v>5.2098000000000004</v>
      </c>
      <c r="U60" s="103"/>
      <c r="V60" s="103"/>
      <c r="W60" s="103">
        <v>24.12</v>
      </c>
      <c r="X60" s="103">
        <v>24.12</v>
      </c>
      <c r="Y60" s="103">
        <v>0</v>
      </c>
      <c r="Z60" s="103">
        <v>12.366199999999999</v>
      </c>
      <c r="AA60" s="103">
        <v>12.06</v>
      </c>
      <c r="AB60" s="103">
        <v>0.3061999999999987</v>
      </c>
      <c r="AC60" s="103">
        <v>20100</v>
      </c>
      <c r="AD60" s="103"/>
      <c r="AE60" s="103"/>
      <c r="AF60" s="103">
        <v>0</v>
      </c>
      <c r="AG60" s="103">
        <v>0</v>
      </c>
      <c r="AH60" s="103">
        <v>0</v>
      </c>
      <c r="AI60" s="110">
        <v>19.735600000000002</v>
      </c>
      <c r="AJ60" s="110">
        <v>19.735600000000002</v>
      </c>
      <c r="AK60" s="110">
        <v>0</v>
      </c>
      <c r="AL60" s="110">
        <v>197356.00000000003</v>
      </c>
      <c r="AM60" s="103"/>
      <c r="AN60" s="103">
        <v>7.9915000000000003</v>
      </c>
      <c r="AO60" s="103">
        <v>7.9915000000000003</v>
      </c>
      <c r="AP60" s="103">
        <v>0</v>
      </c>
      <c r="AQ60" s="103">
        <v>7.5213999999999999</v>
      </c>
      <c r="AR60" s="103">
        <v>75214</v>
      </c>
      <c r="AS60" s="103">
        <v>0.47010000000000002</v>
      </c>
      <c r="AT60" s="103">
        <v>4701</v>
      </c>
      <c r="AU60" s="103"/>
      <c r="AV60" s="103">
        <v>0.56410000000000005</v>
      </c>
      <c r="AW60" s="103">
        <v>0.56410000000000005</v>
      </c>
      <c r="AX60" s="103">
        <v>0</v>
      </c>
      <c r="AY60" s="103">
        <v>0.56410000000000005</v>
      </c>
      <c r="AZ60" s="103">
        <v>5641.0000000000009</v>
      </c>
      <c r="BA60" s="103">
        <v>0</v>
      </c>
      <c r="BB60" s="103">
        <v>0</v>
      </c>
      <c r="BC60" s="103">
        <v>0</v>
      </c>
      <c r="BD60" s="103">
        <v>16.285599999999999</v>
      </c>
      <c r="BE60" s="103">
        <v>16.285599999999999</v>
      </c>
      <c r="BF60" s="103">
        <v>0</v>
      </c>
      <c r="BG60" s="103"/>
      <c r="BH60" s="103"/>
      <c r="BI60" s="103"/>
      <c r="BJ60" s="103">
        <v>0</v>
      </c>
      <c r="BK60" s="111">
        <v>1E-4</v>
      </c>
      <c r="BL60" s="112" t="s">
        <v>294</v>
      </c>
      <c r="BM60" s="106">
        <v>271</v>
      </c>
      <c r="BN60" s="103">
        <v>16.8</v>
      </c>
      <c r="BO60" s="103">
        <v>16.8</v>
      </c>
      <c r="BP60" s="103">
        <v>0</v>
      </c>
      <c r="BQ60" s="103">
        <v>10.199999999999999</v>
      </c>
      <c r="BR60" s="103">
        <v>10.199999999999999</v>
      </c>
      <c r="BS60" s="103">
        <v>0</v>
      </c>
      <c r="BT60" s="103">
        <v>9100</v>
      </c>
      <c r="BU60" s="110">
        <v>4</v>
      </c>
      <c r="BV60" s="103">
        <v>240</v>
      </c>
      <c r="BW60" s="103">
        <v>240</v>
      </c>
      <c r="BX60" s="103">
        <v>0</v>
      </c>
      <c r="BY60" s="106">
        <v>0.48</v>
      </c>
      <c r="BZ60" s="106">
        <v>0.48</v>
      </c>
      <c r="CA60" s="103"/>
      <c r="CB60" s="103"/>
      <c r="CC60" s="103">
        <v>0.48</v>
      </c>
      <c r="CD60" s="103">
        <v>0.48</v>
      </c>
      <c r="CE60" s="103">
        <v>0</v>
      </c>
      <c r="CF60" s="103"/>
      <c r="CG60" s="103"/>
      <c r="CH60" s="103"/>
      <c r="CI60" s="103"/>
      <c r="CJ60" s="103"/>
      <c r="CK60" s="110"/>
      <c r="CL60" s="103"/>
      <c r="CM60" s="103"/>
      <c r="CN60" s="103"/>
      <c r="CO60" s="103"/>
      <c r="CP60" s="103"/>
      <c r="CQ60" s="103">
        <v>0</v>
      </c>
      <c r="CR60" s="103"/>
      <c r="CS60" s="103"/>
      <c r="CT60" s="103"/>
      <c r="CU60" s="103"/>
      <c r="CV60" s="111">
        <v>451.7704</v>
      </c>
    </row>
    <row r="61" spans="1:100" s="99" customFormat="1" ht="14.25" customHeight="1">
      <c r="A61" s="103">
        <v>56</v>
      </c>
      <c r="B61" s="103" t="s">
        <v>240</v>
      </c>
      <c r="C61" s="104">
        <v>804006</v>
      </c>
      <c r="D61" s="105" t="s">
        <v>295</v>
      </c>
      <c r="E61" s="106">
        <v>257.30469999999997</v>
      </c>
      <c r="F61" s="106">
        <v>234.74469999999997</v>
      </c>
      <c r="G61" s="103">
        <v>62986</v>
      </c>
      <c r="H61" s="106"/>
      <c r="I61" s="106">
        <v>62986</v>
      </c>
      <c r="J61" s="103">
        <v>75.583200000000005</v>
      </c>
      <c r="K61" s="106">
        <v>0</v>
      </c>
      <c r="L61" s="103">
        <v>0</v>
      </c>
      <c r="M61" s="103">
        <v>0</v>
      </c>
      <c r="N61" s="103">
        <v>0</v>
      </c>
      <c r="O61" s="103"/>
      <c r="P61" s="103"/>
      <c r="Q61" s="103"/>
      <c r="R61" s="103"/>
      <c r="S61" s="106">
        <v>45.36</v>
      </c>
      <c r="T61" s="103">
        <v>0</v>
      </c>
      <c r="U61" s="103"/>
      <c r="V61" s="103"/>
      <c r="W61" s="103">
        <v>30.24</v>
      </c>
      <c r="X61" s="103">
        <v>30.24</v>
      </c>
      <c r="Y61" s="103">
        <v>0</v>
      </c>
      <c r="Z61" s="103">
        <v>15.12</v>
      </c>
      <c r="AA61" s="103">
        <v>15.12</v>
      </c>
      <c r="AB61" s="103">
        <v>0</v>
      </c>
      <c r="AC61" s="103">
        <v>25200</v>
      </c>
      <c r="AD61" s="103"/>
      <c r="AE61" s="103"/>
      <c r="AF61" s="103">
        <v>54.39</v>
      </c>
      <c r="AG61" s="103">
        <v>54.39</v>
      </c>
      <c r="AH61" s="103">
        <v>0</v>
      </c>
      <c r="AI61" s="110">
        <v>25.6341</v>
      </c>
      <c r="AJ61" s="110">
        <v>25.6341</v>
      </c>
      <c r="AK61" s="110">
        <v>0</v>
      </c>
      <c r="AL61" s="110">
        <v>256341</v>
      </c>
      <c r="AM61" s="103"/>
      <c r="AN61" s="103">
        <v>11.047700000000001</v>
      </c>
      <c r="AO61" s="103">
        <v>11.047700000000001</v>
      </c>
      <c r="AP61" s="103">
        <v>0</v>
      </c>
      <c r="AQ61" s="103">
        <v>10.3979</v>
      </c>
      <c r="AR61" s="103">
        <v>103979</v>
      </c>
      <c r="AS61" s="103">
        <v>0.64990000000000003</v>
      </c>
      <c r="AT61" s="103">
        <v>6499</v>
      </c>
      <c r="AU61" s="103"/>
      <c r="AV61" s="103">
        <v>1.6897</v>
      </c>
      <c r="AW61" s="103">
        <v>1.6897</v>
      </c>
      <c r="AX61" s="103">
        <v>0</v>
      </c>
      <c r="AY61" s="103">
        <v>0.77980000000000005</v>
      </c>
      <c r="AZ61" s="103">
        <v>7798.0000000000009</v>
      </c>
      <c r="BA61" s="103">
        <v>0.90980000000000005</v>
      </c>
      <c r="BB61" s="103">
        <v>9098</v>
      </c>
      <c r="BC61" s="103">
        <v>9.9999999999877964E-5</v>
      </c>
      <c r="BD61" s="103">
        <v>21.04</v>
      </c>
      <c r="BE61" s="103">
        <v>21.04</v>
      </c>
      <c r="BF61" s="103">
        <v>0</v>
      </c>
      <c r="BG61" s="103"/>
      <c r="BH61" s="103"/>
      <c r="BI61" s="103"/>
      <c r="BJ61" s="103">
        <v>0</v>
      </c>
      <c r="BK61" s="111">
        <v>1E-4</v>
      </c>
      <c r="BL61" s="112" t="s">
        <v>295</v>
      </c>
      <c r="BM61" s="106">
        <v>20.16</v>
      </c>
      <c r="BN61" s="103">
        <v>20.16</v>
      </c>
      <c r="BO61" s="103">
        <v>20.16</v>
      </c>
      <c r="BP61" s="103">
        <v>0</v>
      </c>
      <c r="BQ61" s="103">
        <v>0</v>
      </c>
      <c r="BR61" s="103">
        <v>0</v>
      </c>
      <c r="BS61" s="103">
        <v>0</v>
      </c>
      <c r="BT61" s="103"/>
      <c r="BU61" s="110"/>
      <c r="BV61" s="103"/>
      <c r="BW61" s="103"/>
      <c r="BX61" s="103">
        <v>0</v>
      </c>
      <c r="BY61" s="106">
        <v>2.4</v>
      </c>
      <c r="BZ61" s="106">
        <v>2.4</v>
      </c>
      <c r="CA61" s="103"/>
      <c r="CB61" s="103"/>
      <c r="CC61" s="103">
        <v>2.4</v>
      </c>
      <c r="CD61" s="103">
        <v>2.4</v>
      </c>
      <c r="CE61" s="103">
        <v>0</v>
      </c>
      <c r="CF61" s="103"/>
      <c r="CG61" s="103"/>
      <c r="CH61" s="103"/>
      <c r="CI61" s="103"/>
      <c r="CJ61" s="103"/>
      <c r="CK61" s="110"/>
      <c r="CL61" s="103"/>
      <c r="CM61" s="103"/>
      <c r="CN61" s="103"/>
      <c r="CO61" s="103"/>
      <c r="CP61" s="103"/>
      <c r="CQ61" s="103">
        <v>0</v>
      </c>
      <c r="CR61" s="103"/>
      <c r="CS61" s="103"/>
      <c r="CT61" s="103"/>
      <c r="CU61" s="103"/>
      <c r="CV61" s="111">
        <v>257.30469999999997</v>
      </c>
    </row>
    <row r="62" spans="1:100" s="99" customFormat="1" ht="14.25" customHeight="1">
      <c r="A62" s="103">
        <v>57</v>
      </c>
      <c r="B62" s="103" t="s">
        <v>240</v>
      </c>
      <c r="C62" s="104">
        <v>804007</v>
      </c>
      <c r="D62" s="105" t="s">
        <v>296</v>
      </c>
      <c r="E62" s="106">
        <v>178.27649999999997</v>
      </c>
      <c r="F62" s="106">
        <v>164.35649999999998</v>
      </c>
      <c r="G62" s="103">
        <v>46744</v>
      </c>
      <c r="H62" s="106"/>
      <c r="I62" s="106">
        <v>46744</v>
      </c>
      <c r="J62" s="103">
        <v>56.092799999999997</v>
      </c>
      <c r="K62" s="106">
        <v>0</v>
      </c>
      <c r="L62" s="103">
        <v>0</v>
      </c>
      <c r="M62" s="103">
        <v>0</v>
      </c>
      <c r="N62" s="103">
        <v>0</v>
      </c>
      <c r="O62" s="103"/>
      <c r="P62" s="103"/>
      <c r="Q62" s="103"/>
      <c r="R62" s="103"/>
      <c r="S62" s="106">
        <v>30.240000000000002</v>
      </c>
      <c r="T62" s="103">
        <v>0</v>
      </c>
      <c r="U62" s="103"/>
      <c r="V62" s="103"/>
      <c r="W62" s="103">
        <v>20.16</v>
      </c>
      <c r="X62" s="103">
        <v>20.16</v>
      </c>
      <c r="Y62" s="103">
        <v>0</v>
      </c>
      <c r="Z62" s="103">
        <v>10.08</v>
      </c>
      <c r="AA62" s="103">
        <v>10.08</v>
      </c>
      <c r="AB62" s="103">
        <v>0</v>
      </c>
      <c r="AC62" s="103">
        <v>16800</v>
      </c>
      <c r="AD62" s="103"/>
      <c r="AE62" s="103"/>
      <c r="AF62" s="103">
        <v>36.26</v>
      </c>
      <c r="AG62" s="103">
        <v>36.26</v>
      </c>
      <c r="AH62" s="103">
        <v>0</v>
      </c>
      <c r="AI62" s="110">
        <v>18.001999999999999</v>
      </c>
      <c r="AJ62" s="110">
        <v>18.001999999999999</v>
      </c>
      <c r="AK62" s="110">
        <v>0</v>
      </c>
      <c r="AL62" s="110">
        <v>180020</v>
      </c>
      <c r="AM62" s="103"/>
      <c r="AN62" s="103">
        <v>7.85</v>
      </c>
      <c r="AO62" s="103">
        <v>7.85</v>
      </c>
      <c r="AP62" s="103">
        <v>0</v>
      </c>
      <c r="AQ62" s="103">
        <v>7.3882000000000003</v>
      </c>
      <c r="AR62" s="103">
        <v>73882</v>
      </c>
      <c r="AS62" s="103">
        <v>0.46179999999999999</v>
      </c>
      <c r="AT62" s="103">
        <v>4618</v>
      </c>
      <c r="AU62" s="103"/>
      <c r="AV62" s="103">
        <v>1.2005999999999999</v>
      </c>
      <c r="AW62" s="103">
        <v>1.2005999999999999</v>
      </c>
      <c r="AX62" s="103">
        <v>0</v>
      </c>
      <c r="AY62" s="103">
        <v>0.55410000000000004</v>
      </c>
      <c r="AZ62" s="103">
        <v>5541</v>
      </c>
      <c r="BA62" s="103">
        <v>0.64649999999999996</v>
      </c>
      <c r="BB62" s="103">
        <v>6465</v>
      </c>
      <c r="BC62" s="103">
        <v>0</v>
      </c>
      <c r="BD62" s="103">
        <v>14.7111</v>
      </c>
      <c r="BE62" s="103">
        <v>14.7111</v>
      </c>
      <c r="BF62" s="103">
        <v>0</v>
      </c>
      <c r="BG62" s="103"/>
      <c r="BH62" s="103"/>
      <c r="BI62" s="103"/>
      <c r="BJ62" s="103">
        <v>0</v>
      </c>
      <c r="BK62" s="111">
        <v>1E-4</v>
      </c>
      <c r="BL62" s="112" t="s">
        <v>296</v>
      </c>
      <c r="BM62" s="106">
        <v>13.44</v>
      </c>
      <c r="BN62" s="103">
        <v>13.44</v>
      </c>
      <c r="BO62" s="103">
        <v>13.44</v>
      </c>
      <c r="BP62" s="103">
        <v>0</v>
      </c>
      <c r="BQ62" s="103">
        <v>0</v>
      </c>
      <c r="BR62" s="103">
        <v>0</v>
      </c>
      <c r="BS62" s="103">
        <v>0</v>
      </c>
      <c r="BT62" s="103"/>
      <c r="BU62" s="110"/>
      <c r="BV62" s="103"/>
      <c r="BW62" s="103"/>
      <c r="BX62" s="103">
        <v>0</v>
      </c>
      <c r="BY62" s="106">
        <v>0.48</v>
      </c>
      <c r="BZ62" s="106">
        <v>0.48</v>
      </c>
      <c r="CA62" s="103"/>
      <c r="CB62" s="103"/>
      <c r="CC62" s="103">
        <v>0.48</v>
      </c>
      <c r="CD62" s="103">
        <v>0.48</v>
      </c>
      <c r="CE62" s="103">
        <v>0</v>
      </c>
      <c r="CF62" s="103"/>
      <c r="CG62" s="103"/>
      <c r="CH62" s="103"/>
      <c r="CI62" s="103"/>
      <c r="CJ62" s="103"/>
      <c r="CK62" s="110"/>
      <c r="CL62" s="103"/>
      <c r="CM62" s="103"/>
      <c r="CN62" s="103"/>
      <c r="CO62" s="103"/>
      <c r="CP62" s="103"/>
      <c r="CQ62" s="103">
        <v>0</v>
      </c>
      <c r="CR62" s="103"/>
      <c r="CS62" s="103"/>
      <c r="CT62" s="103"/>
      <c r="CU62" s="103"/>
      <c r="CV62" s="111">
        <v>178.27649999999997</v>
      </c>
    </row>
    <row r="63" spans="1:100" s="99" customFormat="1" ht="14.25" customHeight="1">
      <c r="A63" s="103">
        <v>58</v>
      </c>
      <c r="B63" s="103" t="s">
        <v>240</v>
      </c>
      <c r="C63" s="104">
        <v>805001</v>
      </c>
      <c r="D63" s="105" t="s">
        <v>297</v>
      </c>
      <c r="E63" s="106">
        <v>320.12569999999999</v>
      </c>
      <c r="F63" s="106">
        <v>170.12810000000002</v>
      </c>
      <c r="G63" s="103">
        <v>47002</v>
      </c>
      <c r="H63" s="106">
        <v>47002</v>
      </c>
      <c r="I63" s="106"/>
      <c r="J63" s="103">
        <v>56.4024</v>
      </c>
      <c r="K63" s="106">
        <v>31.5</v>
      </c>
      <c r="L63" s="103">
        <v>31.5</v>
      </c>
      <c r="M63" s="103">
        <v>31.5</v>
      </c>
      <c r="N63" s="103">
        <v>0</v>
      </c>
      <c r="O63" s="103"/>
      <c r="P63" s="103"/>
      <c r="Q63" s="103"/>
      <c r="R63" s="103"/>
      <c r="S63" s="106">
        <v>40.265799999999999</v>
      </c>
      <c r="T63" s="103">
        <v>4.7001999999999997</v>
      </c>
      <c r="U63" s="103"/>
      <c r="V63" s="103"/>
      <c r="W63" s="103">
        <v>23.526</v>
      </c>
      <c r="X63" s="103">
        <v>23.526</v>
      </c>
      <c r="Y63" s="103">
        <v>0</v>
      </c>
      <c r="Z63" s="103">
        <v>12.0396</v>
      </c>
      <c r="AA63" s="103">
        <v>11.763</v>
      </c>
      <c r="AB63" s="103">
        <v>0.27660000000000018</v>
      </c>
      <c r="AC63" s="103">
        <v>19605</v>
      </c>
      <c r="AD63" s="103"/>
      <c r="AE63" s="103"/>
      <c r="AF63" s="103">
        <v>0</v>
      </c>
      <c r="AG63" s="103">
        <v>0</v>
      </c>
      <c r="AH63" s="103">
        <v>0</v>
      </c>
      <c r="AI63" s="110">
        <v>18.5806</v>
      </c>
      <c r="AJ63" s="110">
        <v>18.5806</v>
      </c>
      <c r="AK63" s="110">
        <v>0</v>
      </c>
      <c r="AL63" s="110">
        <v>185806</v>
      </c>
      <c r="AM63" s="103"/>
      <c r="AN63" s="103">
        <v>7.4717000000000002</v>
      </c>
      <c r="AO63" s="103">
        <v>7.4717000000000002</v>
      </c>
      <c r="AP63" s="103">
        <v>0</v>
      </c>
      <c r="AQ63" s="103">
        <v>7.0321999999999996</v>
      </c>
      <c r="AR63" s="103">
        <v>70322</v>
      </c>
      <c r="AS63" s="103">
        <v>0.4395</v>
      </c>
      <c r="AT63" s="103">
        <v>4395</v>
      </c>
      <c r="AU63" s="103"/>
      <c r="AV63" s="103">
        <v>0.52739999999999998</v>
      </c>
      <c r="AW63" s="103">
        <v>0.52739999999999998</v>
      </c>
      <c r="AX63" s="103">
        <v>0</v>
      </c>
      <c r="AY63" s="103">
        <v>0.52739999999999998</v>
      </c>
      <c r="AZ63" s="103">
        <v>5274</v>
      </c>
      <c r="BA63" s="103">
        <v>0</v>
      </c>
      <c r="BB63" s="103">
        <v>0</v>
      </c>
      <c r="BC63" s="103">
        <v>0</v>
      </c>
      <c r="BD63" s="103">
        <v>15.3802</v>
      </c>
      <c r="BE63" s="103">
        <v>15.3802</v>
      </c>
      <c r="BF63" s="103">
        <v>0</v>
      </c>
      <c r="BG63" s="103"/>
      <c r="BH63" s="103"/>
      <c r="BI63" s="103"/>
      <c r="BJ63" s="103">
        <v>0</v>
      </c>
      <c r="BK63" s="111">
        <v>1E-4</v>
      </c>
      <c r="BL63" s="112" t="s">
        <v>297</v>
      </c>
      <c r="BM63" s="106">
        <v>128.57999999999998</v>
      </c>
      <c r="BN63" s="103">
        <v>16.8</v>
      </c>
      <c r="BO63" s="103">
        <v>16.8</v>
      </c>
      <c r="BP63" s="103">
        <v>0</v>
      </c>
      <c r="BQ63" s="103">
        <v>9.7799999999999994</v>
      </c>
      <c r="BR63" s="103">
        <v>9.7799999999999994</v>
      </c>
      <c r="BS63" s="103">
        <v>0</v>
      </c>
      <c r="BT63" s="103">
        <v>8000</v>
      </c>
      <c r="BU63" s="110">
        <v>102</v>
      </c>
      <c r="BV63" s="103"/>
      <c r="BW63" s="103"/>
      <c r="BX63" s="103">
        <v>0</v>
      </c>
      <c r="BY63" s="106">
        <v>21.4176</v>
      </c>
      <c r="BZ63" s="106">
        <v>19.005600000000001</v>
      </c>
      <c r="CA63" s="103"/>
      <c r="CB63" s="103">
        <v>5.0856000000000003</v>
      </c>
      <c r="CC63" s="103">
        <v>13.92</v>
      </c>
      <c r="CD63" s="103">
        <v>13.92</v>
      </c>
      <c r="CE63" s="103">
        <v>0</v>
      </c>
      <c r="CF63" s="103"/>
      <c r="CG63" s="103"/>
      <c r="CH63" s="103">
        <v>2.4120000000000004</v>
      </c>
      <c r="CI63" s="103"/>
      <c r="CJ63" s="103"/>
      <c r="CK63" s="110"/>
      <c r="CL63" s="103"/>
      <c r="CM63" s="103"/>
      <c r="CN63" s="103"/>
      <c r="CO63" s="103"/>
      <c r="CP63" s="103"/>
      <c r="CQ63" s="103">
        <v>0</v>
      </c>
      <c r="CR63" s="103"/>
      <c r="CS63" s="103"/>
      <c r="CT63" s="103"/>
      <c r="CU63" s="103"/>
      <c r="CV63" s="111">
        <v>320.12569999999999</v>
      </c>
    </row>
    <row r="64" spans="1:100" s="99" customFormat="1" ht="14.25" customHeight="1">
      <c r="A64" s="103">
        <v>59</v>
      </c>
      <c r="B64" s="103" t="s">
        <v>240</v>
      </c>
      <c r="C64" s="104">
        <v>301001</v>
      </c>
      <c r="D64" s="122" t="s">
        <v>298</v>
      </c>
      <c r="E64" s="106">
        <v>2084.9484000000002</v>
      </c>
      <c r="F64" s="106">
        <v>1816.1244000000004</v>
      </c>
      <c r="G64" s="103">
        <v>449578</v>
      </c>
      <c r="H64" s="123">
        <v>196966</v>
      </c>
      <c r="I64" s="123">
        <v>252612</v>
      </c>
      <c r="J64" s="103">
        <v>539.49360000000001</v>
      </c>
      <c r="K64" s="106">
        <v>264.27600000000001</v>
      </c>
      <c r="L64" s="103">
        <v>139.5</v>
      </c>
      <c r="M64" s="103">
        <v>139.5</v>
      </c>
      <c r="N64" s="103">
        <v>0</v>
      </c>
      <c r="O64" s="124">
        <v>124.776</v>
      </c>
      <c r="P64" s="103"/>
      <c r="Q64" s="103"/>
      <c r="R64" s="103"/>
      <c r="S64" s="106">
        <v>382.35770000000002</v>
      </c>
      <c r="T64" s="103">
        <v>19.6966</v>
      </c>
      <c r="U64" s="124">
        <v>34.7256</v>
      </c>
      <c r="V64" s="103"/>
      <c r="W64" s="103">
        <v>217.95359999999999</v>
      </c>
      <c r="X64" s="103">
        <v>217.95359999999999</v>
      </c>
      <c r="Y64" s="103">
        <v>0</v>
      </c>
      <c r="Z64" s="103">
        <v>109.9819</v>
      </c>
      <c r="AA64" s="103">
        <v>108.9768</v>
      </c>
      <c r="AB64" s="103">
        <v>1.0050999999999988</v>
      </c>
      <c r="AC64" s="103">
        <v>181628</v>
      </c>
      <c r="AD64" s="103"/>
      <c r="AE64" s="103"/>
      <c r="AF64" s="103">
        <v>214.97</v>
      </c>
      <c r="AG64" s="103">
        <v>214.97</v>
      </c>
      <c r="AH64" s="103">
        <v>0</v>
      </c>
      <c r="AI64" s="110">
        <v>181.0582</v>
      </c>
      <c r="AJ64" s="110">
        <v>181.0582</v>
      </c>
      <c r="AK64" s="110">
        <v>0</v>
      </c>
      <c r="AL64" s="110">
        <v>1810582</v>
      </c>
      <c r="AM64" s="103"/>
      <c r="AN64" s="103">
        <v>75.986900000000006</v>
      </c>
      <c r="AO64" s="103">
        <v>75.986900000000006</v>
      </c>
      <c r="AP64" s="103">
        <v>0</v>
      </c>
      <c r="AQ64" s="103">
        <v>71.517099999999999</v>
      </c>
      <c r="AR64" s="103">
        <v>715171</v>
      </c>
      <c r="AS64" s="103">
        <v>4.4698000000000002</v>
      </c>
      <c r="AT64" s="103">
        <v>44698</v>
      </c>
      <c r="AU64" s="103"/>
      <c r="AV64" s="103">
        <v>8.9905000000000008</v>
      </c>
      <c r="AW64" s="103">
        <v>8.9905000000000008</v>
      </c>
      <c r="AX64" s="103">
        <v>0</v>
      </c>
      <c r="AY64" s="103">
        <v>5.3638000000000003</v>
      </c>
      <c r="AZ64" s="103">
        <v>53638</v>
      </c>
      <c r="BA64" s="103">
        <v>3.6267</v>
      </c>
      <c r="BB64" s="103">
        <v>36267</v>
      </c>
      <c r="BC64" s="103">
        <v>0</v>
      </c>
      <c r="BD64" s="103">
        <v>148.9915</v>
      </c>
      <c r="BE64" s="103">
        <v>148.9915</v>
      </c>
      <c r="BF64" s="103">
        <v>0</v>
      </c>
      <c r="BG64" s="103"/>
      <c r="BH64" s="103"/>
      <c r="BI64" s="103"/>
      <c r="BJ64" s="103">
        <v>0</v>
      </c>
      <c r="BK64" s="111">
        <v>1E-4</v>
      </c>
      <c r="BL64" s="125" t="s">
        <v>298</v>
      </c>
      <c r="BM64" s="106">
        <v>212.60399999999998</v>
      </c>
      <c r="BN64" s="103">
        <v>154.07999999999998</v>
      </c>
      <c r="BO64" s="103">
        <v>154.08000000000001</v>
      </c>
      <c r="BP64" s="103">
        <v>0</v>
      </c>
      <c r="BQ64" s="103">
        <v>43.524000000000001</v>
      </c>
      <c r="BR64" s="103">
        <v>43.524000000000001</v>
      </c>
      <c r="BS64" s="103">
        <v>0</v>
      </c>
      <c r="BT64" s="103">
        <v>36860</v>
      </c>
      <c r="BU64" s="110"/>
      <c r="BV64" s="103">
        <v>15</v>
      </c>
      <c r="BW64" s="103">
        <v>15</v>
      </c>
      <c r="BX64" s="103">
        <v>0</v>
      </c>
      <c r="BY64" s="106">
        <v>56.22</v>
      </c>
      <c r="BZ64" s="106">
        <v>41.28</v>
      </c>
      <c r="CA64" s="103"/>
      <c r="CB64" s="103"/>
      <c r="CC64" s="103">
        <v>41.28</v>
      </c>
      <c r="CD64" s="103">
        <v>41.28</v>
      </c>
      <c r="CE64" s="103">
        <v>0</v>
      </c>
      <c r="CF64" s="103"/>
      <c r="CG64" s="103"/>
      <c r="CH64" s="124">
        <v>14.94</v>
      </c>
      <c r="CI64" s="103"/>
      <c r="CJ64" s="103"/>
      <c r="CK64" s="110"/>
      <c r="CL64" s="103"/>
      <c r="CM64" s="103"/>
      <c r="CN64" s="103"/>
      <c r="CO64" s="103"/>
      <c r="CP64" s="103"/>
      <c r="CQ64" s="103">
        <v>0</v>
      </c>
      <c r="CR64" s="103"/>
      <c r="CS64" s="103"/>
      <c r="CT64" s="103"/>
      <c r="CU64" s="103"/>
      <c r="CV64" s="111">
        <v>2084.9484000000002</v>
      </c>
    </row>
    <row r="65" spans="1:100" s="99" customFormat="1" ht="14.25" customHeight="1">
      <c r="A65" s="103">
        <v>60</v>
      </c>
      <c r="B65" s="103" t="s">
        <v>240</v>
      </c>
      <c r="C65" s="104">
        <v>302001</v>
      </c>
      <c r="D65" s="122" t="s">
        <v>299</v>
      </c>
      <c r="E65" s="106">
        <v>1766.5385400000002</v>
      </c>
      <c r="F65" s="106">
        <v>1523.2545400000001</v>
      </c>
      <c r="G65" s="103">
        <v>380264.2</v>
      </c>
      <c r="H65" s="126">
        <v>157881.20000000001</v>
      </c>
      <c r="I65" s="126">
        <v>222383</v>
      </c>
      <c r="J65" s="103">
        <v>456.31704000000002</v>
      </c>
      <c r="K65" s="106">
        <v>216.81</v>
      </c>
      <c r="L65" s="103">
        <v>119.25</v>
      </c>
      <c r="M65" s="103">
        <v>119.25</v>
      </c>
      <c r="N65" s="103">
        <v>0</v>
      </c>
      <c r="O65" s="124">
        <v>97.56</v>
      </c>
      <c r="P65" s="103"/>
      <c r="Q65" s="103"/>
      <c r="R65" s="103"/>
      <c r="S65" s="106">
        <v>318.89189999999996</v>
      </c>
      <c r="T65" s="103">
        <v>15.7881</v>
      </c>
      <c r="U65" s="124">
        <v>28.65</v>
      </c>
      <c r="V65" s="103"/>
      <c r="W65" s="103">
        <v>179.0352</v>
      </c>
      <c r="X65" s="103">
        <v>179.0352</v>
      </c>
      <c r="Y65" s="103">
        <v>0</v>
      </c>
      <c r="Z65" s="103">
        <v>95.418599999999998</v>
      </c>
      <c r="AA65" s="103">
        <v>89.517600000000002</v>
      </c>
      <c r="AB65" s="103">
        <v>5.9009999999999962</v>
      </c>
      <c r="AC65" s="103">
        <v>149196</v>
      </c>
      <c r="AD65" s="103"/>
      <c r="AE65" s="103"/>
      <c r="AF65" s="103">
        <v>181.3</v>
      </c>
      <c r="AG65" s="103">
        <v>181.3</v>
      </c>
      <c r="AH65" s="103">
        <v>0</v>
      </c>
      <c r="AI65" s="110">
        <v>152.2705</v>
      </c>
      <c r="AJ65" s="110">
        <v>152.2705</v>
      </c>
      <c r="AK65" s="110">
        <v>0</v>
      </c>
      <c r="AL65" s="110">
        <v>1522705</v>
      </c>
      <c r="AM65" s="103"/>
      <c r="AN65" s="103">
        <v>64.333699999999993</v>
      </c>
      <c r="AO65" s="103">
        <v>64.333699999999993</v>
      </c>
      <c r="AP65" s="103">
        <v>0</v>
      </c>
      <c r="AQ65" s="103">
        <v>60.549399999999999</v>
      </c>
      <c r="AR65" s="103">
        <v>605494</v>
      </c>
      <c r="AS65" s="103">
        <v>3.7843</v>
      </c>
      <c r="AT65" s="103">
        <v>37843</v>
      </c>
      <c r="AU65" s="103"/>
      <c r="AV65" s="103">
        <v>7.6783000000000001</v>
      </c>
      <c r="AW65" s="103">
        <v>7.6783000000000001</v>
      </c>
      <c r="AX65" s="103">
        <v>0</v>
      </c>
      <c r="AY65" s="103">
        <v>4.5411999999999999</v>
      </c>
      <c r="AZ65" s="103">
        <v>45412</v>
      </c>
      <c r="BA65" s="103">
        <v>3.1371000000000002</v>
      </c>
      <c r="BB65" s="103">
        <v>31371.000000000004</v>
      </c>
      <c r="BC65" s="103">
        <v>0</v>
      </c>
      <c r="BD65" s="103">
        <v>125.65309999999999</v>
      </c>
      <c r="BE65" s="103">
        <v>125.65309999999999</v>
      </c>
      <c r="BF65" s="103">
        <v>0</v>
      </c>
      <c r="BG65" s="103"/>
      <c r="BH65" s="103"/>
      <c r="BI65" s="103"/>
      <c r="BJ65" s="103">
        <v>0</v>
      </c>
      <c r="BK65" s="111">
        <v>1E-4</v>
      </c>
      <c r="BL65" s="125" t="s">
        <v>299</v>
      </c>
      <c r="BM65" s="106">
        <v>205.12400000000002</v>
      </c>
      <c r="BN65" s="103">
        <v>130.80000000000001</v>
      </c>
      <c r="BO65" s="103">
        <v>130.80000000000001</v>
      </c>
      <c r="BP65" s="103">
        <v>0</v>
      </c>
      <c r="BQ65" s="103">
        <v>36.323999999999998</v>
      </c>
      <c r="BR65" s="103">
        <v>36.323999999999998</v>
      </c>
      <c r="BS65" s="103">
        <v>0</v>
      </c>
      <c r="BT65" s="103">
        <v>29730</v>
      </c>
      <c r="BU65" s="110"/>
      <c r="BV65" s="103">
        <v>38</v>
      </c>
      <c r="BW65" s="103">
        <v>38</v>
      </c>
      <c r="BX65" s="103">
        <v>0</v>
      </c>
      <c r="BY65" s="106">
        <v>38.159999999999997</v>
      </c>
      <c r="BZ65" s="106">
        <v>20.16</v>
      </c>
      <c r="CA65" s="103"/>
      <c r="CB65" s="103"/>
      <c r="CC65" s="103">
        <v>20.16</v>
      </c>
      <c r="CD65" s="103">
        <v>20.16</v>
      </c>
      <c r="CE65" s="103">
        <v>0</v>
      </c>
      <c r="CF65" s="103"/>
      <c r="CG65" s="103"/>
      <c r="CH65" s="124">
        <v>18</v>
      </c>
      <c r="CI65" s="103"/>
      <c r="CJ65" s="103"/>
      <c r="CK65" s="110"/>
      <c r="CL65" s="103"/>
      <c r="CM65" s="103"/>
      <c r="CN65" s="103"/>
      <c r="CO65" s="103"/>
      <c r="CP65" s="103"/>
      <c r="CQ65" s="103">
        <v>0</v>
      </c>
      <c r="CR65" s="103"/>
      <c r="CS65" s="103"/>
      <c r="CT65" s="103"/>
      <c r="CU65" s="103"/>
      <c r="CV65" s="111">
        <v>1766.5385400000002</v>
      </c>
    </row>
    <row r="66" spans="1:100" s="99" customFormat="1" ht="14.25" customHeight="1">
      <c r="A66" s="103">
        <v>61</v>
      </c>
      <c r="B66" s="103" t="s">
        <v>240</v>
      </c>
      <c r="C66" s="104">
        <v>303001</v>
      </c>
      <c r="D66" s="122" t="s">
        <v>300</v>
      </c>
      <c r="E66" s="106">
        <v>1667.6184199999998</v>
      </c>
      <c r="F66" s="106">
        <v>1462.6404199999999</v>
      </c>
      <c r="G66" s="103">
        <v>367117.6</v>
      </c>
      <c r="H66" s="126">
        <v>151141</v>
      </c>
      <c r="I66" s="126">
        <v>215976.6</v>
      </c>
      <c r="J66" s="103">
        <v>440.54111999999998</v>
      </c>
      <c r="K66" s="106">
        <v>206.53199999999998</v>
      </c>
      <c r="L66" s="103">
        <v>112.5</v>
      </c>
      <c r="M66" s="103">
        <v>112.5</v>
      </c>
      <c r="N66" s="103">
        <v>0</v>
      </c>
      <c r="O66" s="127">
        <v>94.031999999999996</v>
      </c>
      <c r="P66" s="103"/>
      <c r="Q66" s="103"/>
      <c r="R66" s="103"/>
      <c r="S66" s="106">
        <v>300.20730000000003</v>
      </c>
      <c r="T66" s="103">
        <v>15.114100000000001</v>
      </c>
      <c r="U66" s="127">
        <v>29.04</v>
      </c>
      <c r="V66" s="103"/>
      <c r="W66" s="103">
        <v>169.66800000000001</v>
      </c>
      <c r="X66" s="103">
        <v>169.66800000000001</v>
      </c>
      <c r="Y66" s="103">
        <v>0</v>
      </c>
      <c r="Z66" s="103">
        <v>86.385199999999998</v>
      </c>
      <c r="AA66" s="103">
        <v>84.834000000000003</v>
      </c>
      <c r="AB66" s="103">
        <v>1.5511999999999944</v>
      </c>
      <c r="AC66" s="103">
        <v>141390</v>
      </c>
      <c r="AD66" s="103"/>
      <c r="AE66" s="103"/>
      <c r="AF66" s="103">
        <v>178.71</v>
      </c>
      <c r="AG66" s="103">
        <v>178.71</v>
      </c>
      <c r="AH66" s="103">
        <v>0</v>
      </c>
      <c r="AI66" s="110">
        <v>146.64529999999999</v>
      </c>
      <c r="AJ66" s="110">
        <v>146.64529999999999</v>
      </c>
      <c r="AK66" s="110">
        <v>0</v>
      </c>
      <c r="AL66" s="110">
        <v>1466453</v>
      </c>
      <c r="AM66" s="103"/>
      <c r="AN66" s="103">
        <v>62.198799999999999</v>
      </c>
      <c r="AO66" s="103">
        <v>62.198799999999999</v>
      </c>
      <c r="AP66" s="103">
        <v>0</v>
      </c>
      <c r="AQ66" s="103">
        <v>58.540100000000002</v>
      </c>
      <c r="AR66" s="103">
        <v>585401</v>
      </c>
      <c r="AS66" s="103">
        <v>3.6587999999999998</v>
      </c>
      <c r="AT66" s="103">
        <v>36588</v>
      </c>
      <c r="AU66" s="103"/>
      <c r="AV66" s="103">
        <v>7.4557000000000002</v>
      </c>
      <c r="AW66" s="103">
        <v>7.4557000000000002</v>
      </c>
      <c r="AX66" s="103">
        <v>0</v>
      </c>
      <c r="AY66" s="103">
        <v>4.3905000000000003</v>
      </c>
      <c r="AZ66" s="103">
        <v>43905</v>
      </c>
      <c r="BA66" s="103">
        <v>3.0651999999999999</v>
      </c>
      <c r="BB66" s="103">
        <v>30652</v>
      </c>
      <c r="BC66" s="103">
        <v>0</v>
      </c>
      <c r="BD66" s="103">
        <v>120.3502</v>
      </c>
      <c r="BE66" s="103">
        <v>120.3502</v>
      </c>
      <c r="BF66" s="103">
        <v>0</v>
      </c>
      <c r="BG66" s="103"/>
      <c r="BH66" s="103"/>
      <c r="BI66" s="103"/>
      <c r="BJ66" s="103">
        <v>0</v>
      </c>
      <c r="BK66" s="111">
        <v>1E-4</v>
      </c>
      <c r="BL66" s="125" t="s">
        <v>300</v>
      </c>
      <c r="BM66" s="106">
        <v>176.38800000000001</v>
      </c>
      <c r="BN66" s="103">
        <v>126.24</v>
      </c>
      <c r="BO66" s="103">
        <v>126.24</v>
      </c>
      <c r="BP66" s="103">
        <v>0</v>
      </c>
      <c r="BQ66" s="103">
        <v>35.148000000000003</v>
      </c>
      <c r="BR66" s="103">
        <v>35.148000000000003</v>
      </c>
      <c r="BS66" s="103">
        <v>0</v>
      </c>
      <c r="BT66" s="103">
        <v>29890</v>
      </c>
      <c r="BU66" s="110"/>
      <c r="BV66" s="103">
        <v>15</v>
      </c>
      <c r="BW66" s="103">
        <v>15</v>
      </c>
      <c r="BX66" s="103">
        <v>0</v>
      </c>
      <c r="BY66" s="106">
        <v>28.589999999999996</v>
      </c>
      <c r="BZ66" s="106">
        <v>18.239999999999998</v>
      </c>
      <c r="CA66" s="103"/>
      <c r="CB66" s="103"/>
      <c r="CC66" s="103">
        <v>18.239999999999998</v>
      </c>
      <c r="CD66" s="103">
        <v>18.239999999999998</v>
      </c>
      <c r="CE66" s="103">
        <v>0</v>
      </c>
      <c r="CF66" s="103"/>
      <c r="CG66" s="103"/>
      <c r="CH66" s="127">
        <v>10.35</v>
      </c>
      <c r="CI66" s="103"/>
      <c r="CJ66" s="103"/>
      <c r="CK66" s="110"/>
      <c r="CL66" s="103"/>
      <c r="CM66" s="103"/>
      <c r="CN66" s="103"/>
      <c r="CO66" s="103"/>
      <c r="CP66" s="103"/>
      <c r="CQ66" s="103">
        <v>0</v>
      </c>
      <c r="CR66" s="103"/>
      <c r="CS66" s="103"/>
      <c r="CT66" s="103"/>
      <c r="CU66" s="103"/>
      <c r="CV66" s="111">
        <v>1667.6184199999998</v>
      </c>
    </row>
    <row r="67" spans="1:100" s="99" customFormat="1" ht="14.25" customHeight="1">
      <c r="A67" s="103">
        <v>62</v>
      </c>
      <c r="B67" s="103" t="s">
        <v>240</v>
      </c>
      <c r="C67" s="104">
        <v>304001</v>
      </c>
      <c r="D67" s="122" t="s">
        <v>301</v>
      </c>
      <c r="E67" s="106">
        <v>1503.1436999999999</v>
      </c>
      <c r="F67" s="106">
        <v>1290.1664999999998</v>
      </c>
      <c r="G67" s="103">
        <v>318858</v>
      </c>
      <c r="H67" s="126">
        <v>133495</v>
      </c>
      <c r="I67" s="126">
        <v>185363</v>
      </c>
      <c r="J67" s="103">
        <v>382.62959999999998</v>
      </c>
      <c r="K67" s="106">
        <v>189.89</v>
      </c>
      <c r="L67" s="103">
        <v>105.75</v>
      </c>
      <c r="M67" s="103">
        <v>105.75</v>
      </c>
      <c r="N67" s="103">
        <v>0</v>
      </c>
      <c r="O67" s="127">
        <v>84.14</v>
      </c>
      <c r="P67" s="103"/>
      <c r="Q67" s="103"/>
      <c r="R67" s="103"/>
      <c r="S67" s="106">
        <v>263.04629999999997</v>
      </c>
      <c r="T67" s="103">
        <v>13.349500000000001</v>
      </c>
      <c r="U67" s="127">
        <v>26.07</v>
      </c>
      <c r="V67" s="103"/>
      <c r="W67" s="103">
        <v>147.32159999999999</v>
      </c>
      <c r="X67" s="103">
        <v>147.32159999999999</v>
      </c>
      <c r="Y67" s="103">
        <v>0</v>
      </c>
      <c r="Z67" s="103">
        <v>76.305199999999999</v>
      </c>
      <c r="AA67" s="103">
        <v>73.660799999999995</v>
      </c>
      <c r="AB67" s="103">
        <v>2.6444000000000045</v>
      </c>
      <c r="AC67" s="103">
        <v>122768</v>
      </c>
      <c r="AD67" s="103"/>
      <c r="AE67" s="103"/>
      <c r="AF67" s="103">
        <v>157.99</v>
      </c>
      <c r="AG67" s="103">
        <v>157.99</v>
      </c>
      <c r="AH67" s="103">
        <v>0</v>
      </c>
      <c r="AI67" s="110">
        <v>129.12649999999999</v>
      </c>
      <c r="AJ67" s="110">
        <v>129.12649999999999</v>
      </c>
      <c r="AK67" s="110">
        <v>0</v>
      </c>
      <c r="AL67" s="110">
        <v>1291265</v>
      </c>
      <c r="AM67" s="103"/>
      <c r="AN67" s="103">
        <v>54.941400000000002</v>
      </c>
      <c r="AO67" s="103">
        <v>54.941400000000002</v>
      </c>
      <c r="AP67" s="103">
        <v>0</v>
      </c>
      <c r="AQ67" s="103">
        <v>51.709600000000002</v>
      </c>
      <c r="AR67" s="103">
        <v>517096</v>
      </c>
      <c r="AS67" s="103">
        <v>3.2317999999999998</v>
      </c>
      <c r="AT67" s="103">
        <v>32317.999999999996</v>
      </c>
      <c r="AU67" s="103"/>
      <c r="AV67" s="103">
        <v>6.5411999999999999</v>
      </c>
      <c r="AW67" s="103">
        <v>6.5411999999999999</v>
      </c>
      <c r="AX67" s="103">
        <v>0</v>
      </c>
      <c r="AY67" s="103">
        <v>3.8782000000000001</v>
      </c>
      <c r="AZ67" s="103">
        <v>38782</v>
      </c>
      <c r="BA67" s="103">
        <v>2.6629999999999998</v>
      </c>
      <c r="BB67" s="103">
        <v>26629.999999999996</v>
      </c>
      <c r="BC67" s="103">
        <v>0</v>
      </c>
      <c r="BD67" s="103">
        <v>106.00149999999999</v>
      </c>
      <c r="BE67" s="103">
        <v>106.00149999999999</v>
      </c>
      <c r="BF67" s="103">
        <v>0</v>
      </c>
      <c r="BG67" s="103"/>
      <c r="BH67" s="103"/>
      <c r="BI67" s="103"/>
      <c r="BJ67" s="103">
        <v>0</v>
      </c>
      <c r="BK67" s="111">
        <v>1E-4</v>
      </c>
      <c r="BL67" s="125" t="s">
        <v>301</v>
      </c>
      <c r="BM67" s="106">
        <v>177.756</v>
      </c>
      <c r="BN67" s="103">
        <v>114.96</v>
      </c>
      <c r="BO67" s="103">
        <v>114.96</v>
      </c>
      <c r="BP67" s="103">
        <v>0</v>
      </c>
      <c r="BQ67" s="103">
        <v>32.795999999999999</v>
      </c>
      <c r="BR67" s="103">
        <v>32.795999999999999</v>
      </c>
      <c r="BS67" s="103">
        <v>0</v>
      </c>
      <c r="BT67" s="103">
        <v>24900</v>
      </c>
      <c r="BU67" s="110"/>
      <c r="BV67" s="103">
        <v>30</v>
      </c>
      <c r="BW67" s="103">
        <v>35</v>
      </c>
      <c r="BX67" s="103">
        <v>-5</v>
      </c>
      <c r="BY67" s="106">
        <v>35.221200000000003</v>
      </c>
      <c r="BZ67" s="106">
        <v>25.92</v>
      </c>
      <c r="CA67" s="103"/>
      <c r="CB67" s="103"/>
      <c r="CC67" s="103">
        <v>25.92</v>
      </c>
      <c r="CD67" s="103">
        <v>25.92</v>
      </c>
      <c r="CE67" s="103">
        <v>0</v>
      </c>
      <c r="CF67" s="103"/>
      <c r="CG67" s="103"/>
      <c r="CH67" s="127">
        <v>9.3011999999999997</v>
      </c>
      <c r="CI67" s="103"/>
      <c r="CJ67" s="103"/>
      <c r="CK67" s="110"/>
      <c r="CL67" s="103"/>
      <c r="CM67" s="103"/>
      <c r="CN67" s="103"/>
      <c r="CO67" s="103"/>
      <c r="CP67" s="103"/>
      <c r="CQ67" s="103">
        <v>0</v>
      </c>
      <c r="CR67" s="103"/>
      <c r="CS67" s="103"/>
      <c r="CT67" s="103"/>
      <c r="CU67" s="103"/>
      <c r="CV67" s="111">
        <v>1503.1436999999999</v>
      </c>
    </row>
    <row r="68" spans="1:100" s="99" customFormat="1" ht="14.25" customHeight="1">
      <c r="A68" s="103">
        <v>63</v>
      </c>
      <c r="B68" s="103" t="s">
        <v>240</v>
      </c>
      <c r="C68" s="104">
        <v>305001</v>
      </c>
      <c r="D68" s="122" t="s">
        <v>302</v>
      </c>
      <c r="E68" s="106">
        <v>1201.6125</v>
      </c>
      <c r="F68" s="106">
        <v>1058.4645</v>
      </c>
      <c r="G68" s="103">
        <v>259106</v>
      </c>
      <c r="H68" s="126">
        <v>117343</v>
      </c>
      <c r="I68" s="126">
        <v>141763</v>
      </c>
      <c r="J68" s="103">
        <v>310.92720000000003</v>
      </c>
      <c r="K68" s="106">
        <v>160.6</v>
      </c>
      <c r="L68" s="103">
        <v>90</v>
      </c>
      <c r="M68" s="103">
        <v>90</v>
      </c>
      <c r="N68" s="103">
        <v>0</v>
      </c>
      <c r="O68" s="127">
        <v>70.599999999999994</v>
      </c>
      <c r="P68" s="128"/>
      <c r="Q68" s="103"/>
      <c r="R68" s="103"/>
      <c r="S68" s="106">
        <v>226.00229999999999</v>
      </c>
      <c r="T68" s="103">
        <v>11.734299999999999</v>
      </c>
      <c r="U68" s="127">
        <v>20.399999999999999</v>
      </c>
      <c r="V68" s="103"/>
      <c r="W68" s="103">
        <v>126.72239999999999</v>
      </c>
      <c r="X68" s="103">
        <v>126.72239999999999</v>
      </c>
      <c r="Y68" s="103">
        <v>0</v>
      </c>
      <c r="Z68" s="103">
        <v>67.145600000000002</v>
      </c>
      <c r="AA68" s="103">
        <v>63.361199999999997</v>
      </c>
      <c r="AB68" s="103">
        <v>3.7844000000000051</v>
      </c>
      <c r="AC68" s="103">
        <v>105602</v>
      </c>
      <c r="AD68" s="103"/>
      <c r="AE68" s="103"/>
      <c r="AF68" s="103">
        <v>119.14</v>
      </c>
      <c r="AG68" s="103">
        <v>119.14</v>
      </c>
      <c r="AH68" s="103">
        <v>0</v>
      </c>
      <c r="AI68" s="110">
        <v>105.3638</v>
      </c>
      <c r="AJ68" s="110">
        <v>105.3638</v>
      </c>
      <c r="AK68" s="110">
        <v>0</v>
      </c>
      <c r="AL68" s="110">
        <v>1053638</v>
      </c>
      <c r="AM68" s="103"/>
      <c r="AN68" s="103">
        <v>44.2057</v>
      </c>
      <c r="AO68" s="103">
        <v>44.2057</v>
      </c>
      <c r="AP68" s="103">
        <v>0</v>
      </c>
      <c r="AQ68" s="103">
        <v>41.605400000000003</v>
      </c>
      <c r="AR68" s="103">
        <v>416054.00000000006</v>
      </c>
      <c r="AS68" s="103">
        <v>2.6002999999999998</v>
      </c>
      <c r="AT68" s="103">
        <v>26003</v>
      </c>
      <c r="AU68" s="103"/>
      <c r="AV68" s="103">
        <v>5.1452</v>
      </c>
      <c r="AW68" s="103">
        <v>5.1452</v>
      </c>
      <c r="AX68" s="103">
        <v>0</v>
      </c>
      <c r="AY68" s="103">
        <v>3.1204000000000001</v>
      </c>
      <c r="AZ68" s="103">
        <v>31204</v>
      </c>
      <c r="BA68" s="103">
        <v>2.0247999999999999</v>
      </c>
      <c r="BB68" s="103">
        <v>20248</v>
      </c>
      <c r="BC68" s="103">
        <v>0</v>
      </c>
      <c r="BD68" s="103">
        <v>87.080299999999994</v>
      </c>
      <c r="BE68" s="103">
        <v>87.080299999999994</v>
      </c>
      <c r="BF68" s="103">
        <v>0</v>
      </c>
      <c r="BG68" s="103"/>
      <c r="BH68" s="103"/>
      <c r="BI68" s="103"/>
      <c r="BJ68" s="103">
        <v>0</v>
      </c>
      <c r="BK68" s="111">
        <v>1E-4</v>
      </c>
      <c r="BL68" s="125" t="s">
        <v>302</v>
      </c>
      <c r="BM68" s="106">
        <v>131.34</v>
      </c>
      <c r="BN68" s="103">
        <v>92.16</v>
      </c>
      <c r="BO68" s="103">
        <v>92.16</v>
      </c>
      <c r="BP68" s="103">
        <v>0</v>
      </c>
      <c r="BQ68" s="103">
        <v>27.18</v>
      </c>
      <c r="BR68" s="103">
        <v>27.18</v>
      </c>
      <c r="BS68" s="103">
        <v>0</v>
      </c>
      <c r="BT68" s="103">
        <v>20700</v>
      </c>
      <c r="BU68" s="110"/>
      <c r="BV68" s="103">
        <v>12</v>
      </c>
      <c r="BW68" s="103">
        <v>18</v>
      </c>
      <c r="BX68" s="103">
        <v>-6</v>
      </c>
      <c r="BY68" s="106">
        <v>11.808</v>
      </c>
      <c r="BZ68" s="106">
        <v>8.64</v>
      </c>
      <c r="CA68" s="103"/>
      <c r="CB68" s="103"/>
      <c r="CC68" s="103">
        <v>8.64</v>
      </c>
      <c r="CD68" s="103">
        <v>8.64</v>
      </c>
      <c r="CE68" s="103">
        <v>0</v>
      </c>
      <c r="CF68" s="103"/>
      <c r="CG68" s="103"/>
      <c r="CH68" s="127">
        <v>3.1680000000000001</v>
      </c>
      <c r="CI68" s="103"/>
      <c r="CJ68" s="103"/>
      <c r="CK68" s="110"/>
      <c r="CL68" s="103"/>
      <c r="CM68" s="103"/>
      <c r="CN68" s="103"/>
      <c r="CO68" s="103"/>
      <c r="CP68" s="103"/>
      <c r="CQ68" s="103">
        <v>0</v>
      </c>
      <c r="CR68" s="103"/>
      <c r="CS68" s="103"/>
      <c r="CT68" s="103"/>
      <c r="CU68" s="103"/>
      <c r="CV68" s="111">
        <v>1201.6125</v>
      </c>
    </row>
    <row r="69" spans="1:100" s="99" customFormat="1" ht="14.25" customHeight="1">
      <c r="A69" s="103">
        <v>64</v>
      </c>
      <c r="B69" s="103" t="s">
        <v>240</v>
      </c>
      <c r="C69" s="104">
        <v>306001</v>
      </c>
      <c r="D69" s="122" t="s">
        <v>303</v>
      </c>
      <c r="E69" s="106">
        <v>897.49279999999999</v>
      </c>
      <c r="F69" s="106">
        <v>788.60479999999995</v>
      </c>
      <c r="G69" s="103">
        <v>187117</v>
      </c>
      <c r="H69" s="126">
        <v>89489</v>
      </c>
      <c r="I69" s="126">
        <v>97628</v>
      </c>
      <c r="J69" s="103">
        <v>224.54040000000001</v>
      </c>
      <c r="K69" s="106">
        <v>125.08</v>
      </c>
      <c r="L69" s="103">
        <v>74.25</v>
      </c>
      <c r="M69" s="103">
        <v>74.25</v>
      </c>
      <c r="N69" s="103">
        <v>0</v>
      </c>
      <c r="O69" s="127">
        <v>50.83</v>
      </c>
      <c r="P69" s="103"/>
      <c r="Q69" s="103"/>
      <c r="R69" s="103"/>
      <c r="S69" s="106">
        <v>176.56829999999999</v>
      </c>
      <c r="T69" s="103">
        <v>8.9489000000000001</v>
      </c>
      <c r="U69" s="127">
        <v>16.54</v>
      </c>
      <c r="V69" s="103"/>
      <c r="W69" s="103">
        <v>99.380399999999995</v>
      </c>
      <c r="X69" s="103">
        <v>99.380399999999995</v>
      </c>
      <c r="Y69" s="103">
        <v>0</v>
      </c>
      <c r="Z69" s="103">
        <v>51.698999999999998</v>
      </c>
      <c r="AA69" s="103">
        <v>49.690199999999997</v>
      </c>
      <c r="AB69" s="103">
        <v>2.0088000000000008</v>
      </c>
      <c r="AC69" s="103">
        <v>82817</v>
      </c>
      <c r="AD69" s="103"/>
      <c r="AE69" s="103"/>
      <c r="AF69" s="103">
        <v>82.88</v>
      </c>
      <c r="AG69" s="103">
        <v>82.88</v>
      </c>
      <c r="AH69" s="103">
        <v>0</v>
      </c>
      <c r="AI69" s="110">
        <v>78.400000000000006</v>
      </c>
      <c r="AJ69" s="110">
        <v>78.400000000000006</v>
      </c>
      <c r="AK69" s="110">
        <v>0</v>
      </c>
      <c r="AL69" s="110">
        <v>784000</v>
      </c>
      <c r="AM69" s="103"/>
      <c r="AN69" s="103">
        <v>32.442</v>
      </c>
      <c r="AO69" s="103">
        <v>32.442</v>
      </c>
      <c r="AP69" s="103">
        <v>0</v>
      </c>
      <c r="AQ69" s="103">
        <v>30.5336</v>
      </c>
      <c r="AR69" s="103">
        <v>305336</v>
      </c>
      <c r="AS69" s="103">
        <v>1.9084000000000001</v>
      </c>
      <c r="AT69" s="103">
        <v>19084</v>
      </c>
      <c r="AU69" s="103"/>
      <c r="AV69" s="103">
        <v>3.6903000000000001</v>
      </c>
      <c r="AW69" s="103">
        <v>3.6903000000000001</v>
      </c>
      <c r="AX69" s="103">
        <v>0</v>
      </c>
      <c r="AY69" s="103">
        <v>2.29</v>
      </c>
      <c r="AZ69" s="103">
        <v>22900</v>
      </c>
      <c r="BA69" s="103">
        <v>1.4001999999999999</v>
      </c>
      <c r="BB69" s="103">
        <v>14001.999999999998</v>
      </c>
      <c r="BC69" s="103">
        <v>1.0000000000021103E-4</v>
      </c>
      <c r="BD69" s="103">
        <v>65.003799999999998</v>
      </c>
      <c r="BE69" s="103">
        <v>65.003799999999998</v>
      </c>
      <c r="BF69" s="103">
        <v>0</v>
      </c>
      <c r="BG69" s="103"/>
      <c r="BH69" s="103"/>
      <c r="BI69" s="103"/>
      <c r="BJ69" s="103">
        <v>0</v>
      </c>
      <c r="BK69" s="111">
        <v>1E-4</v>
      </c>
      <c r="BL69" s="125" t="s">
        <v>303</v>
      </c>
      <c r="BM69" s="106">
        <v>98.639999999999986</v>
      </c>
      <c r="BN69" s="103">
        <v>70.319999999999993</v>
      </c>
      <c r="BO69" s="103">
        <v>70.319999999999993</v>
      </c>
      <c r="BP69" s="103">
        <v>0</v>
      </c>
      <c r="BQ69" s="103">
        <v>22.32</v>
      </c>
      <c r="BR69" s="103">
        <v>22.32</v>
      </c>
      <c r="BS69" s="103">
        <v>0</v>
      </c>
      <c r="BT69" s="103">
        <v>16800</v>
      </c>
      <c r="BU69" s="110"/>
      <c r="BV69" s="103">
        <v>6</v>
      </c>
      <c r="BW69" s="103">
        <v>6</v>
      </c>
      <c r="BX69" s="103">
        <v>0</v>
      </c>
      <c r="BY69" s="106">
        <v>10.248000000000001</v>
      </c>
      <c r="BZ69" s="106">
        <v>5.28</v>
      </c>
      <c r="CA69" s="103"/>
      <c r="CB69" s="103"/>
      <c r="CC69" s="103">
        <v>5.28</v>
      </c>
      <c r="CD69" s="103">
        <v>5.28</v>
      </c>
      <c r="CE69" s="103">
        <v>0</v>
      </c>
      <c r="CF69" s="103"/>
      <c r="CG69" s="103"/>
      <c r="CH69" s="127">
        <v>4.968</v>
      </c>
      <c r="CI69" s="103"/>
      <c r="CJ69" s="103"/>
      <c r="CK69" s="110"/>
      <c r="CL69" s="103"/>
      <c r="CM69" s="103"/>
      <c r="CN69" s="103"/>
      <c r="CO69" s="103"/>
      <c r="CP69" s="103"/>
      <c r="CQ69" s="103">
        <v>0</v>
      </c>
      <c r="CR69" s="103"/>
      <c r="CS69" s="103"/>
      <c r="CT69" s="103"/>
      <c r="CU69" s="103"/>
      <c r="CV69" s="111">
        <v>897.49279999999999</v>
      </c>
    </row>
    <row r="70" spans="1:100" s="99" customFormat="1" ht="14.25" customHeight="1">
      <c r="A70" s="103">
        <v>65</v>
      </c>
      <c r="B70" s="103" t="s">
        <v>240</v>
      </c>
      <c r="C70" s="104">
        <v>307001</v>
      </c>
      <c r="D70" s="122" t="s">
        <v>304</v>
      </c>
      <c r="E70" s="106">
        <v>1320.5819000000001</v>
      </c>
      <c r="F70" s="106">
        <v>1150.9979000000003</v>
      </c>
      <c r="G70" s="103">
        <v>276468</v>
      </c>
      <c r="H70" s="126">
        <v>114467</v>
      </c>
      <c r="I70" s="126">
        <v>162001</v>
      </c>
      <c r="J70" s="103">
        <v>331.76159999999999</v>
      </c>
      <c r="K70" s="106">
        <v>174.78</v>
      </c>
      <c r="L70" s="103">
        <v>94.5</v>
      </c>
      <c r="M70" s="103">
        <v>94.5</v>
      </c>
      <c r="N70" s="103">
        <v>0</v>
      </c>
      <c r="O70" s="127">
        <v>80.28</v>
      </c>
      <c r="P70" s="103"/>
      <c r="Q70" s="103"/>
      <c r="R70" s="103"/>
      <c r="S70" s="106">
        <v>248.12210000000002</v>
      </c>
      <c r="T70" s="103">
        <v>11.4467</v>
      </c>
      <c r="U70" s="127">
        <v>23.27</v>
      </c>
      <c r="V70" s="103"/>
      <c r="W70" s="103">
        <v>140.17320000000001</v>
      </c>
      <c r="X70" s="103">
        <v>140.17320000000001</v>
      </c>
      <c r="Y70" s="103">
        <v>0</v>
      </c>
      <c r="Z70" s="103">
        <v>73.232200000000006</v>
      </c>
      <c r="AA70" s="103">
        <v>70.086600000000004</v>
      </c>
      <c r="AB70" s="103">
        <v>3.1456000000000017</v>
      </c>
      <c r="AC70" s="103">
        <v>116811</v>
      </c>
      <c r="AD70" s="103"/>
      <c r="AE70" s="103"/>
      <c r="AF70" s="103">
        <v>134.68</v>
      </c>
      <c r="AG70" s="103">
        <v>134.68</v>
      </c>
      <c r="AH70" s="103">
        <v>0</v>
      </c>
      <c r="AI70" s="110">
        <v>114.0098</v>
      </c>
      <c r="AJ70" s="110">
        <v>114.0098</v>
      </c>
      <c r="AK70" s="110">
        <v>0</v>
      </c>
      <c r="AL70" s="110">
        <v>1140098</v>
      </c>
      <c r="AM70" s="103"/>
      <c r="AN70" s="103">
        <v>47.68</v>
      </c>
      <c r="AO70" s="103">
        <v>47.68</v>
      </c>
      <c r="AP70" s="103">
        <v>0</v>
      </c>
      <c r="AQ70" s="103">
        <v>44.875300000000003</v>
      </c>
      <c r="AR70" s="103">
        <v>448753</v>
      </c>
      <c r="AS70" s="103">
        <v>2.8047</v>
      </c>
      <c r="AT70" s="103">
        <v>28047</v>
      </c>
      <c r="AU70" s="103"/>
      <c r="AV70" s="103">
        <v>5.6692</v>
      </c>
      <c r="AW70" s="103">
        <v>5.6692</v>
      </c>
      <c r="AX70" s="103">
        <v>0</v>
      </c>
      <c r="AY70" s="103">
        <v>3.3656000000000001</v>
      </c>
      <c r="AZ70" s="103">
        <v>33656</v>
      </c>
      <c r="BA70" s="103">
        <v>2.3035999999999999</v>
      </c>
      <c r="BB70" s="103">
        <v>23036</v>
      </c>
      <c r="BC70" s="103">
        <v>0</v>
      </c>
      <c r="BD70" s="103">
        <v>94.295199999999994</v>
      </c>
      <c r="BE70" s="103">
        <v>94.295199999999994</v>
      </c>
      <c r="BF70" s="103">
        <v>0</v>
      </c>
      <c r="BG70" s="103"/>
      <c r="BH70" s="103"/>
      <c r="BI70" s="103"/>
      <c r="BJ70" s="103">
        <v>0</v>
      </c>
      <c r="BK70" s="111">
        <v>1E-4</v>
      </c>
      <c r="BL70" s="125" t="s">
        <v>304</v>
      </c>
      <c r="BM70" s="106">
        <v>146.148</v>
      </c>
      <c r="BN70" s="103">
        <v>100.32</v>
      </c>
      <c r="BO70" s="103">
        <v>100.32</v>
      </c>
      <c r="BP70" s="103">
        <v>0</v>
      </c>
      <c r="BQ70" s="103">
        <v>27.827999999999999</v>
      </c>
      <c r="BR70" s="103">
        <v>27.827999999999999</v>
      </c>
      <c r="BS70" s="103">
        <v>0</v>
      </c>
      <c r="BT70" s="103">
        <v>21500</v>
      </c>
      <c r="BU70" s="110"/>
      <c r="BV70" s="103">
        <v>18</v>
      </c>
      <c r="BW70" s="103">
        <v>18</v>
      </c>
      <c r="BX70" s="103">
        <v>0</v>
      </c>
      <c r="BY70" s="106">
        <v>23.436</v>
      </c>
      <c r="BZ70" s="106">
        <v>14.4</v>
      </c>
      <c r="CA70" s="103"/>
      <c r="CB70" s="103"/>
      <c r="CC70" s="103">
        <v>14.4</v>
      </c>
      <c r="CD70" s="103">
        <v>14.4</v>
      </c>
      <c r="CE70" s="103">
        <v>0</v>
      </c>
      <c r="CF70" s="103"/>
      <c r="CG70" s="103"/>
      <c r="CH70" s="127">
        <v>9.0359999999999996</v>
      </c>
      <c r="CI70" s="103"/>
      <c r="CJ70" s="103"/>
      <c r="CK70" s="110"/>
      <c r="CL70" s="103"/>
      <c r="CM70" s="103"/>
      <c r="CN70" s="103"/>
      <c r="CO70" s="103"/>
      <c r="CP70" s="103"/>
      <c r="CQ70" s="103">
        <v>0</v>
      </c>
      <c r="CR70" s="103"/>
      <c r="CS70" s="103"/>
      <c r="CT70" s="103"/>
      <c r="CU70" s="103"/>
      <c r="CV70" s="111">
        <v>1320.5819000000001</v>
      </c>
    </row>
    <row r="71" spans="1:100" s="99" customFormat="1" ht="14.25" customHeight="1">
      <c r="A71" s="103">
        <v>66</v>
      </c>
      <c r="B71" s="103" t="s">
        <v>240</v>
      </c>
      <c r="C71" s="104">
        <v>308001</v>
      </c>
      <c r="D71" s="122" t="s">
        <v>305</v>
      </c>
      <c r="E71" s="106">
        <v>1482.0862</v>
      </c>
      <c r="F71" s="106">
        <v>1302.2302</v>
      </c>
      <c r="G71" s="103">
        <v>313991</v>
      </c>
      <c r="H71" s="126">
        <v>118279</v>
      </c>
      <c r="I71" s="126">
        <v>195712</v>
      </c>
      <c r="J71" s="103">
        <v>376.78919999999999</v>
      </c>
      <c r="K71" s="106">
        <v>185.4</v>
      </c>
      <c r="L71" s="103">
        <v>99</v>
      </c>
      <c r="M71" s="103">
        <v>99</v>
      </c>
      <c r="N71" s="103">
        <v>0</v>
      </c>
      <c r="O71" s="127">
        <v>86.4</v>
      </c>
      <c r="P71" s="103"/>
      <c r="Q71" s="103"/>
      <c r="R71" s="103"/>
      <c r="S71" s="106">
        <v>279.654</v>
      </c>
      <c r="T71" s="103">
        <v>11.8279</v>
      </c>
      <c r="U71" s="127">
        <v>26.8872</v>
      </c>
      <c r="V71" s="103"/>
      <c r="W71" s="103">
        <v>157.20359999999999</v>
      </c>
      <c r="X71" s="103">
        <v>157.20359999999999</v>
      </c>
      <c r="Y71" s="103">
        <v>0</v>
      </c>
      <c r="Z71" s="103">
        <v>83.735299999999995</v>
      </c>
      <c r="AA71" s="103">
        <v>78.601799999999997</v>
      </c>
      <c r="AB71" s="103">
        <v>5.133499999999998</v>
      </c>
      <c r="AC71" s="103">
        <v>131003</v>
      </c>
      <c r="AD71" s="103"/>
      <c r="AE71" s="103"/>
      <c r="AF71" s="103">
        <v>163.16999999999999</v>
      </c>
      <c r="AG71" s="103">
        <v>163.16999999999999</v>
      </c>
      <c r="AH71" s="103">
        <v>0</v>
      </c>
      <c r="AI71" s="110">
        <v>129.27850000000001</v>
      </c>
      <c r="AJ71" s="110">
        <v>129.27850000000001</v>
      </c>
      <c r="AK71" s="110">
        <v>0</v>
      </c>
      <c r="AL71" s="110">
        <v>1292785</v>
      </c>
      <c r="AM71" s="103"/>
      <c r="AN71" s="103">
        <v>54.311500000000002</v>
      </c>
      <c r="AO71" s="103">
        <v>54.311500000000002</v>
      </c>
      <c r="AP71" s="103">
        <v>0</v>
      </c>
      <c r="AQ71" s="103">
        <v>51.116700000000002</v>
      </c>
      <c r="AR71" s="103">
        <v>511167</v>
      </c>
      <c r="AS71" s="103">
        <v>3.1947999999999999</v>
      </c>
      <c r="AT71" s="103">
        <v>31948</v>
      </c>
      <c r="AU71" s="103"/>
      <c r="AV71" s="103">
        <v>6.6199000000000003</v>
      </c>
      <c r="AW71" s="103">
        <v>6.6199000000000003</v>
      </c>
      <c r="AX71" s="103">
        <v>0</v>
      </c>
      <c r="AY71" s="103">
        <v>3.8338000000000001</v>
      </c>
      <c r="AZ71" s="103">
        <v>38338</v>
      </c>
      <c r="BA71" s="103">
        <v>2.7862</v>
      </c>
      <c r="BB71" s="103">
        <v>27862</v>
      </c>
      <c r="BC71" s="103">
        <v>-9.9999999999766942E-5</v>
      </c>
      <c r="BD71" s="103">
        <v>107.00709999999999</v>
      </c>
      <c r="BE71" s="103">
        <v>107.00709999999999</v>
      </c>
      <c r="BF71" s="103">
        <v>0</v>
      </c>
      <c r="BG71" s="103"/>
      <c r="BH71" s="103"/>
      <c r="BI71" s="103"/>
      <c r="BJ71" s="103">
        <v>0</v>
      </c>
      <c r="BK71" s="111">
        <v>1E-4</v>
      </c>
      <c r="BL71" s="125" t="s">
        <v>305</v>
      </c>
      <c r="BM71" s="106">
        <v>158.16</v>
      </c>
      <c r="BN71" s="103">
        <v>113.28</v>
      </c>
      <c r="BO71" s="103">
        <v>113.28</v>
      </c>
      <c r="BP71" s="103">
        <v>0</v>
      </c>
      <c r="BQ71" s="103">
        <v>29.88</v>
      </c>
      <c r="BR71" s="103">
        <v>29.88</v>
      </c>
      <c r="BS71" s="103">
        <v>0</v>
      </c>
      <c r="BT71" s="103">
        <v>21800</v>
      </c>
      <c r="BU71" s="110"/>
      <c r="BV71" s="103">
        <v>15</v>
      </c>
      <c r="BW71" s="103">
        <v>30</v>
      </c>
      <c r="BX71" s="103">
        <v>-15</v>
      </c>
      <c r="BY71" s="106">
        <v>21.695999999999998</v>
      </c>
      <c r="BZ71" s="106">
        <v>13.92</v>
      </c>
      <c r="CA71" s="103"/>
      <c r="CB71" s="103"/>
      <c r="CC71" s="103">
        <v>13.92</v>
      </c>
      <c r="CD71" s="103">
        <v>15.36</v>
      </c>
      <c r="CE71" s="103">
        <v>-1.4399999999999995</v>
      </c>
      <c r="CF71" s="103"/>
      <c r="CG71" s="103"/>
      <c r="CH71" s="127">
        <v>7.7759999999999998</v>
      </c>
      <c r="CI71" s="103"/>
      <c r="CJ71" s="103"/>
      <c r="CK71" s="110"/>
      <c r="CL71" s="103"/>
      <c r="CM71" s="103"/>
      <c r="CN71" s="103"/>
      <c r="CO71" s="103"/>
      <c r="CP71" s="103"/>
      <c r="CQ71" s="103">
        <v>0</v>
      </c>
      <c r="CR71" s="103"/>
      <c r="CS71" s="103"/>
      <c r="CT71" s="103"/>
      <c r="CU71" s="103"/>
      <c r="CV71" s="111">
        <v>1482.0862</v>
      </c>
    </row>
    <row r="72" spans="1:100" s="99" customFormat="1" ht="14.25" customHeight="1">
      <c r="A72" s="103">
        <v>67</v>
      </c>
      <c r="B72" s="103" t="s">
        <v>240</v>
      </c>
      <c r="C72" s="104">
        <v>309001</v>
      </c>
      <c r="D72" s="122" t="s">
        <v>306</v>
      </c>
      <c r="E72" s="106">
        <v>1934.6544199999998</v>
      </c>
      <c r="F72" s="106">
        <v>1657.4244199999998</v>
      </c>
      <c r="G72" s="103">
        <v>405085.6</v>
      </c>
      <c r="H72" s="126">
        <v>183046.6</v>
      </c>
      <c r="I72" s="126">
        <v>222039</v>
      </c>
      <c r="J72" s="103">
        <v>486.10271999999998</v>
      </c>
      <c r="K72" s="106">
        <v>256.62599999999998</v>
      </c>
      <c r="L72" s="103">
        <v>146.25</v>
      </c>
      <c r="M72" s="103">
        <v>146.25</v>
      </c>
      <c r="N72" s="103">
        <v>0</v>
      </c>
      <c r="O72" s="127">
        <v>110.376</v>
      </c>
      <c r="P72" s="103"/>
      <c r="Q72" s="103"/>
      <c r="R72" s="103"/>
      <c r="S72" s="106">
        <v>352.68559999999997</v>
      </c>
      <c r="T72" s="103">
        <v>18.3047</v>
      </c>
      <c r="U72" s="127">
        <v>33.763199999999998</v>
      </c>
      <c r="V72" s="103"/>
      <c r="W72" s="103">
        <v>193.3896</v>
      </c>
      <c r="X72" s="103">
        <v>193.3896</v>
      </c>
      <c r="Y72" s="103">
        <v>0</v>
      </c>
      <c r="Z72" s="103">
        <v>107.2281</v>
      </c>
      <c r="AA72" s="103">
        <v>96.694800000000001</v>
      </c>
      <c r="AB72" s="103">
        <v>10.533299999999997</v>
      </c>
      <c r="AC72" s="103">
        <v>161158</v>
      </c>
      <c r="AD72" s="103"/>
      <c r="AE72" s="103"/>
      <c r="AF72" s="103">
        <v>183.89</v>
      </c>
      <c r="AG72" s="103">
        <v>183.89</v>
      </c>
      <c r="AH72" s="103">
        <v>0</v>
      </c>
      <c r="AI72" s="110">
        <v>164.4699</v>
      </c>
      <c r="AJ72" s="110">
        <v>164.4699</v>
      </c>
      <c r="AK72" s="110">
        <v>0</v>
      </c>
      <c r="AL72" s="110">
        <v>1644699</v>
      </c>
      <c r="AM72" s="103"/>
      <c r="AN72" s="103">
        <v>69.380600000000001</v>
      </c>
      <c r="AO72" s="103">
        <v>69.380600000000001</v>
      </c>
      <c r="AP72" s="103">
        <v>0</v>
      </c>
      <c r="AQ72" s="103">
        <v>65.299400000000006</v>
      </c>
      <c r="AR72" s="103">
        <v>652994</v>
      </c>
      <c r="AS72" s="103">
        <v>4.0811999999999999</v>
      </c>
      <c r="AT72" s="103">
        <v>40812</v>
      </c>
      <c r="AU72" s="103"/>
      <c r="AV72" s="103">
        <v>8.0497999999999994</v>
      </c>
      <c r="AW72" s="103">
        <v>8.0497999999999994</v>
      </c>
      <c r="AX72" s="103">
        <v>0</v>
      </c>
      <c r="AY72" s="103">
        <v>4.8975</v>
      </c>
      <c r="AZ72" s="103">
        <v>48975</v>
      </c>
      <c r="BA72" s="103">
        <v>3.1524000000000001</v>
      </c>
      <c r="BB72" s="103">
        <v>31524</v>
      </c>
      <c r="BC72" s="103">
        <v>-1.0000000000065512E-4</v>
      </c>
      <c r="BD72" s="103">
        <v>136.21979999999999</v>
      </c>
      <c r="BE72" s="103">
        <v>136.21979999999999</v>
      </c>
      <c r="BF72" s="103">
        <v>0</v>
      </c>
      <c r="BG72" s="103"/>
      <c r="BH72" s="103"/>
      <c r="BI72" s="103"/>
      <c r="BJ72" s="103">
        <v>0</v>
      </c>
      <c r="BK72" s="111">
        <v>1E-4</v>
      </c>
      <c r="BL72" s="125" t="s">
        <v>306</v>
      </c>
      <c r="BM72" s="106">
        <v>220.536</v>
      </c>
      <c r="BN72" s="103">
        <v>146.16</v>
      </c>
      <c r="BO72" s="103">
        <v>146.16</v>
      </c>
      <c r="BP72" s="103">
        <v>0</v>
      </c>
      <c r="BQ72" s="103">
        <v>44.375999999999998</v>
      </c>
      <c r="BR72" s="103">
        <v>44.375999999999998</v>
      </c>
      <c r="BS72" s="103">
        <v>0</v>
      </c>
      <c r="BT72" s="103">
        <v>36850</v>
      </c>
      <c r="BU72" s="110"/>
      <c r="BV72" s="103">
        <v>30</v>
      </c>
      <c r="BW72" s="103">
        <v>35</v>
      </c>
      <c r="BX72" s="103">
        <v>-5</v>
      </c>
      <c r="BY72" s="106">
        <v>56.694000000000003</v>
      </c>
      <c r="BZ72" s="106">
        <v>30.72</v>
      </c>
      <c r="CA72" s="103"/>
      <c r="CB72" s="103"/>
      <c r="CC72" s="103">
        <v>30.72</v>
      </c>
      <c r="CD72" s="103">
        <v>30.72</v>
      </c>
      <c r="CE72" s="103">
        <v>0</v>
      </c>
      <c r="CF72" s="103"/>
      <c r="CG72" s="103"/>
      <c r="CH72" s="127">
        <v>25.974</v>
      </c>
      <c r="CI72" s="103"/>
      <c r="CJ72" s="103"/>
      <c r="CK72" s="110"/>
      <c r="CL72" s="103"/>
      <c r="CM72" s="103"/>
      <c r="CN72" s="103"/>
      <c r="CO72" s="103"/>
      <c r="CP72" s="103"/>
      <c r="CQ72" s="103">
        <v>0</v>
      </c>
      <c r="CR72" s="103"/>
      <c r="CS72" s="103"/>
      <c r="CT72" s="103"/>
      <c r="CU72" s="103"/>
      <c r="CV72" s="111">
        <v>1934.6544199999998</v>
      </c>
    </row>
    <row r="73" spans="1:100" s="99" customFormat="1" ht="14.25" customHeight="1">
      <c r="A73" s="103">
        <v>68</v>
      </c>
      <c r="B73" s="103" t="s">
        <v>240</v>
      </c>
      <c r="C73" s="104">
        <v>310001</v>
      </c>
      <c r="D73" s="122" t="s">
        <v>307</v>
      </c>
      <c r="E73" s="106">
        <v>1258.5532000000003</v>
      </c>
      <c r="F73" s="106">
        <v>1111.2532000000001</v>
      </c>
      <c r="G73" s="103">
        <v>264650</v>
      </c>
      <c r="H73" s="126">
        <v>107347</v>
      </c>
      <c r="I73" s="126">
        <v>157303</v>
      </c>
      <c r="J73" s="103">
        <v>317.58</v>
      </c>
      <c r="K73" s="106">
        <v>159.858</v>
      </c>
      <c r="L73" s="103">
        <v>83.25</v>
      </c>
      <c r="M73" s="103">
        <v>83.25</v>
      </c>
      <c r="N73" s="103">
        <v>0</v>
      </c>
      <c r="O73" s="127">
        <v>76.608000000000004</v>
      </c>
      <c r="P73" s="103"/>
      <c r="Q73" s="103"/>
      <c r="R73" s="103"/>
      <c r="S73" s="106">
        <v>241.19830000000002</v>
      </c>
      <c r="T73" s="103">
        <v>10.7347</v>
      </c>
      <c r="U73" s="127">
        <v>22.605899999999998</v>
      </c>
      <c r="V73" s="103"/>
      <c r="W73" s="103">
        <v>136.94880000000001</v>
      </c>
      <c r="X73" s="103">
        <v>136.94880000000001</v>
      </c>
      <c r="Y73" s="103">
        <v>0</v>
      </c>
      <c r="Z73" s="103">
        <v>70.908900000000003</v>
      </c>
      <c r="AA73" s="103">
        <v>68.474400000000003</v>
      </c>
      <c r="AB73" s="103">
        <v>2.4344999999999999</v>
      </c>
      <c r="AC73" s="103">
        <v>114124</v>
      </c>
      <c r="AD73" s="103"/>
      <c r="AE73" s="103"/>
      <c r="AF73" s="103">
        <v>139.86000000000001</v>
      </c>
      <c r="AG73" s="103">
        <v>139.86000000000001</v>
      </c>
      <c r="AH73" s="103">
        <v>0</v>
      </c>
      <c r="AI73" s="110">
        <v>110.13979999999999</v>
      </c>
      <c r="AJ73" s="110">
        <v>110.13979999999999</v>
      </c>
      <c r="AK73" s="110">
        <v>0</v>
      </c>
      <c r="AL73" s="110">
        <v>1101398</v>
      </c>
      <c r="AM73" s="103"/>
      <c r="AN73" s="103">
        <v>45.9587</v>
      </c>
      <c r="AO73" s="103">
        <v>45.9587</v>
      </c>
      <c r="AP73" s="103">
        <v>0</v>
      </c>
      <c r="AQ73" s="103">
        <v>43.255200000000002</v>
      </c>
      <c r="AR73" s="103">
        <v>432552</v>
      </c>
      <c r="AS73" s="103">
        <v>2.7035</v>
      </c>
      <c r="AT73" s="103">
        <v>27035</v>
      </c>
      <c r="AU73" s="103"/>
      <c r="AV73" s="103">
        <v>5.5445000000000002</v>
      </c>
      <c r="AW73" s="103">
        <v>5.5445000000000002</v>
      </c>
      <c r="AX73" s="103">
        <v>0</v>
      </c>
      <c r="AY73" s="103">
        <v>3.2441</v>
      </c>
      <c r="AZ73" s="103">
        <v>32441</v>
      </c>
      <c r="BA73" s="103">
        <v>2.3003999999999998</v>
      </c>
      <c r="BB73" s="103">
        <v>23003.999999999996</v>
      </c>
      <c r="BC73" s="103">
        <v>0</v>
      </c>
      <c r="BD73" s="103">
        <v>91.113900000000001</v>
      </c>
      <c r="BE73" s="103">
        <v>91.113900000000001</v>
      </c>
      <c r="BF73" s="103">
        <v>0</v>
      </c>
      <c r="BG73" s="103"/>
      <c r="BH73" s="103"/>
      <c r="BI73" s="103"/>
      <c r="BJ73" s="103">
        <v>0</v>
      </c>
      <c r="BK73" s="111">
        <v>1E-4</v>
      </c>
      <c r="BL73" s="125" t="s">
        <v>307</v>
      </c>
      <c r="BM73" s="106">
        <v>133.96799999999999</v>
      </c>
      <c r="BN73" s="103">
        <v>96.24</v>
      </c>
      <c r="BO73" s="103">
        <v>96.24</v>
      </c>
      <c r="BP73" s="103">
        <v>0</v>
      </c>
      <c r="BQ73" s="103">
        <v>25.728000000000002</v>
      </c>
      <c r="BR73" s="103">
        <v>25.728000000000002</v>
      </c>
      <c r="BS73" s="103">
        <v>0</v>
      </c>
      <c r="BT73" s="103">
        <v>21450</v>
      </c>
      <c r="BU73" s="110"/>
      <c r="BV73" s="103">
        <v>12</v>
      </c>
      <c r="BW73" s="103">
        <v>12</v>
      </c>
      <c r="BX73" s="103">
        <v>0</v>
      </c>
      <c r="BY73" s="106">
        <v>13.332000000000001</v>
      </c>
      <c r="BZ73" s="106">
        <v>6.24</v>
      </c>
      <c r="CA73" s="103"/>
      <c r="CB73" s="103"/>
      <c r="CC73" s="103">
        <v>6.24</v>
      </c>
      <c r="CD73" s="103">
        <v>6.24</v>
      </c>
      <c r="CE73" s="103">
        <v>0</v>
      </c>
      <c r="CF73" s="103"/>
      <c r="CG73" s="103"/>
      <c r="CH73" s="127">
        <v>7.0919999999999996</v>
      </c>
      <c r="CI73" s="103"/>
      <c r="CJ73" s="103"/>
      <c r="CK73" s="110"/>
      <c r="CL73" s="103"/>
      <c r="CM73" s="103"/>
      <c r="CN73" s="103"/>
      <c r="CO73" s="103"/>
      <c r="CP73" s="103"/>
      <c r="CQ73" s="103">
        <v>0</v>
      </c>
      <c r="CR73" s="103"/>
      <c r="CS73" s="103"/>
      <c r="CT73" s="103"/>
      <c r="CU73" s="103"/>
      <c r="CV73" s="111">
        <v>1258.5532000000003</v>
      </c>
    </row>
    <row r="74" spans="1:100" s="99" customFormat="1" ht="14.25" customHeight="1">
      <c r="A74" s="103">
        <v>69</v>
      </c>
      <c r="B74" s="103" t="s">
        <v>240</v>
      </c>
      <c r="C74" s="104">
        <v>311001</v>
      </c>
      <c r="D74" s="122" t="s">
        <v>308</v>
      </c>
      <c r="E74" s="106">
        <v>1600.2391600000001</v>
      </c>
      <c r="F74" s="106">
        <v>1384.7071599999999</v>
      </c>
      <c r="G74" s="103">
        <v>340452.8</v>
      </c>
      <c r="H74" s="126">
        <v>149510</v>
      </c>
      <c r="I74" s="126">
        <v>190942.8</v>
      </c>
      <c r="J74" s="103">
        <v>408.54336000000001</v>
      </c>
      <c r="K74" s="106">
        <v>211.30200000000002</v>
      </c>
      <c r="L74" s="103">
        <v>114.75</v>
      </c>
      <c r="M74" s="103">
        <v>114.75</v>
      </c>
      <c r="N74" s="103">
        <v>0</v>
      </c>
      <c r="O74" s="127">
        <v>96.552000000000007</v>
      </c>
      <c r="P74" s="103"/>
      <c r="Q74" s="103"/>
      <c r="R74" s="103"/>
      <c r="S74" s="106">
        <v>286.3245</v>
      </c>
      <c r="T74" s="103">
        <v>14.951000000000001</v>
      </c>
      <c r="U74" s="127">
        <v>28.468800000000002</v>
      </c>
      <c r="V74" s="103"/>
      <c r="W74" s="103">
        <v>153.80279999999999</v>
      </c>
      <c r="X74" s="103">
        <v>153.80279999999999</v>
      </c>
      <c r="Y74" s="103">
        <v>0</v>
      </c>
      <c r="Z74" s="103">
        <v>89.101900000000001</v>
      </c>
      <c r="AA74" s="103">
        <v>76.901399999999995</v>
      </c>
      <c r="AB74" s="103">
        <v>12.200500000000005</v>
      </c>
      <c r="AC74" s="103">
        <v>128169</v>
      </c>
      <c r="AD74" s="103"/>
      <c r="AE74" s="103"/>
      <c r="AF74" s="103">
        <v>163.16999999999999</v>
      </c>
      <c r="AG74" s="103">
        <v>163.16999999999999</v>
      </c>
      <c r="AH74" s="103">
        <v>0</v>
      </c>
      <c r="AI74" s="110">
        <v>136.8347</v>
      </c>
      <c r="AJ74" s="110">
        <v>136.8347</v>
      </c>
      <c r="AK74" s="110">
        <v>0</v>
      </c>
      <c r="AL74" s="110">
        <v>1368347</v>
      </c>
      <c r="AM74" s="103"/>
      <c r="AN74" s="103">
        <v>58.349400000000003</v>
      </c>
      <c r="AO74" s="103">
        <v>58.349400000000003</v>
      </c>
      <c r="AP74" s="103">
        <v>0</v>
      </c>
      <c r="AQ74" s="103">
        <v>54.917099999999998</v>
      </c>
      <c r="AR74" s="103">
        <v>549171</v>
      </c>
      <c r="AS74" s="103">
        <v>3.4323000000000001</v>
      </c>
      <c r="AT74" s="103">
        <v>34323</v>
      </c>
      <c r="AU74" s="103"/>
      <c r="AV74" s="103">
        <v>6.8648999999999996</v>
      </c>
      <c r="AW74" s="103">
        <v>6.8648999999999996</v>
      </c>
      <c r="AX74" s="103">
        <v>0</v>
      </c>
      <c r="AY74" s="103">
        <v>4.1188000000000002</v>
      </c>
      <c r="AZ74" s="103">
        <v>41188</v>
      </c>
      <c r="BA74" s="103">
        <v>2.7461000000000002</v>
      </c>
      <c r="BB74" s="103">
        <v>27461.000000000004</v>
      </c>
      <c r="BC74" s="103">
        <v>0</v>
      </c>
      <c r="BD74" s="103">
        <v>113.31829999999999</v>
      </c>
      <c r="BE74" s="103">
        <v>113.31829999999999</v>
      </c>
      <c r="BF74" s="103">
        <v>0</v>
      </c>
      <c r="BG74" s="103"/>
      <c r="BH74" s="103"/>
      <c r="BI74" s="103"/>
      <c r="BJ74" s="103">
        <v>0</v>
      </c>
      <c r="BK74" s="111">
        <v>1E-4</v>
      </c>
      <c r="BL74" s="125" t="s">
        <v>308</v>
      </c>
      <c r="BM74" s="106">
        <v>174.27599999999998</v>
      </c>
      <c r="BN74" s="103">
        <v>121.67999999999999</v>
      </c>
      <c r="BO74" s="103">
        <v>121.68</v>
      </c>
      <c r="BP74" s="103">
        <v>0</v>
      </c>
      <c r="BQ74" s="103">
        <v>34.595999999999997</v>
      </c>
      <c r="BR74" s="103">
        <v>34.595999999999997</v>
      </c>
      <c r="BS74" s="103">
        <v>0</v>
      </c>
      <c r="BT74" s="103">
        <v>26500</v>
      </c>
      <c r="BU74" s="110"/>
      <c r="BV74" s="103">
        <v>18</v>
      </c>
      <c r="BW74" s="103">
        <v>24</v>
      </c>
      <c r="BX74" s="103">
        <v>-6</v>
      </c>
      <c r="BY74" s="106">
        <v>41.256</v>
      </c>
      <c r="BZ74" s="106">
        <v>23.04</v>
      </c>
      <c r="CA74" s="103"/>
      <c r="CB74" s="103"/>
      <c r="CC74" s="103">
        <v>23.04</v>
      </c>
      <c r="CD74" s="103">
        <v>23.04</v>
      </c>
      <c r="CE74" s="103">
        <v>0</v>
      </c>
      <c r="CF74" s="103"/>
      <c r="CG74" s="103"/>
      <c r="CH74" s="127">
        <v>18.216000000000001</v>
      </c>
      <c r="CI74" s="103"/>
      <c r="CJ74" s="103"/>
      <c r="CK74" s="110"/>
      <c r="CL74" s="103"/>
      <c r="CM74" s="103"/>
      <c r="CN74" s="103"/>
      <c r="CO74" s="103"/>
      <c r="CP74" s="103"/>
      <c r="CQ74" s="103">
        <v>0</v>
      </c>
      <c r="CR74" s="103"/>
      <c r="CS74" s="103"/>
      <c r="CT74" s="103"/>
      <c r="CU74" s="103"/>
      <c r="CV74" s="111">
        <v>1600.2391600000001</v>
      </c>
    </row>
    <row r="75" spans="1:100" s="99" customFormat="1" ht="14.25" customHeight="1">
      <c r="A75" s="103">
        <v>70</v>
      </c>
      <c r="B75" s="103" t="s">
        <v>240</v>
      </c>
      <c r="C75" s="104">
        <v>312001</v>
      </c>
      <c r="D75" s="122" t="s">
        <v>309</v>
      </c>
      <c r="E75" s="106">
        <v>967.03899999999999</v>
      </c>
      <c r="F75" s="106">
        <v>851.65899999999999</v>
      </c>
      <c r="G75" s="103">
        <v>207639</v>
      </c>
      <c r="H75" s="126">
        <v>88932</v>
      </c>
      <c r="I75" s="126">
        <v>118707</v>
      </c>
      <c r="J75" s="103">
        <v>249.16679999999999</v>
      </c>
      <c r="K75" s="106">
        <v>118.78999999999999</v>
      </c>
      <c r="L75" s="103">
        <v>65.25</v>
      </c>
      <c r="M75" s="103">
        <v>65.25</v>
      </c>
      <c r="N75" s="103">
        <v>0</v>
      </c>
      <c r="O75" s="127">
        <v>53.54</v>
      </c>
      <c r="P75" s="103"/>
      <c r="Q75" s="103"/>
      <c r="R75" s="103"/>
      <c r="S75" s="106">
        <v>184.74740000000003</v>
      </c>
      <c r="T75" s="103">
        <v>8.8932000000000002</v>
      </c>
      <c r="U75" s="127">
        <v>16.260000000000002</v>
      </c>
      <c r="V75" s="103"/>
      <c r="W75" s="103">
        <v>105.66840000000001</v>
      </c>
      <c r="X75" s="103">
        <v>105.66840000000001</v>
      </c>
      <c r="Y75" s="103">
        <v>0</v>
      </c>
      <c r="Z75" s="103">
        <v>53.925800000000002</v>
      </c>
      <c r="AA75" s="103">
        <v>52.834200000000003</v>
      </c>
      <c r="AB75" s="103">
        <v>1.0915999999999997</v>
      </c>
      <c r="AC75" s="103">
        <v>88057</v>
      </c>
      <c r="AD75" s="103"/>
      <c r="AE75" s="103"/>
      <c r="AF75" s="103">
        <v>103.6</v>
      </c>
      <c r="AG75" s="103">
        <v>103.6</v>
      </c>
      <c r="AH75" s="103">
        <v>0</v>
      </c>
      <c r="AI75" s="110">
        <v>85.212500000000006</v>
      </c>
      <c r="AJ75" s="110">
        <v>85.212500000000006</v>
      </c>
      <c r="AK75" s="110">
        <v>0</v>
      </c>
      <c r="AL75" s="110">
        <v>852125</v>
      </c>
      <c r="AM75" s="103"/>
      <c r="AN75" s="103">
        <v>35.531399999999998</v>
      </c>
      <c r="AO75" s="103">
        <v>35.531399999999998</v>
      </c>
      <c r="AP75" s="103">
        <v>0</v>
      </c>
      <c r="AQ75" s="103">
        <v>33.441299999999998</v>
      </c>
      <c r="AR75" s="103">
        <v>334413</v>
      </c>
      <c r="AS75" s="103">
        <v>2.0901000000000001</v>
      </c>
      <c r="AT75" s="103">
        <v>20901</v>
      </c>
      <c r="AU75" s="103"/>
      <c r="AV75" s="103">
        <v>4.2304000000000004</v>
      </c>
      <c r="AW75" s="103">
        <v>4.2304000000000004</v>
      </c>
      <c r="AX75" s="103">
        <v>0</v>
      </c>
      <c r="AY75" s="103">
        <v>2.5081000000000002</v>
      </c>
      <c r="AZ75" s="103">
        <v>25081.000000000004</v>
      </c>
      <c r="BA75" s="103">
        <v>1.7222999999999999</v>
      </c>
      <c r="BB75" s="103">
        <v>17223</v>
      </c>
      <c r="BC75" s="103">
        <v>0</v>
      </c>
      <c r="BD75" s="103">
        <v>70.380499999999998</v>
      </c>
      <c r="BE75" s="103">
        <v>70.380499999999998</v>
      </c>
      <c r="BF75" s="103">
        <v>0</v>
      </c>
      <c r="BG75" s="103"/>
      <c r="BH75" s="103"/>
      <c r="BI75" s="103"/>
      <c r="BJ75" s="103">
        <v>0</v>
      </c>
      <c r="BK75" s="111">
        <v>1E-4</v>
      </c>
      <c r="BL75" s="125" t="s">
        <v>309</v>
      </c>
      <c r="BM75" s="106">
        <v>107.00399999999999</v>
      </c>
      <c r="BN75" s="103">
        <v>73.199999999999989</v>
      </c>
      <c r="BO75" s="103">
        <v>73.2</v>
      </c>
      <c r="BP75" s="103">
        <v>0</v>
      </c>
      <c r="BQ75" s="103">
        <v>21.803999999999998</v>
      </c>
      <c r="BR75" s="103">
        <v>21.803999999999998</v>
      </c>
      <c r="BS75" s="103">
        <v>0</v>
      </c>
      <c r="BT75" s="103">
        <v>14250</v>
      </c>
      <c r="BU75" s="110"/>
      <c r="BV75" s="103">
        <v>12</v>
      </c>
      <c r="BW75" s="103">
        <v>10.02</v>
      </c>
      <c r="BX75" s="103">
        <v>1.9800000000000004</v>
      </c>
      <c r="BY75" s="106">
        <v>8.3759999999999994</v>
      </c>
      <c r="BZ75" s="106">
        <v>6.72</v>
      </c>
      <c r="CA75" s="103"/>
      <c r="CB75" s="103"/>
      <c r="CC75" s="103">
        <v>6.72</v>
      </c>
      <c r="CD75" s="103">
        <v>6.72</v>
      </c>
      <c r="CE75" s="103">
        <v>0</v>
      </c>
      <c r="CF75" s="103"/>
      <c r="CG75" s="103"/>
      <c r="CH75" s="127">
        <v>1.6559999999999999</v>
      </c>
      <c r="CI75" s="103"/>
      <c r="CJ75" s="103"/>
      <c r="CK75" s="110"/>
      <c r="CL75" s="103"/>
      <c r="CM75" s="103"/>
      <c r="CN75" s="103"/>
      <c r="CO75" s="103"/>
      <c r="CP75" s="103"/>
      <c r="CQ75" s="103">
        <v>0</v>
      </c>
      <c r="CR75" s="103"/>
      <c r="CS75" s="103"/>
      <c r="CT75" s="103"/>
      <c r="CU75" s="103"/>
      <c r="CV75" s="111">
        <v>967.03899999999999</v>
      </c>
    </row>
    <row r="76" spans="1:100" s="99" customFormat="1" ht="14.25" customHeight="1">
      <c r="A76" s="103">
        <v>71</v>
      </c>
      <c r="B76" s="103" t="s">
        <v>240</v>
      </c>
      <c r="C76" s="104">
        <v>313001</v>
      </c>
      <c r="D76" s="122" t="s">
        <v>310</v>
      </c>
      <c r="E76" s="106">
        <v>1482.6183999999998</v>
      </c>
      <c r="F76" s="106">
        <v>1297.2184</v>
      </c>
      <c r="G76" s="103">
        <v>319354</v>
      </c>
      <c r="H76" s="126">
        <v>135735</v>
      </c>
      <c r="I76" s="126">
        <v>183619</v>
      </c>
      <c r="J76" s="103">
        <v>383.22480000000002</v>
      </c>
      <c r="K76" s="106">
        <v>183.87</v>
      </c>
      <c r="L76" s="103">
        <v>105.75</v>
      </c>
      <c r="M76" s="103">
        <v>105.75</v>
      </c>
      <c r="N76" s="103">
        <v>0</v>
      </c>
      <c r="O76" s="127">
        <v>78.12</v>
      </c>
      <c r="P76" s="103"/>
      <c r="Q76" s="103"/>
      <c r="R76" s="103"/>
      <c r="S76" s="106">
        <v>281.50849999999997</v>
      </c>
      <c r="T76" s="103">
        <v>13.573499999999999</v>
      </c>
      <c r="U76" s="127">
        <v>24.89</v>
      </c>
      <c r="V76" s="103"/>
      <c r="W76" s="103">
        <v>160.5864</v>
      </c>
      <c r="X76" s="103">
        <v>160.5864</v>
      </c>
      <c r="Y76" s="103">
        <v>0</v>
      </c>
      <c r="Z76" s="103">
        <v>82.458600000000004</v>
      </c>
      <c r="AA76" s="103">
        <v>80.293199999999999</v>
      </c>
      <c r="AB76" s="103">
        <v>2.1654000000000053</v>
      </c>
      <c r="AC76" s="103">
        <v>133822</v>
      </c>
      <c r="AD76" s="103"/>
      <c r="AE76" s="103"/>
      <c r="AF76" s="103">
        <v>150.22</v>
      </c>
      <c r="AG76" s="103">
        <v>150.22</v>
      </c>
      <c r="AH76" s="103">
        <v>0</v>
      </c>
      <c r="AI76" s="110">
        <v>130.13679999999999</v>
      </c>
      <c r="AJ76" s="110">
        <v>130.13679999999999</v>
      </c>
      <c r="AK76" s="110">
        <v>0</v>
      </c>
      <c r="AL76" s="110">
        <v>1301368</v>
      </c>
      <c r="AM76" s="103"/>
      <c r="AN76" s="103">
        <v>54.331600000000002</v>
      </c>
      <c r="AO76" s="103">
        <v>54.331600000000002</v>
      </c>
      <c r="AP76" s="103">
        <v>0</v>
      </c>
      <c r="AQ76" s="103">
        <v>51.135599999999997</v>
      </c>
      <c r="AR76" s="103">
        <v>511355.99999999994</v>
      </c>
      <c r="AS76" s="103">
        <v>3.1960000000000002</v>
      </c>
      <c r="AT76" s="103">
        <v>31960</v>
      </c>
      <c r="AU76" s="103"/>
      <c r="AV76" s="103">
        <v>6.4291</v>
      </c>
      <c r="AW76" s="103">
        <v>6.4291</v>
      </c>
      <c r="AX76" s="103">
        <v>0</v>
      </c>
      <c r="AY76" s="103">
        <v>3.8351999999999999</v>
      </c>
      <c r="AZ76" s="103">
        <v>38352</v>
      </c>
      <c r="BA76" s="103">
        <v>2.5939000000000001</v>
      </c>
      <c r="BB76" s="103">
        <v>25939</v>
      </c>
      <c r="BC76" s="103">
        <v>0</v>
      </c>
      <c r="BD76" s="103">
        <v>107.49760000000001</v>
      </c>
      <c r="BE76" s="103">
        <v>107.49760000000001</v>
      </c>
      <c r="BF76" s="103">
        <v>0</v>
      </c>
      <c r="BG76" s="103"/>
      <c r="BH76" s="103"/>
      <c r="BI76" s="103"/>
      <c r="BJ76" s="103">
        <v>0</v>
      </c>
      <c r="BK76" s="111">
        <v>1E-4</v>
      </c>
      <c r="BL76" s="125" t="s">
        <v>310</v>
      </c>
      <c r="BM76" s="106">
        <v>163.76400000000001</v>
      </c>
      <c r="BN76" s="103">
        <v>112.08</v>
      </c>
      <c r="BO76" s="103">
        <v>112.08</v>
      </c>
      <c r="BP76" s="103">
        <v>0</v>
      </c>
      <c r="BQ76" s="103">
        <v>33.683999999999997</v>
      </c>
      <c r="BR76" s="103">
        <v>33.683999999999997</v>
      </c>
      <c r="BS76" s="103">
        <v>0</v>
      </c>
      <c r="BT76" s="103">
        <v>24140</v>
      </c>
      <c r="BU76" s="110"/>
      <c r="BV76" s="103">
        <v>18</v>
      </c>
      <c r="BW76" s="103">
        <v>15</v>
      </c>
      <c r="BX76" s="103">
        <v>3</v>
      </c>
      <c r="BY76" s="106">
        <v>21.635999999999999</v>
      </c>
      <c r="BZ76" s="106">
        <v>14.4</v>
      </c>
      <c r="CA76" s="103"/>
      <c r="CB76" s="103"/>
      <c r="CC76" s="103">
        <v>14.4</v>
      </c>
      <c r="CD76" s="103">
        <v>14.4</v>
      </c>
      <c r="CE76" s="103">
        <v>0</v>
      </c>
      <c r="CF76" s="103"/>
      <c r="CG76" s="103"/>
      <c r="CH76" s="127">
        <v>7.2359999999999998</v>
      </c>
      <c r="CI76" s="103"/>
      <c r="CJ76" s="103"/>
      <c r="CK76" s="110"/>
      <c r="CL76" s="103"/>
      <c r="CM76" s="103"/>
      <c r="CN76" s="103"/>
      <c r="CO76" s="103"/>
      <c r="CP76" s="103"/>
      <c r="CQ76" s="103">
        <v>0</v>
      </c>
      <c r="CR76" s="103"/>
      <c r="CS76" s="103"/>
      <c r="CT76" s="103"/>
      <c r="CU76" s="103"/>
      <c r="CV76" s="111">
        <v>1482.6183999999998</v>
      </c>
    </row>
    <row r="77" spans="1:100" s="99" customFormat="1" ht="14.25" customHeight="1">
      <c r="A77" s="103">
        <v>72</v>
      </c>
      <c r="B77" s="103" t="s">
        <v>240</v>
      </c>
      <c r="C77" s="104">
        <v>314001</v>
      </c>
      <c r="D77" s="122" t="s">
        <v>311</v>
      </c>
      <c r="E77" s="106">
        <v>1465.8353</v>
      </c>
      <c r="F77" s="106">
        <v>1272.4793</v>
      </c>
      <c r="G77" s="103">
        <v>318613</v>
      </c>
      <c r="H77" s="126">
        <v>135210</v>
      </c>
      <c r="I77" s="126">
        <v>183403</v>
      </c>
      <c r="J77" s="103">
        <v>382.3356</v>
      </c>
      <c r="K77" s="106">
        <v>186.048</v>
      </c>
      <c r="L77" s="103">
        <v>99</v>
      </c>
      <c r="M77" s="103">
        <v>99</v>
      </c>
      <c r="N77" s="103">
        <v>0</v>
      </c>
      <c r="O77" s="127">
        <v>87.048000000000002</v>
      </c>
      <c r="P77" s="103"/>
      <c r="Q77" s="103"/>
      <c r="R77" s="103"/>
      <c r="S77" s="106">
        <v>262.5874</v>
      </c>
      <c r="T77" s="103">
        <v>13.521000000000001</v>
      </c>
      <c r="U77" s="127">
        <v>25.1112</v>
      </c>
      <c r="V77" s="103"/>
      <c r="W77" s="103">
        <v>148.3032</v>
      </c>
      <c r="X77" s="103">
        <v>148.3032</v>
      </c>
      <c r="Y77" s="103">
        <v>0</v>
      </c>
      <c r="Z77" s="103">
        <v>75.652000000000001</v>
      </c>
      <c r="AA77" s="103">
        <v>74.151600000000002</v>
      </c>
      <c r="AB77" s="103">
        <v>1.5003999999999991</v>
      </c>
      <c r="AC77" s="103">
        <v>123586</v>
      </c>
      <c r="AD77" s="103"/>
      <c r="AE77" s="103"/>
      <c r="AF77" s="103">
        <v>150.22</v>
      </c>
      <c r="AG77" s="103">
        <v>150.22</v>
      </c>
      <c r="AH77" s="103">
        <v>0</v>
      </c>
      <c r="AI77" s="110">
        <v>126.9408</v>
      </c>
      <c r="AJ77" s="110">
        <v>126.9408</v>
      </c>
      <c r="AK77" s="110">
        <v>0</v>
      </c>
      <c r="AL77" s="110">
        <v>1269408</v>
      </c>
      <c r="AM77" s="103"/>
      <c r="AN77" s="103">
        <v>53.682200000000002</v>
      </c>
      <c r="AO77" s="103">
        <v>53.682200000000002</v>
      </c>
      <c r="AP77" s="103">
        <v>0</v>
      </c>
      <c r="AQ77" s="103">
        <v>50.5244</v>
      </c>
      <c r="AR77" s="103">
        <v>505244</v>
      </c>
      <c r="AS77" s="103">
        <v>3.1577999999999999</v>
      </c>
      <c r="AT77" s="103">
        <v>31578</v>
      </c>
      <c r="AU77" s="103"/>
      <c r="AV77" s="103">
        <v>6.3815</v>
      </c>
      <c r="AW77" s="103">
        <v>6.3815</v>
      </c>
      <c r="AX77" s="103">
        <v>0</v>
      </c>
      <c r="AY77" s="103">
        <v>3.7892999999999999</v>
      </c>
      <c r="AZ77" s="103">
        <v>37893</v>
      </c>
      <c r="BA77" s="103">
        <v>2.5920999999999998</v>
      </c>
      <c r="BB77" s="103">
        <v>25921</v>
      </c>
      <c r="BC77" s="103">
        <v>1.0000000000021103E-4</v>
      </c>
      <c r="BD77" s="103">
        <v>104.2838</v>
      </c>
      <c r="BE77" s="103">
        <v>104.2838</v>
      </c>
      <c r="BF77" s="103">
        <v>0</v>
      </c>
      <c r="BG77" s="103"/>
      <c r="BH77" s="103"/>
      <c r="BI77" s="103"/>
      <c r="BJ77" s="103">
        <v>0</v>
      </c>
      <c r="BK77" s="111">
        <v>1E-4</v>
      </c>
      <c r="BL77" s="125" t="s">
        <v>311</v>
      </c>
      <c r="BM77" s="106">
        <v>169.30799999999999</v>
      </c>
      <c r="BN77" s="103">
        <v>108.47999999999999</v>
      </c>
      <c r="BO77" s="103">
        <v>108.48</v>
      </c>
      <c r="BP77" s="103">
        <v>0</v>
      </c>
      <c r="BQ77" s="103">
        <v>30.827999999999999</v>
      </c>
      <c r="BR77" s="103">
        <v>30.827999999999999</v>
      </c>
      <c r="BS77" s="103">
        <v>0</v>
      </c>
      <c r="BT77" s="103">
        <v>26240</v>
      </c>
      <c r="BU77" s="110"/>
      <c r="BV77" s="103">
        <v>30</v>
      </c>
      <c r="BW77" s="103">
        <v>30</v>
      </c>
      <c r="BX77" s="103">
        <v>0</v>
      </c>
      <c r="BY77" s="106">
        <v>24.048000000000002</v>
      </c>
      <c r="BZ77" s="106">
        <v>15.84</v>
      </c>
      <c r="CA77" s="103"/>
      <c r="CB77" s="103"/>
      <c r="CC77" s="103">
        <v>15.84</v>
      </c>
      <c r="CD77" s="103">
        <v>15.84</v>
      </c>
      <c r="CE77" s="103">
        <v>0</v>
      </c>
      <c r="CF77" s="103"/>
      <c r="CG77" s="103"/>
      <c r="CH77" s="127">
        <v>8.2080000000000002</v>
      </c>
      <c r="CI77" s="103"/>
      <c r="CJ77" s="103"/>
      <c r="CK77" s="110"/>
      <c r="CL77" s="103"/>
      <c r="CM77" s="103"/>
      <c r="CN77" s="103"/>
      <c r="CO77" s="103"/>
      <c r="CP77" s="103"/>
      <c r="CQ77" s="103">
        <v>0</v>
      </c>
      <c r="CR77" s="103"/>
      <c r="CS77" s="103"/>
      <c r="CT77" s="103"/>
      <c r="CU77" s="103"/>
      <c r="CV77" s="111">
        <v>1465.8353</v>
      </c>
    </row>
    <row r="78" spans="1:100" s="99" customFormat="1" ht="14.25" customHeight="1">
      <c r="A78" s="103">
        <v>73</v>
      </c>
      <c r="B78" s="103" t="s">
        <v>240</v>
      </c>
      <c r="C78" s="104">
        <v>315001</v>
      </c>
      <c r="D78" s="122" t="s">
        <v>312</v>
      </c>
      <c r="E78" s="106">
        <v>1663.7622999999999</v>
      </c>
      <c r="F78" s="106">
        <v>1455.7722999999999</v>
      </c>
      <c r="G78" s="103">
        <v>358506</v>
      </c>
      <c r="H78" s="126">
        <v>130697</v>
      </c>
      <c r="I78" s="126">
        <v>227809</v>
      </c>
      <c r="J78" s="103">
        <v>430.2072</v>
      </c>
      <c r="K78" s="106">
        <v>192.49</v>
      </c>
      <c r="L78" s="103">
        <v>103.5</v>
      </c>
      <c r="M78" s="103">
        <v>103.5</v>
      </c>
      <c r="N78" s="103">
        <v>0</v>
      </c>
      <c r="O78" s="127">
        <v>88.99</v>
      </c>
      <c r="P78" s="103"/>
      <c r="Q78" s="103"/>
      <c r="R78" s="103"/>
      <c r="S78" s="106">
        <v>311.41070000000002</v>
      </c>
      <c r="T78" s="103">
        <v>13.069699999999999</v>
      </c>
      <c r="U78" s="127">
        <v>27.6</v>
      </c>
      <c r="V78" s="103"/>
      <c r="W78" s="103">
        <v>178.92240000000001</v>
      </c>
      <c r="X78" s="103">
        <v>178.92240000000001</v>
      </c>
      <c r="Y78" s="103">
        <v>0</v>
      </c>
      <c r="Z78" s="103">
        <v>91.818600000000004</v>
      </c>
      <c r="AA78" s="103">
        <v>89.461200000000005</v>
      </c>
      <c r="AB78" s="103">
        <v>2.3573999999999984</v>
      </c>
      <c r="AC78" s="103">
        <v>149102</v>
      </c>
      <c r="AD78" s="103"/>
      <c r="AE78" s="103"/>
      <c r="AF78" s="103">
        <v>186.48</v>
      </c>
      <c r="AG78" s="103">
        <v>186.48</v>
      </c>
      <c r="AH78" s="103">
        <v>0</v>
      </c>
      <c r="AI78" s="110">
        <v>145.9487</v>
      </c>
      <c r="AJ78" s="110">
        <v>145.9487</v>
      </c>
      <c r="AK78" s="110">
        <v>0</v>
      </c>
      <c r="AL78" s="110">
        <v>1459487</v>
      </c>
      <c r="AM78" s="103"/>
      <c r="AN78" s="103">
        <v>61.215899999999998</v>
      </c>
      <c r="AO78" s="103">
        <v>61.215899999999998</v>
      </c>
      <c r="AP78" s="103">
        <v>0</v>
      </c>
      <c r="AQ78" s="103">
        <v>57.615000000000002</v>
      </c>
      <c r="AR78" s="103">
        <v>576150</v>
      </c>
      <c r="AS78" s="103">
        <v>3.6009000000000002</v>
      </c>
      <c r="AT78" s="103">
        <v>36009</v>
      </c>
      <c r="AU78" s="103"/>
      <c r="AV78" s="103">
        <v>7.5400999999999998</v>
      </c>
      <c r="AW78" s="103">
        <v>7.5400999999999998</v>
      </c>
      <c r="AX78" s="103">
        <v>0</v>
      </c>
      <c r="AY78" s="103">
        <v>4.3211000000000004</v>
      </c>
      <c r="AZ78" s="103">
        <v>43211.000000000007</v>
      </c>
      <c r="BA78" s="103">
        <v>3.2189999999999999</v>
      </c>
      <c r="BB78" s="103">
        <v>32190</v>
      </c>
      <c r="BC78" s="103">
        <v>0</v>
      </c>
      <c r="BD78" s="103">
        <v>120.47969999999999</v>
      </c>
      <c r="BE78" s="103">
        <v>120.47969999999999</v>
      </c>
      <c r="BF78" s="103">
        <v>0</v>
      </c>
      <c r="BG78" s="103"/>
      <c r="BH78" s="103"/>
      <c r="BI78" s="103"/>
      <c r="BJ78" s="103">
        <v>0</v>
      </c>
      <c r="BK78" s="111">
        <v>1E-4</v>
      </c>
      <c r="BL78" s="125" t="s">
        <v>312</v>
      </c>
      <c r="BM78" s="106">
        <v>180.756</v>
      </c>
      <c r="BN78" s="103">
        <v>124.32</v>
      </c>
      <c r="BO78" s="103">
        <v>124.32</v>
      </c>
      <c r="BP78" s="103">
        <v>0</v>
      </c>
      <c r="BQ78" s="103">
        <v>32.436</v>
      </c>
      <c r="BR78" s="103">
        <v>32.436</v>
      </c>
      <c r="BS78" s="103">
        <v>0</v>
      </c>
      <c r="BT78" s="103">
        <v>27440</v>
      </c>
      <c r="BU78" s="110"/>
      <c r="BV78" s="103">
        <v>24</v>
      </c>
      <c r="BW78" s="103">
        <v>30</v>
      </c>
      <c r="BX78" s="103">
        <v>-6</v>
      </c>
      <c r="BY78" s="106">
        <v>27.233999999999998</v>
      </c>
      <c r="BZ78" s="106">
        <v>18.72</v>
      </c>
      <c r="CA78" s="103"/>
      <c r="CB78" s="103"/>
      <c r="CC78" s="103">
        <v>18.72</v>
      </c>
      <c r="CD78" s="103">
        <v>18.72</v>
      </c>
      <c r="CE78" s="103">
        <v>0</v>
      </c>
      <c r="CF78" s="103"/>
      <c r="CG78" s="103"/>
      <c r="CH78" s="127">
        <v>8.5139999999999993</v>
      </c>
      <c r="CI78" s="103"/>
      <c r="CJ78" s="103"/>
      <c r="CK78" s="110"/>
      <c r="CL78" s="103"/>
      <c r="CM78" s="103"/>
      <c r="CN78" s="103"/>
      <c r="CO78" s="103"/>
      <c r="CP78" s="103"/>
      <c r="CQ78" s="103">
        <v>0</v>
      </c>
      <c r="CR78" s="103"/>
      <c r="CS78" s="103"/>
      <c r="CT78" s="103"/>
      <c r="CU78" s="103"/>
      <c r="CV78" s="111">
        <v>1663.7622999999999</v>
      </c>
    </row>
    <row r="79" spans="1:100" s="99" customFormat="1" ht="14.25" customHeight="1">
      <c r="A79" s="103">
        <v>74</v>
      </c>
      <c r="B79" s="103" t="s">
        <v>240</v>
      </c>
      <c r="C79" s="104">
        <v>401001</v>
      </c>
      <c r="D79" s="105" t="s">
        <v>313</v>
      </c>
      <c r="E79" s="106">
        <v>994.06579999999997</v>
      </c>
      <c r="F79" s="106">
        <v>442.49959999999999</v>
      </c>
      <c r="G79" s="103">
        <v>124020</v>
      </c>
      <c r="H79" s="106">
        <v>88582</v>
      </c>
      <c r="I79" s="106">
        <v>35438</v>
      </c>
      <c r="J79" s="103">
        <v>148.82400000000001</v>
      </c>
      <c r="K79" s="106">
        <v>49.918799999999997</v>
      </c>
      <c r="L79" s="103">
        <v>49.5</v>
      </c>
      <c r="M79" s="103">
        <v>49.5</v>
      </c>
      <c r="N79" s="103">
        <v>0</v>
      </c>
      <c r="O79" s="103"/>
      <c r="P79" s="103"/>
      <c r="Q79" s="103"/>
      <c r="R79" s="103">
        <v>0.41880000000000001</v>
      </c>
      <c r="S79" s="106">
        <v>97.372399999999999</v>
      </c>
      <c r="T79" s="103">
        <v>8.8582000000000001</v>
      </c>
      <c r="U79" s="103"/>
      <c r="V79" s="103"/>
      <c r="W79" s="103">
        <v>59.001600000000003</v>
      </c>
      <c r="X79" s="103">
        <v>59.001600000000003</v>
      </c>
      <c r="Y79" s="103">
        <v>0</v>
      </c>
      <c r="Z79" s="103">
        <v>29.512599999999999</v>
      </c>
      <c r="AA79" s="103">
        <v>29.500800000000002</v>
      </c>
      <c r="AB79" s="103">
        <v>1.1799999999997368E-2</v>
      </c>
      <c r="AC79" s="103">
        <v>49168</v>
      </c>
      <c r="AD79" s="103"/>
      <c r="AE79" s="103"/>
      <c r="AF79" s="103">
        <v>36.26</v>
      </c>
      <c r="AG79" s="103">
        <v>36.26</v>
      </c>
      <c r="AH79" s="103">
        <v>0</v>
      </c>
      <c r="AI79" s="110">
        <v>48.390999999999998</v>
      </c>
      <c r="AJ79" s="110">
        <v>48.390999999999998</v>
      </c>
      <c r="AK79" s="110">
        <v>0</v>
      </c>
      <c r="AL79" s="110">
        <v>483910</v>
      </c>
      <c r="AM79" s="103"/>
      <c r="AN79" s="103">
        <v>19.939599999999999</v>
      </c>
      <c r="AO79" s="103">
        <v>19.939599999999999</v>
      </c>
      <c r="AP79" s="103">
        <v>0</v>
      </c>
      <c r="AQ79" s="103">
        <v>18.7667</v>
      </c>
      <c r="AR79" s="103">
        <v>187667</v>
      </c>
      <c r="AS79" s="103">
        <v>1.1729000000000001</v>
      </c>
      <c r="AT79" s="103">
        <v>11729</v>
      </c>
      <c r="AU79" s="103"/>
      <c r="AV79" s="103">
        <v>1.9590000000000001</v>
      </c>
      <c r="AW79" s="103">
        <v>1.959003</v>
      </c>
      <c r="AX79" s="103">
        <v>-2.9999999999752447E-6</v>
      </c>
      <c r="AY79" s="103">
        <v>1.4075</v>
      </c>
      <c r="AZ79" s="103">
        <v>14075</v>
      </c>
      <c r="BA79" s="103">
        <v>0.55149999999999999</v>
      </c>
      <c r="BB79" s="103">
        <v>5515</v>
      </c>
      <c r="BC79" s="103">
        <v>0</v>
      </c>
      <c r="BD79" s="103">
        <v>39.834800000000001</v>
      </c>
      <c r="BE79" s="103">
        <v>39.834800000000001</v>
      </c>
      <c r="BF79" s="103">
        <v>0</v>
      </c>
      <c r="BG79" s="103"/>
      <c r="BH79" s="103"/>
      <c r="BI79" s="103"/>
      <c r="BJ79" s="103">
        <v>0</v>
      </c>
      <c r="BK79" s="111">
        <v>1E-4</v>
      </c>
      <c r="BL79" s="112" t="s">
        <v>313</v>
      </c>
      <c r="BM79" s="106">
        <v>307.38400000000001</v>
      </c>
      <c r="BN79" s="103">
        <v>39.839999999999996</v>
      </c>
      <c r="BO79" s="103">
        <v>39.840000000000003</v>
      </c>
      <c r="BP79" s="103">
        <v>0</v>
      </c>
      <c r="BQ79" s="103">
        <v>17.544</v>
      </c>
      <c r="BR79" s="103">
        <v>17.544</v>
      </c>
      <c r="BS79" s="103">
        <v>0</v>
      </c>
      <c r="BT79" s="103">
        <v>18470</v>
      </c>
      <c r="BU79" s="110">
        <v>250</v>
      </c>
      <c r="BV79" s="103"/>
      <c r="BW79" s="103"/>
      <c r="BX79" s="103">
        <v>0</v>
      </c>
      <c r="BY79" s="106">
        <v>244.18219999999999</v>
      </c>
      <c r="BZ79" s="106">
        <v>15.36</v>
      </c>
      <c r="CA79" s="103"/>
      <c r="CB79" s="103"/>
      <c r="CC79" s="103">
        <v>15.36</v>
      </c>
      <c r="CD79" s="103">
        <v>15.36</v>
      </c>
      <c r="CE79" s="103">
        <v>0</v>
      </c>
      <c r="CF79" s="103"/>
      <c r="CG79" s="103"/>
      <c r="CH79" s="129">
        <v>3.3119999999999998</v>
      </c>
      <c r="CI79" s="103"/>
      <c r="CJ79" s="103"/>
      <c r="CK79" s="110"/>
      <c r="CL79" s="103"/>
      <c r="CM79" s="103"/>
      <c r="CN79" s="103"/>
      <c r="CO79" s="129">
        <v>225.5102</v>
      </c>
      <c r="CP79" s="129">
        <v>225.91499999999999</v>
      </c>
      <c r="CQ79" s="103">
        <v>-0.4047999999999945</v>
      </c>
      <c r="CR79" s="103"/>
      <c r="CS79" s="103"/>
      <c r="CT79" s="103"/>
      <c r="CU79" s="103"/>
      <c r="CV79" s="111">
        <v>994.06579999999997</v>
      </c>
    </row>
    <row r="80" spans="1:100" s="99" customFormat="1" ht="14.25" customHeight="1">
      <c r="A80" s="103">
        <v>75</v>
      </c>
      <c r="B80" s="103" t="s">
        <v>240</v>
      </c>
      <c r="C80" s="104">
        <v>411001</v>
      </c>
      <c r="D80" s="105" t="s">
        <v>314</v>
      </c>
      <c r="E80" s="106">
        <v>199.167</v>
      </c>
      <c r="F80" s="106">
        <v>116.02700000000002</v>
      </c>
      <c r="G80" s="103">
        <v>31374</v>
      </c>
      <c r="H80" s="106">
        <v>31374</v>
      </c>
      <c r="I80" s="106"/>
      <c r="J80" s="103">
        <v>37.648800000000001</v>
      </c>
      <c r="K80" s="106">
        <v>22.5</v>
      </c>
      <c r="L80" s="103">
        <v>22.5</v>
      </c>
      <c r="M80" s="103">
        <v>22.5</v>
      </c>
      <c r="N80" s="103">
        <v>0</v>
      </c>
      <c r="O80" s="103"/>
      <c r="P80" s="103"/>
      <c r="Q80" s="103"/>
      <c r="R80" s="103"/>
      <c r="S80" s="106">
        <v>27.243600000000001</v>
      </c>
      <c r="T80" s="103">
        <v>3.1374</v>
      </c>
      <c r="U80" s="103"/>
      <c r="V80" s="103"/>
      <c r="W80" s="103">
        <v>15.926399999999999</v>
      </c>
      <c r="X80" s="103">
        <v>15.926399999999999</v>
      </c>
      <c r="Y80" s="103">
        <v>0</v>
      </c>
      <c r="Z80" s="103">
        <v>8.1798000000000002</v>
      </c>
      <c r="AA80" s="103">
        <v>7.9631999999999996</v>
      </c>
      <c r="AB80" s="103">
        <v>0.21660000000000057</v>
      </c>
      <c r="AC80" s="103">
        <v>13272</v>
      </c>
      <c r="AD80" s="103"/>
      <c r="AE80" s="103"/>
      <c r="AF80" s="103">
        <v>0</v>
      </c>
      <c r="AG80" s="103">
        <v>0</v>
      </c>
      <c r="AH80" s="103">
        <v>0</v>
      </c>
      <c r="AI80" s="110">
        <v>12.673999999999999</v>
      </c>
      <c r="AJ80" s="110">
        <v>12.673999999999999</v>
      </c>
      <c r="AK80" s="110">
        <v>0</v>
      </c>
      <c r="AL80" s="110">
        <v>126740</v>
      </c>
      <c r="AM80" s="103"/>
      <c r="AN80" s="103">
        <v>5.1125999999999996</v>
      </c>
      <c r="AO80" s="103">
        <v>5.1125999999999996</v>
      </c>
      <c r="AP80" s="103">
        <v>0</v>
      </c>
      <c r="AQ80" s="103">
        <v>4.8118999999999996</v>
      </c>
      <c r="AR80" s="103">
        <v>48118.999999999993</v>
      </c>
      <c r="AS80" s="103">
        <v>0.30070000000000002</v>
      </c>
      <c r="AT80" s="103">
        <v>3007.0000000000005</v>
      </c>
      <c r="AU80" s="103"/>
      <c r="AV80" s="103">
        <v>0.3609</v>
      </c>
      <c r="AW80" s="103">
        <v>0.3609</v>
      </c>
      <c r="AX80" s="103">
        <v>0</v>
      </c>
      <c r="AY80" s="103">
        <v>0.3609</v>
      </c>
      <c r="AZ80" s="103">
        <v>3609</v>
      </c>
      <c r="BA80" s="103">
        <v>0</v>
      </c>
      <c r="BB80" s="103">
        <v>0</v>
      </c>
      <c r="BC80" s="103">
        <v>0</v>
      </c>
      <c r="BD80" s="103">
        <v>10.4871</v>
      </c>
      <c r="BE80" s="103">
        <v>10.4871</v>
      </c>
      <c r="BF80" s="103">
        <v>0</v>
      </c>
      <c r="BG80" s="103"/>
      <c r="BH80" s="103"/>
      <c r="BI80" s="103"/>
      <c r="BJ80" s="103">
        <v>0</v>
      </c>
      <c r="BK80" s="111">
        <v>1E-4</v>
      </c>
      <c r="BL80" s="112" t="s">
        <v>314</v>
      </c>
      <c r="BM80" s="106">
        <v>82.66</v>
      </c>
      <c r="BN80" s="103">
        <v>12</v>
      </c>
      <c r="BO80" s="103">
        <v>12</v>
      </c>
      <c r="BP80" s="103">
        <v>0</v>
      </c>
      <c r="BQ80" s="103">
        <v>6.66</v>
      </c>
      <c r="BR80" s="103">
        <v>6.66</v>
      </c>
      <c r="BS80" s="103">
        <v>0</v>
      </c>
      <c r="BT80" s="103">
        <v>5500</v>
      </c>
      <c r="BU80" s="110">
        <v>64</v>
      </c>
      <c r="BV80" s="103"/>
      <c r="BW80" s="103"/>
      <c r="BX80" s="103">
        <v>0</v>
      </c>
      <c r="BY80" s="106">
        <v>0.48</v>
      </c>
      <c r="BZ80" s="106">
        <v>0.48</v>
      </c>
      <c r="CA80" s="103"/>
      <c r="CB80" s="103"/>
      <c r="CC80" s="103">
        <v>0.48</v>
      </c>
      <c r="CD80" s="103">
        <v>0.48</v>
      </c>
      <c r="CE80" s="103">
        <v>0</v>
      </c>
      <c r="CF80" s="103"/>
      <c r="CG80" s="103"/>
      <c r="CH80" s="103"/>
      <c r="CI80" s="103"/>
      <c r="CJ80" s="103"/>
      <c r="CK80" s="110"/>
      <c r="CL80" s="103"/>
      <c r="CM80" s="103"/>
      <c r="CN80" s="103"/>
      <c r="CO80" s="103"/>
      <c r="CP80" s="103"/>
      <c r="CQ80" s="103">
        <v>0</v>
      </c>
      <c r="CR80" s="103"/>
      <c r="CS80" s="103"/>
      <c r="CT80" s="103"/>
      <c r="CU80" s="103"/>
      <c r="CV80" s="111">
        <v>199.167</v>
      </c>
    </row>
    <row r="81" spans="1:100" s="99" customFormat="1" ht="14.25" customHeight="1">
      <c r="A81" s="103">
        <v>76</v>
      </c>
      <c r="B81" s="103" t="s">
        <v>240</v>
      </c>
      <c r="C81" s="104">
        <v>413001</v>
      </c>
      <c r="D81" s="105" t="s">
        <v>315</v>
      </c>
      <c r="E81" s="106">
        <v>288.82409999999999</v>
      </c>
      <c r="F81" s="106">
        <v>166.5641</v>
      </c>
      <c r="G81" s="103">
        <v>44572</v>
      </c>
      <c r="H81" s="106">
        <v>10448</v>
      </c>
      <c r="I81" s="106">
        <v>34124</v>
      </c>
      <c r="J81" s="103">
        <v>53.486400000000003</v>
      </c>
      <c r="K81" s="106">
        <v>6.75</v>
      </c>
      <c r="L81" s="103">
        <v>6.75</v>
      </c>
      <c r="M81" s="103">
        <v>6.75</v>
      </c>
      <c r="N81" s="103">
        <v>0</v>
      </c>
      <c r="O81" s="103"/>
      <c r="P81" s="103"/>
      <c r="Q81" s="103"/>
      <c r="R81" s="103"/>
      <c r="S81" s="106">
        <v>33.3371</v>
      </c>
      <c r="T81" s="103">
        <v>1.0448</v>
      </c>
      <c r="U81" s="103"/>
      <c r="V81" s="103"/>
      <c r="W81" s="103">
        <v>21.002400000000002</v>
      </c>
      <c r="X81" s="103">
        <v>21.002400000000002</v>
      </c>
      <c r="Y81" s="103">
        <v>0</v>
      </c>
      <c r="Z81" s="103">
        <v>11.289899999999999</v>
      </c>
      <c r="AA81" s="103">
        <v>10.501200000000001</v>
      </c>
      <c r="AB81" s="103">
        <v>0.78869999999999862</v>
      </c>
      <c r="AC81" s="103">
        <v>17502</v>
      </c>
      <c r="AD81" s="103"/>
      <c r="AE81" s="103"/>
      <c r="AF81" s="103">
        <v>31.08</v>
      </c>
      <c r="AG81" s="103">
        <v>31.08</v>
      </c>
      <c r="AH81" s="103">
        <v>0</v>
      </c>
      <c r="AI81" s="110">
        <v>18.138200000000001</v>
      </c>
      <c r="AJ81" s="110">
        <v>18.138200000000001</v>
      </c>
      <c r="AK81" s="110">
        <v>0</v>
      </c>
      <c r="AL81" s="110">
        <v>181382</v>
      </c>
      <c r="AM81" s="103"/>
      <c r="AN81" s="103">
        <v>7.7618999999999998</v>
      </c>
      <c r="AO81" s="103">
        <v>7.7618999999999998</v>
      </c>
      <c r="AP81" s="103">
        <v>0</v>
      </c>
      <c r="AQ81" s="103">
        <v>7.3052999999999999</v>
      </c>
      <c r="AR81" s="103">
        <v>73053</v>
      </c>
      <c r="AS81" s="103">
        <v>0.45660000000000001</v>
      </c>
      <c r="AT81" s="103">
        <v>4566</v>
      </c>
      <c r="AU81" s="103"/>
      <c r="AV81" s="103">
        <v>1.0521</v>
      </c>
      <c r="AW81" s="103">
        <v>1.0521</v>
      </c>
      <c r="AX81" s="103">
        <v>0</v>
      </c>
      <c r="AY81" s="103">
        <v>0.54790000000000005</v>
      </c>
      <c r="AZ81" s="103">
        <v>5479.0000000000009</v>
      </c>
      <c r="BA81" s="103">
        <v>0.50419999999999998</v>
      </c>
      <c r="BB81" s="103">
        <v>5042</v>
      </c>
      <c r="BC81" s="103">
        <v>0</v>
      </c>
      <c r="BD81" s="103">
        <v>14.958399999999999</v>
      </c>
      <c r="BE81" s="103">
        <v>14.958399999999999</v>
      </c>
      <c r="BF81" s="103">
        <v>0</v>
      </c>
      <c r="BG81" s="103"/>
      <c r="BH81" s="103"/>
      <c r="BI81" s="103"/>
      <c r="BJ81" s="103">
        <v>0</v>
      </c>
      <c r="BK81" s="111">
        <v>1E-4</v>
      </c>
      <c r="BL81" s="112" t="s">
        <v>315</v>
      </c>
      <c r="BM81" s="106">
        <v>91.42</v>
      </c>
      <c r="BN81" s="103">
        <v>15.12</v>
      </c>
      <c r="BO81" s="103">
        <v>15.12</v>
      </c>
      <c r="BP81" s="103">
        <v>0</v>
      </c>
      <c r="BQ81" s="103">
        <v>6.3</v>
      </c>
      <c r="BR81" s="103">
        <v>6.3</v>
      </c>
      <c r="BS81" s="103">
        <v>0</v>
      </c>
      <c r="BT81" s="103">
        <v>8750</v>
      </c>
      <c r="BU81" s="110">
        <v>70</v>
      </c>
      <c r="BV81" s="103"/>
      <c r="BW81" s="103"/>
      <c r="BX81" s="103">
        <v>0</v>
      </c>
      <c r="BY81" s="106">
        <v>30.84</v>
      </c>
      <c r="BZ81" s="106">
        <v>3.84</v>
      </c>
      <c r="CA81" s="103"/>
      <c r="CB81" s="103"/>
      <c r="CC81" s="103">
        <v>3.84</v>
      </c>
      <c r="CD81" s="103">
        <v>3.84</v>
      </c>
      <c r="CE81" s="103">
        <v>0</v>
      </c>
      <c r="CF81" s="103"/>
      <c r="CG81" s="103"/>
      <c r="CH81" s="103"/>
      <c r="CI81" s="103"/>
      <c r="CJ81" s="103"/>
      <c r="CK81" s="110"/>
      <c r="CL81" s="103"/>
      <c r="CM81" s="103"/>
      <c r="CN81" s="103"/>
      <c r="CO81" s="103">
        <v>27</v>
      </c>
      <c r="CP81" s="103">
        <v>27</v>
      </c>
      <c r="CQ81" s="103">
        <v>0</v>
      </c>
      <c r="CR81" s="103"/>
      <c r="CS81" s="103"/>
      <c r="CT81" s="103"/>
      <c r="CU81" s="103"/>
      <c r="CV81" s="111">
        <v>288.82409999999999</v>
      </c>
    </row>
    <row r="82" spans="1:100" s="99" customFormat="1" ht="14.25" customHeight="1">
      <c r="A82" s="103">
        <v>77</v>
      </c>
      <c r="B82" s="103" t="s">
        <v>240</v>
      </c>
      <c r="C82" s="104">
        <v>412001</v>
      </c>
      <c r="D82" s="105" t="s">
        <v>316</v>
      </c>
      <c r="E82" s="106">
        <v>740.26850000000013</v>
      </c>
      <c r="F82" s="106">
        <v>466.88050000000004</v>
      </c>
      <c r="G82" s="103">
        <v>128559</v>
      </c>
      <c r="H82" s="106">
        <v>99871</v>
      </c>
      <c r="I82" s="106">
        <v>28688</v>
      </c>
      <c r="J82" s="103">
        <v>154.27080000000001</v>
      </c>
      <c r="K82" s="106">
        <v>69.75</v>
      </c>
      <c r="L82" s="103">
        <v>69.75</v>
      </c>
      <c r="M82" s="103">
        <v>69.75</v>
      </c>
      <c r="N82" s="103">
        <v>0</v>
      </c>
      <c r="O82" s="103"/>
      <c r="P82" s="103"/>
      <c r="Q82" s="103"/>
      <c r="R82" s="103"/>
      <c r="S82" s="106">
        <v>100.5035</v>
      </c>
      <c r="T82" s="103">
        <v>9.9870999999999999</v>
      </c>
      <c r="U82" s="103"/>
      <c r="V82" s="103"/>
      <c r="W82" s="103">
        <v>60.343200000000003</v>
      </c>
      <c r="X82" s="103">
        <v>60.343200000000003</v>
      </c>
      <c r="Y82" s="103">
        <v>0</v>
      </c>
      <c r="Z82" s="103">
        <v>30.173200000000001</v>
      </c>
      <c r="AA82" s="103">
        <v>30.171600000000002</v>
      </c>
      <c r="AB82" s="103">
        <v>1.5999999999998238E-3</v>
      </c>
      <c r="AC82" s="103">
        <v>50286</v>
      </c>
      <c r="AD82" s="103"/>
      <c r="AE82" s="103"/>
      <c r="AF82" s="103">
        <v>25.9</v>
      </c>
      <c r="AG82" s="103">
        <v>25.9</v>
      </c>
      <c r="AH82" s="103">
        <v>0</v>
      </c>
      <c r="AI82" s="110">
        <v>51.240200000000002</v>
      </c>
      <c r="AJ82" s="110">
        <v>51.240200000000002</v>
      </c>
      <c r="AK82" s="110">
        <v>0</v>
      </c>
      <c r="AL82" s="110">
        <v>512402</v>
      </c>
      <c r="AM82" s="103"/>
      <c r="AN82" s="103">
        <v>21.243300000000001</v>
      </c>
      <c r="AO82" s="103">
        <v>21.243300000000001</v>
      </c>
      <c r="AP82" s="103">
        <v>0</v>
      </c>
      <c r="AQ82" s="103">
        <v>19.9937</v>
      </c>
      <c r="AR82" s="103">
        <v>199937</v>
      </c>
      <c r="AS82" s="103">
        <v>1.2496</v>
      </c>
      <c r="AT82" s="103">
        <v>12496</v>
      </c>
      <c r="AU82" s="103"/>
      <c r="AV82" s="103">
        <v>1.9218</v>
      </c>
      <c r="AW82" s="103">
        <v>1.9218</v>
      </c>
      <c r="AX82" s="103">
        <v>0</v>
      </c>
      <c r="AY82" s="103">
        <v>1.4995000000000001</v>
      </c>
      <c r="AZ82" s="103">
        <v>14995</v>
      </c>
      <c r="BA82" s="103">
        <v>0.42230000000000001</v>
      </c>
      <c r="BB82" s="103">
        <v>4223</v>
      </c>
      <c r="BC82" s="103">
        <v>0</v>
      </c>
      <c r="BD82" s="103">
        <v>42.050899999999999</v>
      </c>
      <c r="BE82" s="103">
        <v>42.050899999999999</v>
      </c>
      <c r="BF82" s="103">
        <v>0</v>
      </c>
      <c r="BG82" s="103"/>
      <c r="BH82" s="103"/>
      <c r="BI82" s="103"/>
      <c r="BJ82" s="103">
        <v>0</v>
      </c>
      <c r="BK82" s="111">
        <v>1E-4</v>
      </c>
      <c r="BL82" s="112" t="s">
        <v>316</v>
      </c>
      <c r="BM82" s="106">
        <v>232.828</v>
      </c>
      <c r="BN82" s="103">
        <v>46.8</v>
      </c>
      <c r="BO82" s="103">
        <v>46.8</v>
      </c>
      <c r="BP82" s="103">
        <v>0</v>
      </c>
      <c r="BQ82" s="103">
        <v>20.027999999999999</v>
      </c>
      <c r="BR82" s="103">
        <v>20.027999999999999</v>
      </c>
      <c r="BS82" s="103">
        <v>0</v>
      </c>
      <c r="BT82" s="103">
        <v>17740</v>
      </c>
      <c r="BU82" s="110">
        <v>166</v>
      </c>
      <c r="BV82" s="103"/>
      <c r="BW82" s="103"/>
      <c r="BX82" s="103">
        <v>0</v>
      </c>
      <c r="BY82" s="106">
        <v>40.56</v>
      </c>
      <c r="BZ82" s="106">
        <v>10.56</v>
      </c>
      <c r="CA82" s="103"/>
      <c r="CB82" s="103"/>
      <c r="CC82" s="103">
        <v>10.56</v>
      </c>
      <c r="CD82" s="103">
        <v>10.56</v>
      </c>
      <c r="CE82" s="103">
        <v>0</v>
      </c>
      <c r="CF82" s="103"/>
      <c r="CG82" s="103"/>
      <c r="CH82" s="103"/>
      <c r="CI82" s="103"/>
      <c r="CJ82" s="103"/>
      <c r="CK82" s="110"/>
      <c r="CL82" s="103"/>
      <c r="CM82" s="103"/>
      <c r="CN82" s="103"/>
      <c r="CO82" s="103">
        <v>30</v>
      </c>
      <c r="CP82" s="103"/>
      <c r="CQ82" s="103">
        <v>30</v>
      </c>
      <c r="CR82" s="103"/>
      <c r="CS82" s="103"/>
      <c r="CT82" s="103"/>
      <c r="CU82" s="103"/>
      <c r="CV82" s="111">
        <v>740.26850000000013</v>
      </c>
    </row>
    <row r="83" spans="1:100" s="99" customFormat="1" ht="14.25" customHeight="1">
      <c r="A83" s="103">
        <v>78</v>
      </c>
      <c r="B83" s="103" t="s">
        <v>240</v>
      </c>
      <c r="C83" s="104">
        <v>416001</v>
      </c>
      <c r="D83" s="105" t="s">
        <v>317</v>
      </c>
      <c r="E83" s="106">
        <v>282.5138</v>
      </c>
      <c r="F83" s="106">
        <v>182.19380000000001</v>
      </c>
      <c r="G83" s="103">
        <v>52630</v>
      </c>
      <c r="H83" s="106">
        <v>20445</v>
      </c>
      <c r="I83" s="106">
        <v>32185</v>
      </c>
      <c r="J83" s="103">
        <v>63.155999999999999</v>
      </c>
      <c r="K83" s="106">
        <v>13.5</v>
      </c>
      <c r="L83" s="103">
        <v>13.5</v>
      </c>
      <c r="M83" s="103">
        <v>13.5</v>
      </c>
      <c r="N83" s="103">
        <v>0</v>
      </c>
      <c r="O83" s="103"/>
      <c r="P83" s="103"/>
      <c r="Q83" s="103"/>
      <c r="R83" s="103"/>
      <c r="S83" s="106">
        <v>36.358899999999998</v>
      </c>
      <c r="T83" s="103">
        <v>2.0445000000000002</v>
      </c>
      <c r="U83" s="103"/>
      <c r="V83" s="103"/>
      <c r="W83" s="103">
        <v>22.8612</v>
      </c>
      <c r="X83" s="103">
        <v>22.8612</v>
      </c>
      <c r="Y83" s="103">
        <v>0</v>
      </c>
      <c r="Z83" s="103">
        <v>11.453200000000001</v>
      </c>
      <c r="AA83" s="103">
        <v>11.4306</v>
      </c>
      <c r="AB83" s="103">
        <v>2.260000000000062E-2</v>
      </c>
      <c r="AC83" s="103">
        <v>19051</v>
      </c>
      <c r="AD83" s="103"/>
      <c r="AE83" s="103"/>
      <c r="AF83" s="103">
        <v>23.31</v>
      </c>
      <c r="AG83" s="103">
        <v>23.31</v>
      </c>
      <c r="AH83" s="103">
        <v>0</v>
      </c>
      <c r="AI83" s="110">
        <v>19.979500000000002</v>
      </c>
      <c r="AJ83" s="110">
        <v>19.979500000000002</v>
      </c>
      <c r="AK83" s="110">
        <v>0</v>
      </c>
      <c r="AL83" s="110">
        <v>199795.00000000003</v>
      </c>
      <c r="AM83" s="103"/>
      <c r="AN83" s="103">
        <v>8.4970999999999997</v>
      </c>
      <c r="AO83" s="103">
        <v>8.4970999999999997</v>
      </c>
      <c r="AP83" s="103">
        <v>0</v>
      </c>
      <c r="AQ83" s="103">
        <v>7.9973000000000001</v>
      </c>
      <c r="AR83" s="103">
        <v>79973</v>
      </c>
      <c r="AS83" s="103">
        <v>0.49980000000000002</v>
      </c>
      <c r="AT83" s="103">
        <v>4998</v>
      </c>
      <c r="AU83" s="103"/>
      <c r="AV83" s="103">
        <v>1.0333000000000001</v>
      </c>
      <c r="AW83" s="103">
        <v>1.0333000000000001</v>
      </c>
      <c r="AX83" s="103">
        <v>0</v>
      </c>
      <c r="AY83" s="103">
        <v>0.5998</v>
      </c>
      <c r="AZ83" s="103">
        <v>5998</v>
      </c>
      <c r="BA83" s="103">
        <v>0.4335</v>
      </c>
      <c r="BB83" s="103">
        <v>4335</v>
      </c>
      <c r="BC83" s="103">
        <v>0</v>
      </c>
      <c r="BD83" s="103">
        <v>16.359000000000002</v>
      </c>
      <c r="BE83" s="103">
        <v>16.359000000000002</v>
      </c>
      <c r="BF83" s="103">
        <v>0</v>
      </c>
      <c r="BG83" s="103"/>
      <c r="BH83" s="103"/>
      <c r="BI83" s="103"/>
      <c r="BJ83" s="103">
        <v>0</v>
      </c>
      <c r="BK83" s="111">
        <v>1E-4</v>
      </c>
      <c r="BL83" s="112" t="s">
        <v>317</v>
      </c>
      <c r="BM83" s="106">
        <v>97.92</v>
      </c>
      <c r="BN83" s="103">
        <v>15.84</v>
      </c>
      <c r="BO83" s="103">
        <v>15.84</v>
      </c>
      <c r="BP83" s="103">
        <v>0</v>
      </c>
      <c r="BQ83" s="103">
        <v>4.08</v>
      </c>
      <c r="BR83" s="103">
        <v>4.08</v>
      </c>
      <c r="BS83" s="103">
        <v>0</v>
      </c>
      <c r="BT83" s="103">
        <v>3800</v>
      </c>
      <c r="BU83" s="110">
        <v>78</v>
      </c>
      <c r="BV83" s="103"/>
      <c r="BW83" s="103">
        <v>0.8</v>
      </c>
      <c r="BX83" s="103">
        <v>-0.8</v>
      </c>
      <c r="BY83" s="106">
        <v>2.4</v>
      </c>
      <c r="BZ83" s="106">
        <v>2.4</v>
      </c>
      <c r="CA83" s="103"/>
      <c r="CB83" s="103"/>
      <c r="CC83" s="103">
        <v>2.4</v>
      </c>
      <c r="CD83" s="103">
        <v>2.4</v>
      </c>
      <c r="CE83" s="103">
        <v>0</v>
      </c>
      <c r="CF83" s="103"/>
      <c r="CG83" s="103"/>
      <c r="CH83" s="103"/>
      <c r="CI83" s="103"/>
      <c r="CJ83" s="103"/>
      <c r="CK83" s="110"/>
      <c r="CL83" s="103"/>
      <c r="CM83" s="103"/>
      <c r="CN83" s="103"/>
      <c r="CO83" s="103"/>
      <c r="CP83" s="103"/>
      <c r="CQ83" s="103">
        <v>0</v>
      </c>
      <c r="CR83" s="103"/>
      <c r="CS83" s="103"/>
      <c r="CT83" s="103"/>
      <c r="CU83" s="103"/>
      <c r="CV83" s="111">
        <v>282.5138</v>
      </c>
    </row>
    <row r="84" spans="1:100" s="99" customFormat="1" ht="14.25" customHeight="1">
      <c r="A84" s="103">
        <v>79</v>
      </c>
      <c r="B84" s="103" t="s">
        <v>240</v>
      </c>
      <c r="C84" s="104">
        <v>410001</v>
      </c>
      <c r="D84" s="105" t="s">
        <v>318</v>
      </c>
      <c r="E84" s="106">
        <v>102.9272</v>
      </c>
      <c r="F84" s="106">
        <v>59.467200000000005</v>
      </c>
      <c r="G84" s="103">
        <v>17159</v>
      </c>
      <c r="H84" s="106"/>
      <c r="I84" s="106">
        <v>17159</v>
      </c>
      <c r="J84" s="103">
        <v>20.590800000000002</v>
      </c>
      <c r="K84" s="106">
        <v>0</v>
      </c>
      <c r="L84" s="103">
        <v>0</v>
      </c>
      <c r="M84" s="103">
        <v>0</v>
      </c>
      <c r="N84" s="103">
        <v>0</v>
      </c>
      <c r="O84" s="103"/>
      <c r="P84" s="103"/>
      <c r="Q84" s="103"/>
      <c r="R84" s="103"/>
      <c r="S84" s="106">
        <v>10.8</v>
      </c>
      <c r="T84" s="103">
        <v>0</v>
      </c>
      <c r="U84" s="103"/>
      <c r="V84" s="103"/>
      <c r="W84" s="103">
        <v>7.2</v>
      </c>
      <c r="X84" s="103">
        <v>7.2</v>
      </c>
      <c r="Y84" s="103">
        <v>0</v>
      </c>
      <c r="Z84" s="103">
        <v>3.6</v>
      </c>
      <c r="AA84" s="103">
        <v>3.6</v>
      </c>
      <c r="AB84" s="103">
        <v>0</v>
      </c>
      <c r="AC84" s="103">
        <v>6000</v>
      </c>
      <c r="AD84" s="103"/>
      <c r="AE84" s="103"/>
      <c r="AF84" s="103">
        <v>12.95</v>
      </c>
      <c r="AG84" s="103">
        <v>12.95</v>
      </c>
      <c r="AH84" s="103">
        <v>0</v>
      </c>
      <c r="AI84" s="110">
        <v>6.5185000000000004</v>
      </c>
      <c r="AJ84" s="110">
        <v>6.5185000000000004</v>
      </c>
      <c r="AK84" s="110">
        <v>0</v>
      </c>
      <c r="AL84" s="110">
        <v>65185.000000000007</v>
      </c>
      <c r="AM84" s="103"/>
      <c r="AN84" s="103">
        <v>2.851</v>
      </c>
      <c r="AO84" s="103">
        <v>2.851</v>
      </c>
      <c r="AP84" s="103">
        <v>0</v>
      </c>
      <c r="AQ84" s="103">
        <v>2.6833</v>
      </c>
      <c r="AR84" s="103">
        <v>26833</v>
      </c>
      <c r="AS84" s="103">
        <v>0.16769999999999999</v>
      </c>
      <c r="AT84" s="103">
        <v>1676.9999999999998</v>
      </c>
      <c r="AU84" s="103"/>
      <c r="AV84" s="103">
        <v>0.436</v>
      </c>
      <c r="AW84" s="103">
        <v>0.436</v>
      </c>
      <c r="AX84" s="103">
        <v>0</v>
      </c>
      <c r="AY84" s="103">
        <v>0.20119999999999999</v>
      </c>
      <c r="AZ84" s="103">
        <v>2012</v>
      </c>
      <c r="BA84" s="103">
        <v>0.23480000000000001</v>
      </c>
      <c r="BB84" s="103">
        <v>2348</v>
      </c>
      <c r="BC84" s="103">
        <v>0</v>
      </c>
      <c r="BD84" s="103">
        <v>5.3209</v>
      </c>
      <c r="BE84" s="103">
        <v>5.3209</v>
      </c>
      <c r="BF84" s="103">
        <v>0</v>
      </c>
      <c r="BG84" s="103"/>
      <c r="BH84" s="103"/>
      <c r="BI84" s="103"/>
      <c r="BJ84" s="103">
        <v>0</v>
      </c>
      <c r="BK84" s="111">
        <v>1E-4</v>
      </c>
      <c r="BL84" s="112" t="s">
        <v>318</v>
      </c>
      <c r="BM84" s="106">
        <v>43.46</v>
      </c>
      <c r="BN84" s="103">
        <v>4.8</v>
      </c>
      <c r="BO84" s="103">
        <v>4.8</v>
      </c>
      <c r="BP84" s="103">
        <v>0</v>
      </c>
      <c r="BQ84" s="103">
        <v>0.66</v>
      </c>
      <c r="BR84" s="103">
        <v>0.66</v>
      </c>
      <c r="BS84" s="103">
        <v>0</v>
      </c>
      <c r="BT84" s="103">
        <v>1550</v>
      </c>
      <c r="BU84" s="110">
        <v>38</v>
      </c>
      <c r="BV84" s="103"/>
      <c r="BW84" s="103"/>
      <c r="BX84" s="103">
        <v>0</v>
      </c>
      <c r="BY84" s="106">
        <v>0</v>
      </c>
      <c r="BZ84" s="106">
        <v>0</v>
      </c>
      <c r="CA84" s="103"/>
      <c r="CB84" s="103"/>
      <c r="CC84" s="103">
        <v>0</v>
      </c>
      <c r="CD84" s="103">
        <v>0</v>
      </c>
      <c r="CE84" s="103">
        <v>0</v>
      </c>
      <c r="CF84" s="103"/>
      <c r="CG84" s="103"/>
      <c r="CH84" s="103"/>
      <c r="CI84" s="103"/>
      <c r="CJ84" s="103"/>
      <c r="CK84" s="110"/>
      <c r="CL84" s="103"/>
      <c r="CM84" s="103"/>
      <c r="CN84" s="103"/>
      <c r="CO84" s="103"/>
      <c r="CP84" s="103"/>
      <c r="CQ84" s="103">
        <v>0</v>
      </c>
      <c r="CR84" s="103"/>
      <c r="CS84" s="103"/>
      <c r="CT84" s="103"/>
      <c r="CU84" s="103"/>
      <c r="CV84" s="111">
        <v>102.9272</v>
      </c>
    </row>
    <row r="85" spans="1:100" s="99" customFormat="1" ht="14.25" customHeight="1">
      <c r="A85" s="103">
        <v>80</v>
      </c>
      <c r="B85" s="103" t="s">
        <v>240</v>
      </c>
      <c r="C85" s="104">
        <v>404001</v>
      </c>
      <c r="D85" s="105" t="s">
        <v>319</v>
      </c>
      <c r="E85" s="106">
        <v>909.59719999999993</v>
      </c>
      <c r="F85" s="106">
        <v>610.42920000000004</v>
      </c>
      <c r="G85" s="103">
        <v>168893</v>
      </c>
      <c r="H85" s="106">
        <v>107800</v>
      </c>
      <c r="I85" s="106">
        <v>61093</v>
      </c>
      <c r="J85" s="103">
        <v>202.67160000000001</v>
      </c>
      <c r="K85" s="106">
        <v>69.75</v>
      </c>
      <c r="L85" s="103">
        <v>69.75</v>
      </c>
      <c r="M85" s="103">
        <v>69.75</v>
      </c>
      <c r="N85" s="103">
        <v>0</v>
      </c>
      <c r="O85" s="103"/>
      <c r="P85" s="103"/>
      <c r="Q85" s="103"/>
      <c r="R85" s="103"/>
      <c r="S85" s="106">
        <v>134.16470000000001</v>
      </c>
      <c r="T85" s="103">
        <v>10.78</v>
      </c>
      <c r="U85" s="103"/>
      <c r="V85" s="103"/>
      <c r="W85" s="103">
        <v>81.602400000000003</v>
      </c>
      <c r="X85" s="103">
        <v>81.602400000000003</v>
      </c>
      <c r="Y85" s="103">
        <v>0</v>
      </c>
      <c r="Z85" s="103">
        <v>41.782299999999999</v>
      </c>
      <c r="AA85" s="103">
        <v>40.801200000000001</v>
      </c>
      <c r="AB85" s="103">
        <v>0.98109999999999786</v>
      </c>
      <c r="AC85" s="103">
        <v>68002</v>
      </c>
      <c r="AD85" s="103"/>
      <c r="AE85" s="103"/>
      <c r="AF85" s="103">
        <v>51.8</v>
      </c>
      <c r="AG85" s="103">
        <v>51.8</v>
      </c>
      <c r="AH85" s="103">
        <v>0</v>
      </c>
      <c r="AI85" s="110">
        <v>66.656599999999997</v>
      </c>
      <c r="AJ85" s="110">
        <v>66.656599999999997</v>
      </c>
      <c r="AK85" s="110">
        <v>0</v>
      </c>
      <c r="AL85" s="110">
        <v>666566</v>
      </c>
      <c r="AM85" s="103"/>
      <c r="AN85" s="103">
        <v>27.558800000000002</v>
      </c>
      <c r="AO85" s="103">
        <v>27.558800000000002</v>
      </c>
      <c r="AP85" s="103">
        <v>0</v>
      </c>
      <c r="AQ85" s="103">
        <v>25.9377</v>
      </c>
      <c r="AR85" s="103">
        <v>259377</v>
      </c>
      <c r="AS85" s="103">
        <v>1.6211</v>
      </c>
      <c r="AT85" s="103">
        <v>16211</v>
      </c>
      <c r="AU85" s="103"/>
      <c r="AV85" s="103">
        <v>2.8210999999999999</v>
      </c>
      <c r="AW85" s="103">
        <v>2.8210999999999999</v>
      </c>
      <c r="AX85" s="103">
        <v>0</v>
      </c>
      <c r="AY85" s="103">
        <v>1.9453</v>
      </c>
      <c r="AZ85" s="103">
        <v>19453</v>
      </c>
      <c r="BA85" s="103">
        <v>0.87580000000000002</v>
      </c>
      <c r="BB85" s="103">
        <v>8758</v>
      </c>
      <c r="BC85" s="103">
        <v>0</v>
      </c>
      <c r="BD85" s="103">
        <v>55.006399999999999</v>
      </c>
      <c r="BE85" s="103">
        <v>55.006399999999999</v>
      </c>
      <c r="BF85" s="103">
        <v>0</v>
      </c>
      <c r="BG85" s="103"/>
      <c r="BH85" s="103"/>
      <c r="BI85" s="103"/>
      <c r="BJ85" s="103">
        <v>0</v>
      </c>
      <c r="BK85" s="111">
        <v>1E-4</v>
      </c>
      <c r="BL85" s="112" t="s">
        <v>319</v>
      </c>
      <c r="BM85" s="106">
        <v>294.36799999999999</v>
      </c>
      <c r="BN85" s="103">
        <v>56.399999999999991</v>
      </c>
      <c r="BO85" s="103">
        <v>56.4</v>
      </c>
      <c r="BP85" s="103">
        <v>0</v>
      </c>
      <c r="BQ85" s="103">
        <v>34.968000000000004</v>
      </c>
      <c r="BR85" s="103">
        <v>34.968000000000004</v>
      </c>
      <c r="BS85" s="103">
        <v>0</v>
      </c>
      <c r="BT85" s="103">
        <v>30290</v>
      </c>
      <c r="BU85" s="110">
        <v>185</v>
      </c>
      <c r="BV85" s="103">
        <v>18</v>
      </c>
      <c r="BW85" s="103">
        <v>18</v>
      </c>
      <c r="BX85" s="103">
        <v>0</v>
      </c>
      <c r="BY85" s="106">
        <v>4.8</v>
      </c>
      <c r="BZ85" s="106">
        <v>4.8</v>
      </c>
      <c r="CA85" s="103"/>
      <c r="CB85" s="103"/>
      <c r="CC85" s="103">
        <v>4.8</v>
      </c>
      <c r="CD85" s="103">
        <v>4.8</v>
      </c>
      <c r="CE85" s="103">
        <v>0</v>
      </c>
      <c r="CF85" s="103"/>
      <c r="CG85" s="103"/>
      <c r="CH85" s="103"/>
      <c r="CI85" s="103"/>
      <c r="CJ85" s="103"/>
      <c r="CK85" s="110"/>
      <c r="CL85" s="103"/>
      <c r="CM85" s="103"/>
      <c r="CN85" s="103"/>
      <c r="CO85" s="103"/>
      <c r="CP85" s="103"/>
      <c r="CQ85" s="103">
        <v>0</v>
      </c>
      <c r="CR85" s="103"/>
      <c r="CS85" s="103"/>
      <c r="CT85" s="103"/>
      <c r="CU85" s="103"/>
      <c r="CV85" s="111">
        <v>909.59719999999993</v>
      </c>
    </row>
    <row r="86" spans="1:100" s="99" customFormat="1" ht="14.25" customHeight="1">
      <c r="A86" s="103">
        <v>81</v>
      </c>
      <c r="B86" s="103" t="s">
        <v>240</v>
      </c>
      <c r="C86" s="104">
        <v>402001</v>
      </c>
      <c r="D86" s="105" t="s">
        <v>320</v>
      </c>
      <c r="E86" s="106">
        <v>2563.8477000000003</v>
      </c>
      <c r="F86" s="106">
        <v>822.17569999999989</v>
      </c>
      <c r="G86" s="103">
        <v>182883.5</v>
      </c>
      <c r="H86" s="106">
        <v>60752.5</v>
      </c>
      <c r="I86" s="106">
        <v>122131</v>
      </c>
      <c r="J86" s="103">
        <v>219.46019999999999</v>
      </c>
      <c r="K86" s="106">
        <v>36</v>
      </c>
      <c r="L86" s="103">
        <v>36</v>
      </c>
      <c r="M86" s="103">
        <v>36</v>
      </c>
      <c r="N86" s="103">
        <v>0</v>
      </c>
      <c r="O86" s="103"/>
      <c r="P86" s="103"/>
      <c r="Q86" s="103"/>
      <c r="R86" s="103"/>
      <c r="S86" s="106">
        <v>133.10640000000001</v>
      </c>
      <c r="T86" s="103">
        <v>6.0753000000000004</v>
      </c>
      <c r="U86" s="103"/>
      <c r="V86" s="103"/>
      <c r="W86" s="103">
        <v>84.261600000000001</v>
      </c>
      <c r="X86" s="103">
        <v>84.261600000000001</v>
      </c>
      <c r="Y86" s="103">
        <v>0</v>
      </c>
      <c r="Z86" s="103">
        <v>42.769500000000001</v>
      </c>
      <c r="AA86" s="103">
        <v>42.130800000000001</v>
      </c>
      <c r="AB86" s="103">
        <v>0.63870000000000005</v>
      </c>
      <c r="AC86" s="103">
        <v>70218</v>
      </c>
      <c r="AD86" s="103"/>
      <c r="AE86" s="103"/>
      <c r="AF86" s="103">
        <v>103.6</v>
      </c>
      <c r="AG86" s="103">
        <v>103.6</v>
      </c>
      <c r="AH86" s="103">
        <v>0</v>
      </c>
      <c r="AI86" s="110">
        <v>71.903499999999994</v>
      </c>
      <c r="AJ86" s="110">
        <v>71.903499999999994</v>
      </c>
      <c r="AK86" s="110">
        <v>0</v>
      </c>
      <c r="AL86" s="110">
        <v>719034.99999999988</v>
      </c>
      <c r="AM86" s="103"/>
      <c r="AN86" s="103">
        <v>30.520099999999999</v>
      </c>
      <c r="AO86" s="103">
        <v>30.520099999999999</v>
      </c>
      <c r="AP86" s="103">
        <v>0</v>
      </c>
      <c r="AQ86" s="103">
        <v>28.724799999999998</v>
      </c>
      <c r="AR86" s="103">
        <v>287248</v>
      </c>
      <c r="AS86" s="103">
        <v>1.7952999999999999</v>
      </c>
      <c r="AT86" s="103">
        <v>17953</v>
      </c>
      <c r="AU86" s="103"/>
      <c r="AV86" s="103">
        <v>3.9055</v>
      </c>
      <c r="AW86" s="103">
        <v>3.9055</v>
      </c>
      <c r="AX86" s="103">
        <v>0</v>
      </c>
      <c r="AY86" s="103">
        <v>2.1543999999999999</v>
      </c>
      <c r="AZ86" s="103">
        <v>21544</v>
      </c>
      <c r="BA86" s="103">
        <v>1.7511000000000001</v>
      </c>
      <c r="BB86" s="103">
        <v>17511</v>
      </c>
      <c r="BC86" s="103">
        <v>0</v>
      </c>
      <c r="BD86" s="103">
        <v>59.06</v>
      </c>
      <c r="BE86" s="103">
        <v>59.06</v>
      </c>
      <c r="BF86" s="103">
        <v>0</v>
      </c>
      <c r="BG86" s="103"/>
      <c r="BH86" s="103">
        <v>164.62</v>
      </c>
      <c r="BI86" s="103">
        <v>164.62</v>
      </c>
      <c r="BJ86" s="103">
        <v>0</v>
      </c>
      <c r="BK86" s="111">
        <v>1E-4</v>
      </c>
      <c r="BL86" s="112" t="s">
        <v>320</v>
      </c>
      <c r="BM86" s="106">
        <v>310.25599999999997</v>
      </c>
      <c r="BN86" s="103">
        <v>57.599999999999994</v>
      </c>
      <c r="BO86" s="103">
        <v>57.6</v>
      </c>
      <c r="BP86" s="103">
        <v>0</v>
      </c>
      <c r="BQ86" s="103">
        <v>16.655999999999999</v>
      </c>
      <c r="BR86" s="103">
        <v>16.655999999999999</v>
      </c>
      <c r="BS86" s="103">
        <v>0</v>
      </c>
      <c r="BT86" s="103">
        <v>19880</v>
      </c>
      <c r="BU86" s="110">
        <v>218</v>
      </c>
      <c r="BV86" s="103">
        <v>18</v>
      </c>
      <c r="BW86" s="103">
        <v>15</v>
      </c>
      <c r="BX86" s="103">
        <v>3</v>
      </c>
      <c r="BY86" s="106">
        <v>1431.4160000000002</v>
      </c>
      <c r="BZ86" s="106">
        <v>21.12</v>
      </c>
      <c r="CA86" s="103"/>
      <c r="CB86" s="103"/>
      <c r="CC86" s="103">
        <v>21.12</v>
      </c>
      <c r="CD86" s="103">
        <v>20.64</v>
      </c>
      <c r="CE86" s="103">
        <v>0.48000000000000043</v>
      </c>
      <c r="CF86" s="103"/>
      <c r="CG86" s="103"/>
      <c r="CH86" s="129">
        <v>9.9359999999999999</v>
      </c>
      <c r="CI86" s="103"/>
      <c r="CJ86" s="103"/>
      <c r="CK86" s="110"/>
      <c r="CL86" s="103"/>
      <c r="CM86" s="103"/>
      <c r="CN86" s="103"/>
      <c r="CO86" s="103">
        <v>1400.3600000000001</v>
      </c>
      <c r="CP86" s="103">
        <v>1277.26</v>
      </c>
      <c r="CQ86" s="103">
        <v>123.10000000000014</v>
      </c>
      <c r="CR86" s="103"/>
      <c r="CS86" s="103"/>
      <c r="CT86" s="103"/>
      <c r="CU86" s="103"/>
      <c r="CV86" s="111">
        <v>2563.8477000000003</v>
      </c>
    </row>
    <row r="87" spans="1:100" s="99" customFormat="1" ht="14.25" customHeight="1">
      <c r="A87" s="103">
        <v>82</v>
      </c>
      <c r="B87" s="103" t="s">
        <v>240</v>
      </c>
      <c r="C87" s="104">
        <v>408001</v>
      </c>
      <c r="D87" s="105" t="s">
        <v>321</v>
      </c>
      <c r="E87" s="106">
        <v>149.48179999999999</v>
      </c>
      <c r="F87" s="106">
        <v>105.1618</v>
      </c>
      <c r="G87" s="103">
        <v>28399</v>
      </c>
      <c r="H87" s="106">
        <v>28399</v>
      </c>
      <c r="I87" s="106"/>
      <c r="J87" s="103">
        <v>34.078800000000001</v>
      </c>
      <c r="K87" s="106">
        <v>20.25</v>
      </c>
      <c r="L87" s="103">
        <v>20.25</v>
      </c>
      <c r="M87" s="103">
        <v>20.25</v>
      </c>
      <c r="N87" s="103">
        <v>0</v>
      </c>
      <c r="O87" s="103"/>
      <c r="P87" s="103"/>
      <c r="Q87" s="103"/>
      <c r="R87" s="103"/>
      <c r="S87" s="106">
        <v>24.898900000000001</v>
      </c>
      <c r="T87" s="103">
        <v>2.8399000000000001</v>
      </c>
      <c r="U87" s="103"/>
      <c r="V87" s="103"/>
      <c r="W87" s="103">
        <v>14.5992</v>
      </c>
      <c r="X87" s="103">
        <v>14.5992</v>
      </c>
      <c r="Y87" s="103">
        <v>0</v>
      </c>
      <c r="Z87" s="103">
        <v>7.4598000000000004</v>
      </c>
      <c r="AA87" s="103">
        <v>7.2995999999999999</v>
      </c>
      <c r="AB87" s="103">
        <v>0.16020000000000056</v>
      </c>
      <c r="AC87" s="103">
        <v>12166</v>
      </c>
      <c r="AD87" s="103"/>
      <c r="AE87" s="103"/>
      <c r="AF87" s="103">
        <v>0</v>
      </c>
      <c r="AG87" s="103">
        <v>0</v>
      </c>
      <c r="AH87" s="103">
        <v>0</v>
      </c>
      <c r="AI87" s="110">
        <v>11.482900000000001</v>
      </c>
      <c r="AJ87" s="110">
        <v>11.482900000000001</v>
      </c>
      <c r="AK87" s="110">
        <v>0</v>
      </c>
      <c r="AL87" s="110">
        <v>114829.00000000001</v>
      </c>
      <c r="AM87" s="103"/>
      <c r="AN87" s="103">
        <v>4.6178999999999997</v>
      </c>
      <c r="AO87" s="103">
        <v>5.8588800000000001</v>
      </c>
      <c r="AP87" s="103">
        <v>-1.2409800000000004</v>
      </c>
      <c r="AQ87" s="103">
        <v>4.3463000000000003</v>
      </c>
      <c r="AR87" s="103">
        <v>43463</v>
      </c>
      <c r="AS87" s="103">
        <v>0.27160000000000001</v>
      </c>
      <c r="AT87" s="103">
        <v>2716</v>
      </c>
      <c r="AU87" s="103"/>
      <c r="AV87" s="103">
        <v>0.32600000000000001</v>
      </c>
      <c r="AW87" s="103">
        <v>0.32600000000000001</v>
      </c>
      <c r="AX87" s="103">
        <v>0</v>
      </c>
      <c r="AY87" s="103">
        <v>0.32600000000000001</v>
      </c>
      <c r="AZ87" s="103">
        <v>3260</v>
      </c>
      <c r="BA87" s="103">
        <v>0</v>
      </c>
      <c r="BB87" s="103">
        <v>0</v>
      </c>
      <c r="BC87" s="103">
        <v>0</v>
      </c>
      <c r="BD87" s="103">
        <v>9.5073000000000008</v>
      </c>
      <c r="BE87" s="103">
        <v>9.5073000000000008</v>
      </c>
      <c r="BF87" s="103">
        <v>0</v>
      </c>
      <c r="BG87" s="103"/>
      <c r="BH87" s="103"/>
      <c r="BI87" s="103"/>
      <c r="BJ87" s="103">
        <v>0</v>
      </c>
      <c r="BK87" s="111">
        <v>1E-4</v>
      </c>
      <c r="BL87" s="112" t="s">
        <v>321</v>
      </c>
      <c r="BM87" s="106">
        <v>41.92</v>
      </c>
      <c r="BN87" s="103">
        <v>10.799999999999999</v>
      </c>
      <c r="BO87" s="103">
        <v>10.8</v>
      </c>
      <c r="BP87" s="103">
        <v>0</v>
      </c>
      <c r="BQ87" s="103">
        <v>6.12</v>
      </c>
      <c r="BR87" s="103">
        <v>6.12</v>
      </c>
      <c r="BS87" s="103">
        <v>0</v>
      </c>
      <c r="BT87" s="103">
        <v>5050</v>
      </c>
      <c r="BU87" s="110">
        <v>25</v>
      </c>
      <c r="BV87" s="103"/>
      <c r="BW87" s="103"/>
      <c r="BX87" s="103">
        <v>0</v>
      </c>
      <c r="BY87" s="106">
        <v>2.4</v>
      </c>
      <c r="BZ87" s="106">
        <v>2.4</v>
      </c>
      <c r="CA87" s="103"/>
      <c r="CB87" s="103"/>
      <c r="CC87" s="103">
        <v>2.4</v>
      </c>
      <c r="CD87" s="103">
        <v>2.4</v>
      </c>
      <c r="CE87" s="103">
        <v>0</v>
      </c>
      <c r="CF87" s="103"/>
      <c r="CG87" s="103"/>
      <c r="CH87" s="103"/>
      <c r="CI87" s="103"/>
      <c r="CJ87" s="103"/>
      <c r="CK87" s="110"/>
      <c r="CL87" s="103"/>
      <c r="CM87" s="103"/>
      <c r="CN87" s="103"/>
      <c r="CO87" s="103"/>
      <c r="CP87" s="103"/>
      <c r="CQ87" s="103">
        <v>0</v>
      </c>
      <c r="CR87" s="103"/>
      <c r="CS87" s="103"/>
      <c r="CT87" s="103"/>
      <c r="CU87" s="103"/>
      <c r="CV87" s="111">
        <v>149.48179999999999</v>
      </c>
    </row>
    <row r="88" spans="1:100" s="99" customFormat="1" ht="14.25" customHeight="1">
      <c r="A88" s="103">
        <v>83</v>
      </c>
      <c r="B88" s="103" t="s">
        <v>240</v>
      </c>
      <c r="C88" s="104">
        <v>409001</v>
      </c>
      <c r="D88" s="105" t="s">
        <v>322</v>
      </c>
      <c r="E88" s="106">
        <v>4253.9192999999996</v>
      </c>
      <c r="F88" s="106">
        <v>274.08930000000004</v>
      </c>
      <c r="G88" s="103">
        <v>76821</v>
      </c>
      <c r="H88" s="106">
        <v>22678</v>
      </c>
      <c r="I88" s="106">
        <v>54143</v>
      </c>
      <c r="J88" s="103">
        <v>92.185199999999995</v>
      </c>
      <c r="K88" s="106">
        <v>13.5</v>
      </c>
      <c r="L88" s="103">
        <v>13.5</v>
      </c>
      <c r="M88" s="103">
        <v>13.98</v>
      </c>
      <c r="N88" s="103">
        <v>-0.48000000000000043</v>
      </c>
      <c r="O88" s="103"/>
      <c r="P88" s="103"/>
      <c r="Q88" s="103"/>
      <c r="R88" s="103"/>
      <c r="S88" s="106">
        <v>55.369599999999998</v>
      </c>
      <c r="T88" s="103">
        <v>2.2677999999999998</v>
      </c>
      <c r="U88" s="103"/>
      <c r="V88" s="103"/>
      <c r="W88" s="103">
        <v>35.561999999999998</v>
      </c>
      <c r="X88" s="103">
        <v>35.561999999999998</v>
      </c>
      <c r="Y88" s="103">
        <v>0</v>
      </c>
      <c r="Z88" s="103">
        <v>17.5398</v>
      </c>
      <c r="AA88" s="103">
        <v>17.780999999999999</v>
      </c>
      <c r="AB88" s="103">
        <v>-0.24119999999999919</v>
      </c>
      <c r="AC88" s="103">
        <v>29635</v>
      </c>
      <c r="AD88" s="103"/>
      <c r="AE88" s="103"/>
      <c r="AF88" s="103">
        <v>44.03</v>
      </c>
      <c r="AG88" s="103">
        <v>44.03</v>
      </c>
      <c r="AH88" s="103">
        <v>0</v>
      </c>
      <c r="AI88" s="110">
        <v>30.007200000000001</v>
      </c>
      <c r="AJ88" s="110">
        <v>30.084</v>
      </c>
      <c r="AK88" s="110">
        <v>-7.6799999999998647E-2</v>
      </c>
      <c r="AL88" s="110">
        <v>300072</v>
      </c>
      <c r="AM88" s="103"/>
      <c r="AN88" s="103">
        <v>12.7258</v>
      </c>
      <c r="AO88" s="103">
        <v>12.7666</v>
      </c>
      <c r="AP88" s="103">
        <v>-4.0800000000000836E-2</v>
      </c>
      <c r="AQ88" s="103">
        <v>11.9772</v>
      </c>
      <c r="AR88" s="103">
        <v>119772</v>
      </c>
      <c r="AS88" s="103">
        <v>0.74860000000000004</v>
      </c>
      <c r="AT88" s="103">
        <v>7486</v>
      </c>
      <c r="AU88" s="103"/>
      <c r="AV88" s="103">
        <v>1.6613</v>
      </c>
      <c r="AW88" s="103">
        <v>1.6641999999999999</v>
      </c>
      <c r="AX88" s="103">
        <v>-2.8999999999999027E-3</v>
      </c>
      <c r="AY88" s="103">
        <v>0.89829999999999999</v>
      </c>
      <c r="AZ88" s="103">
        <v>8983</v>
      </c>
      <c r="BA88" s="103">
        <v>0.76300000000000001</v>
      </c>
      <c r="BB88" s="103">
        <v>7630</v>
      </c>
      <c r="BC88" s="103">
        <v>0</v>
      </c>
      <c r="BD88" s="103">
        <v>24.610199999999999</v>
      </c>
      <c r="BE88" s="103">
        <v>24.6678</v>
      </c>
      <c r="BF88" s="103">
        <v>-5.7600000000000762E-2</v>
      </c>
      <c r="BG88" s="103"/>
      <c r="BH88" s="103"/>
      <c r="BI88" s="103"/>
      <c r="BJ88" s="103">
        <v>0</v>
      </c>
      <c r="BK88" s="111">
        <v>1E-4</v>
      </c>
      <c r="BL88" s="112" t="s">
        <v>322</v>
      </c>
      <c r="BM88" s="106">
        <v>192.02</v>
      </c>
      <c r="BN88" s="103">
        <v>23.52</v>
      </c>
      <c r="BO88" s="103">
        <v>23.52</v>
      </c>
      <c r="BP88" s="103">
        <v>0</v>
      </c>
      <c r="BQ88" s="103">
        <v>4.5</v>
      </c>
      <c r="BR88" s="103">
        <v>4.5</v>
      </c>
      <c r="BS88" s="103">
        <v>0</v>
      </c>
      <c r="BT88" s="103">
        <v>3650</v>
      </c>
      <c r="BU88" s="110">
        <v>164</v>
      </c>
      <c r="BV88" s="103"/>
      <c r="BW88" s="103"/>
      <c r="BX88" s="103">
        <v>0</v>
      </c>
      <c r="BY88" s="106">
        <v>3787.81</v>
      </c>
      <c r="BZ88" s="106">
        <v>1.92</v>
      </c>
      <c r="CA88" s="103"/>
      <c r="CB88" s="103"/>
      <c r="CC88" s="103">
        <v>1.92</v>
      </c>
      <c r="CD88" s="103">
        <v>1.92</v>
      </c>
      <c r="CE88" s="103">
        <v>0</v>
      </c>
      <c r="CF88" s="103"/>
      <c r="CG88" s="103"/>
      <c r="CH88" s="103"/>
      <c r="CI88" s="103"/>
      <c r="CJ88" s="103">
        <v>620</v>
      </c>
      <c r="CK88" s="110"/>
      <c r="CL88" s="103"/>
      <c r="CM88" s="103"/>
      <c r="CN88" s="103"/>
      <c r="CO88" s="128">
        <v>3165.89</v>
      </c>
      <c r="CP88" s="128">
        <v>2944.73</v>
      </c>
      <c r="CQ88" s="103">
        <v>221.15999999999985</v>
      </c>
      <c r="CR88" s="103"/>
      <c r="CS88" s="103"/>
      <c r="CT88" s="103"/>
      <c r="CU88" s="103"/>
      <c r="CV88" s="111">
        <v>4253.9192999999996</v>
      </c>
    </row>
    <row r="89" spans="1:100" s="99" customFormat="1" ht="14.25" customHeight="1">
      <c r="A89" s="103">
        <v>84</v>
      </c>
      <c r="B89" s="103" t="s">
        <v>240</v>
      </c>
      <c r="C89" s="104">
        <v>406001</v>
      </c>
      <c r="D89" s="105" t="s">
        <v>323</v>
      </c>
      <c r="E89" s="106">
        <v>268.12030000000004</v>
      </c>
      <c r="F89" s="106">
        <v>118.76030000000002</v>
      </c>
      <c r="G89" s="103">
        <v>41734</v>
      </c>
      <c r="H89" s="106"/>
      <c r="I89" s="106">
        <v>41734</v>
      </c>
      <c r="J89" s="103">
        <v>50.080800000000004</v>
      </c>
      <c r="K89" s="106">
        <v>0</v>
      </c>
      <c r="L89" s="103">
        <v>0</v>
      </c>
      <c r="M89" s="103">
        <v>0</v>
      </c>
      <c r="N89" s="103">
        <v>0</v>
      </c>
      <c r="O89" s="103"/>
      <c r="P89" s="103"/>
      <c r="Q89" s="103"/>
      <c r="R89" s="103"/>
      <c r="S89" s="106">
        <v>17.28</v>
      </c>
      <c r="T89" s="103">
        <v>0</v>
      </c>
      <c r="U89" s="103"/>
      <c r="V89" s="103"/>
      <c r="W89" s="103">
        <v>11.52</v>
      </c>
      <c r="X89" s="103">
        <v>11.52</v>
      </c>
      <c r="Y89" s="103">
        <v>0</v>
      </c>
      <c r="Z89" s="103">
        <v>5.76</v>
      </c>
      <c r="AA89" s="103">
        <v>5.76</v>
      </c>
      <c r="AB89" s="103">
        <v>0</v>
      </c>
      <c r="AC89" s="103">
        <v>9600</v>
      </c>
      <c r="AD89" s="103"/>
      <c r="AE89" s="103"/>
      <c r="AF89" s="103">
        <v>20.72</v>
      </c>
      <c r="AG89" s="103">
        <v>20.72</v>
      </c>
      <c r="AH89" s="103">
        <v>0</v>
      </c>
      <c r="AI89" s="110">
        <v>13.1713</v>
      </c>
      <c r="AJ89" s="110">
        <v>13.1713</v>
      </c>
      <c r="AK89" s="110">
        <v>0</v>
      </c>
      <c r="AL89" s="110">
        <v>131713</v>
      </c>
      <c r="AM89" s="103"/>
      <c r="AN89" s="103">
        <v>6.0180999999999996</v>
      </c>
      <c r="AO89" s="103">
        <v>6.0180999999999996</v>
      </c>
      <c r="AP89" s="103">
        <v>0</v>
      </c>
      <c r="AQ89" s="103">
        <v>5.6641000000000004</v>
      </c>
      <c r="AR89" s="103">
        <v>56641</v>
      </c>
      <c r="AS89" s="103">
        <v>0.35399999999999998</v>
      </c>
      <c r="AT89" s="103">
        <v>3540</v>
      </c>
      <c r="AU89" s="103"/>
      <c r="AV89" s="103">
        <v>0.9204</v>
      </c>
      <c r="AW89" s="103">
        <v>0.9204</v>
      </c>
      <c r="AX89" s="103">
        <v>0</v>
      </c>
      <c r="AY89" s="103">
        <v>0.42480000000000001</v>
      </c>
      <c r="AZ89" s="103">
        <v>4248</v>
      </c>
      <c r="BA89" s="103">
        <v>0.49559999999999998</v>
      </c>
      <c r="BB89" s="103">
        <v>4956</v>
      </c>
      <c r="BC89" s="103">
        <v>0</v>
      </c>
      <c r="BD89" s="103">
        <v>10.569699999999999</v>
      </c>
      <c r="BE89" s="103">
        <v>10.569699999999999</v>
      </c>
      <c r="BF89" s="103">
        <v>0</v>
      </c>
      <c r="BG89" s="103"/>
      <c r="BH89" s="103"/>
      <c r="BI89" s="103"/>
      <c r="BJ89" s="103">
        <v>0</v>
      </c>
      <c r="BK89" s="111">
        <v>1E-4</v>
      </c>
      <c r="BL89" s="112" t="s">
        <v>323</v>
      </c>
      <c r="BM89" s="106">
        <v>99.608000000000004</v>
      </c>
      <c r="BN89" s="103">
        <v>7.68</v>
      </c>
      <c r="BO89" s="103">
        <v>7.68</v>
      </c>
      <c r="BP89" s="103">
        <v>0</v>
      </c>
      <c r="BQ89" s="103">
        <v>8.9280000000000008</v>
      </c>
      <c r="BR89" s="103">
        <v>8.9280000000000008</v>
      </c>
      <c r="BS89" s="103">
        <v>0</v>
      </c>
      <c r="BT89" s="103">
        <v>9940</v>
      </c>
      <c r="BU89" s="110">
        <v>83</v>
      </c>
      <c r="BV89" s="103"/>
      <c r="BW89" s="103"/>
      <c r="BX89" s="103">
        <v>0</v>
      </c>
      <c r="BY89" s="106">
        <v>49.752000000000002</v>
      </c>
      <c r="BZ89" s="106">
        <v>43.2</v>
      </c>
      <c r="CA89" s="129"/>
      <c r="CB89" s="129"/>
      <c r="CC89" s="103">
        <v>43.2</v>
      </c>
      <c r="CD89" s="103">
        <v>43.2</v>
      </c>
      <c r="CE89" s="103">
        <v>0</v>
      </c>
      <c r="CF89" s="103"/>
      <c r="CG89" s="103"/>
      <c r="CH89" s="129">
        <v>6.5519999999999996</v>
      </c>
      <c r="CI89" s="103"/>
      <c r="CJ89" s="103"/>
      <c r="CK89" s="110"/>
      <c r="CL89" s="103"/>
      <c r="CM89" s="103"/>
      <c r="CN89" s="103"/>
      <c r="CO89" s="103"/>
      <c r="CP89" s="103"/>
      <c r="CQ89" s="103">
        <v>0</v>
      </c>
      <c r="CR89" s="103"/>
      <c r="CS89" s="103"/>
      <c r="CT89" s="103"/>
      <c r="CU89" s="103"/>
      <c r="CV89" s="111">
        <v>268.12030000000004</v>
      </c>
    </row>
    <row r="90" spans="1:100" s="99" customFormat="1" ht="14.25" customHeight="1">
      <c r="A90" s="103">
        <v>85</v>
      </c>
      <c r="B90" s="103" t="s">
        <v>240</v>
      </c>
      <c r="C90" s="104">
        <v>403001</v>
      </c>
      <c r="D90" s="105" t="s">
        <v>324</v>
      </c>
      <c r="E90" s="106">
        <v>3998.7200999999995</v>
      </c>
      <c r="F90" s="106">
        <v>2766.6749</v>
      </c>
      <c r="G90" s="103">
        <v>162488</v>
      </c>
      <c r="H90" s="106">
        <v>104906</v>
      </c>
      <c r="I90" s="106">
        <v>57582</v>
      </c>
      <c r="J90" s="103">
        <v>194.98560000000001</v>
      </c>
      <c r="K90" s="106">
        <v>533.55999999999995</v>
      </c>
      <c r="L90" s="103">
        <v>58.5</v>
      </c>
      <c r="M90" s="103">
        <v>58.5</v>
      </c>
      <c r="N90" s="103">
        <v>0</v>
      </c>
      <c r="O90" s="103">
        <v>389.28</v>
      </c>
      <c r="P90" s="128">
        <v>85.78</v>
      </c>
      <c r="Q90" s="103"/>
      <c r="R90" s="103"/>
      <c r="S90" s="106">
        <v>116.00290000000001</v>
      </c>
      <c r="T90" s="103">
        <v>10.490600000000001</v>
      </c>
      <c r="U90" s="103"/>
      <c r="V90" s="103"/>
      <c r="W90" s="103">
        <v>70.796400000000006</v>
      </c>
      <c r="X90" s="103">
        <v>70.796400000000006</v>
      </c>
      <c r="Y90" s="103">
        <v>0</v>
      </c>
      <c r="Z90" s="103">
        <v>34.715899999999998</v>
      </c>
      <c r="AA90" s="103">
        <v>35.398200000000003</v>
      </c>
      <c r="AB90" s="103">
        <v>-0.68230000000000501</v>
      </c>
      <c r="AC90" s="103">
        <v>58997</v>
      </c>
      <c r="AD90" s="103"/>
      <c r="AE90" s="103"/>
      <c r="AF90" s="103">
        <v>44.03</v>
      </c>
      <c r="AG90" s="103">
        <v>44.03</v>
      </c>
      <c r="AH90" s="103">
        <v>0</v>
      </c>
      <c r="AI90" s="110">
        <v>60.608400000000003</v>
      </c>
      <c r="AJ90" s="110">
        <v>60.608400000000003</v>
      </c>
      <c r="AK90" s="110">
        <v>0</v>
      </c>
      <c r="AL90" s="110">
        <v>606084</v>
      </c>
      <c r="AM90" s="128"/>
      <c r="AN90" s="103">
        <v>25.288799999999998</v>
      </c>
      <c r="AO90" s="103">
        <v>25.288799999999998</v>
      </c>
      <c r="AP90" s="103">
        <v>0</v>
      </c>
      <c r="AQ90" s="103">
        <v>23.801200000000001</v>
      </c>
      <c r="AR90" s="103">
        <v>238012.00000000003</v>
      </c>
      <c r="AS90" s="103">
        <v>1.4876</v>
      </c>
      <c r="AT90" s="103">
        <v>14876</v>
      </c>
      <c r="AU90" s="103"/>
      <c r="AV90" s="103">
        <v>2.577</v>
      </c>
      <c r="AW90" s="103">
        <v>2.577</v>
      </c>
      <c r="AX90" s="103">
        <v>0</v>
      </c>
      <c r="AY90" s="103">
        <v>1.7850999999999999</v>
      </c>
      <c r="AZ90" s="103">
        <v>17851</v>
      </c>
      <c r="BA90" s="103">
        <v>0.79190000000000005</v>
      </c>
      <c r="BB90" s="103">
        <v>7919.0000000000009</v>
      </c>
      <c r="BC90" s="103">
        <v>0</v>
      </c>
      <c r="BD90" s="103">
        <v>49.622199999999999</v>
      </c>
      <c r="BE90" s="103">
        <v>49.622199999999999</v>
      </c>
      <c r="BF90" s="103">
        <v>0</v>
      </c>
      <c r="BG90" s="103"/>
      <c r="BH90" s="128">
        <v>1740</v>
      </c>
      <c r="BI90" s="128">
        <v>1740</v>
      </c>
      <c r="BJ90" s="103">
        <v>0</v>
      </c>
      <c r="BK90" s="111">
        <v>1E-4</v>
      </c>
      <c r="BL90" s="112" t="s">
        <v>324</v>
      </c>
      <c r="BM90" s="106">
        <v>394.87200000000001</v>
      </c>
      <c r="BN90" s="103">
        <v>47.519999999999996</v>
      </c>
      <c r="BO90" s="103">
        <v>47.52</v>
      </c>
      <c r="BP90" s="103">
        <v>0</v>
      </c>
      <c r="BQ90" s="103">
        <v>29.352</v>
      </c>
      <c r="BR90" s="103">
        <v>29.352</v>
      </c>
      <c r="BS90" s="103">
        <v>0</v>
      </c>
      <c r="BT90" s="103">
        <v>23060</v>
      </c>
      <c r="BU90" s="110">
        <v>318</v>
      </c>
      <c r="BV90" s="103"/>
      <c r="BW90" s="103"/>
      <c r="BX90" s="103">
        <v>0</v>
      </c>
      <c r="BY90" s="106">
        <v>837.17319999999995</v>
      </c>
      <c r="BZ90" s="106">
        <v>20.16</v>
      </c>
      <c r="CA90" s="103"/>
      <c r="CB90" s="103"/>
      <c r="CC90" s="103">
        <v>20.16</v>
      </c>
      <c r="CD90" s="103">
        <v>20.16</v>
      </c>
      <c r="CE90" s="103">
        <v>0</v>
      </c>
      <c r="CF90" s="103"/>
      <c r="CG90" s="103"/>
      <c r="CH90" s="129">
        <v>3.4632000000000001</v>
      </c>
      <c r="CI90" s="103"/>
      <c r="CJ90" s="103"/>
      <c r="CK90" s="110"/>
      <c r="CL90" s="103"/>
      <c r="CM90" s="103"/>
      <c r="CN90" s="103"/>
      <c r="CO90" s="129">
        <v>813.55</v>
      </c>
      <c r="CP90" s="129">
        <v>813.55</v>
      </c>
      <c r="CQ90" s="103">
        <v>0</v>
      </c>
      <c r="CR90" s="103"/>
      <c r="CS90" s="103"/>
      <c r="CT90" s="103"/>
      <c r="CU90" s="103"/>
      <c r="CV90" s="111">
        <v>3998.7200999999995</v>
      </c>
    </row>
    <row r="91" spans="1:100" s="99" customFormat="1" ht="14.25" customHeight="1">
      <c r="A91" s="103">
        <v>86</v>
      </c>
      <c r="B91" s="103" t="s">
        <v>240</v>
      </c>
      <c r="C91" s="104">
        <v>415001</v>
      </c>
      <c r="D91" s="105" t="s">
        <v>325</v>
      </c>
      <c r="E91" s="106">
        <v>1181.5250999999998</v>
      </c>
      <c r="F91" s="106">
        <v>1076.8010999999999</v>
      </c>
      <c r="G91" s="103">
        <v>309761</v>
      </c>
      <c r="H91" s="106"/>
      <c r="I91" s="106">
        <v>309761</v>
      </c>
      <c r="J91" s="103">
        <v>371.71319999999997</v>
      </c>
      <c r="K91" s="106">
        <v>0</v>
      </c>
      <c r="L91" s="103">
        <v>0</v>
      </c>
      <c r="M91" s="103">
        <v>0</v>
      </c>
      <c r="N91" s="103">
        <v>0</v>
      </c>
      <c r="O91" s="103"/>
      <c r="P91" s="103"/>
      <c r="Q91" s="103"/>
      <c r="R91" s="103"/>
      <c r="S91" s="106">
        <v>196.56</v>
      </c>
      <c r="T91" s="103">
        <v>0</v>
      </c>
      <c r="U91" s="103"/>
      <c r="V91" s="103"/>
      <c r="W91" s="103">
        <v>131.04</v>
      </c>
      <c r="X91" s="103">
        <v>131.04</v>
      </c>
      <c r="Y91" s="103">
        <v>0</v>
      </c>
      <c r="Z91" s="103">
        <v>65.52</v>
      </c>
      <c r="AA91" s="103">
        <v>65.52</v>
      </c>
      <c r="AB91" s="103">
        <v>0</v>
      </c>
      <c r="AC91" s="103">
        <v>109200</v>
      </c>
      <c r="AD91" s="103"/>
      <c r="AE91" s="103"/>
      <c r="AF91" s="103">
        <v>235.69</v>
      </c>
      <c r="AG91" s="103">
        <v>235.69</v>
      </c>
      <c r="AH91" s="103">
        <v>0</v>
      </c>
      <c r="AI91" s="110">
        <v>118.15089999999999</v>
      </c>
      <c r="AJ91" s="110">
        <v>118.15089999999999</v>
      </c>
      <c r="AK91" s="110">
        <v>0</v>
      </c>
      <c r="AL91" s="110">
        <v>992318.00000000012</v>
      </c>
      <c r="AM91" s="103"/>
      <c r="AN91" s="103">
        <v>51.629300000000001</v>
      </c>
      <c r="AO91" s="103">
        <v>51.629199999999997</v>
      </c>
      <c r="AP91" s="103">
        <v>1.0000000000331966E-4</v>
      </c>
      <c r="AQ91" s="103">
        <v>48.592300000000002</v>
      </c>
      <c r="AR91" s="103">
        <v>410782</v>
      </c>
      <c r="AS91" s="103">
        <v>2.5316000000000001</v>
      </c>
      <c r="AT91" s="103">
        <v>25538</v>
      </c>
      <c r="AU91" s="103"/>
      <c r="AV91" s="103">
        <v>6.5820999999999996</v>
      </c>
      <c r="AW91" s="103">
        <v>7.8962000000000003</v>
      </c>
      <c r="AX91" s="103">
        <v>-1.3141000000000007</v>
      </c>
      <c r="AY91" s="103">
        <v>3.0379</v>
      </c>
      <c r="AZ91" s="103">
        <v>30646</v>
      </c>
      <c r="BA91" s="103">
        <v>3.5442</v>
      </c>
      <c r="BB91" s="103">
        <v>35753</v>
      </c>
      <c r="BC91" s="103">
        <v>0</v>
      </c>
      <c r="BD91" s="103">
        <v>96.4756</v>
      </c>
      <c r="BE91" s="103">
        <v>96.475499999999997</v>
      </c>
      <c r="BF91" s="103">
        <v>1.0000000000331966E-4</v>
      </c>
      <c r="BG91" s="103"/>
      <c r="BH91" s="103"/>
      <c r="BI91" s="103"/>
      <c r="BJ91" s="103">
        <v>0</v>
      </c>
      <c r="BK91" s="111">
        <v>1E-4</v>
      </c>
      <c r="BL91" s="112" t="s">
        <v>325</v>
      </c>
      <c r="BM91" s="106">
        <v>87.36</v>
      </c>
      <c r="BN91" s="103">
        <v>87.36</v>
      </c>
      <c r="BO91" s="103">
        <v>87.36</v>
      </c>
      <c r="BP91" s="103">
        <v>0</v>
      </c>
      <c r="BQ91" s="103">
        <v>0</v>
      </c>
      <c r="BR91" s="103">
        <v>0</v>
      </c>
      <c r="BS91" s="103">
        <v>0</v>
      </c>
      <c r="BT91" s="103"/>
      <c r="BU91" s="110"/>
      <c r="BV91" s="103"/>
      <c r="BW91" s="103"/>
      <c r="BX91" s="103">
        <v>0</v>
      </c>
      <c r="BY91" s="106">
        <v>17.364000000000001</v>
      </c>
      <c r="BZ91" s="106">
        <v>14.88</v>
      </c>
      <c r="CA91" s="103"/>
      <c r="CB91" s="103"/>
      <c r="CC91" s="103">
        <v>14.88</v>
      </c>
      <c r="CD91" s="103">
        <v>14.88</v>
      </c>
      <c r="CE91" s="103">
        <v>0</v>
      </c>
      <c r="CF91" s="103"/>
      <c r="CG91" s="103"/>
      <c r="CH91" s="129">
        <v>2.484</v>
      </c>
      <c r="CI91" s="103"/>
      <c r="CJ91" s="103"/>
      <c r="CK91" s="110"/>
      <c r="CL91" s="103"/>
      <c r="CM91" s="103"/>
      <c r="CN91" s="103"/>
      <c r="CO91" s="103"/>
      <c r="CP91" s="103"/>
      <c r="CQ91" s="103">
        <v>0</v>
      </c>
      <c r="CR91" s="103"/>
      <c r="CS91" s="103"/>
      <c r="CT91" s="103"/>
      <c r="CU91" s="103"/>
      <c r="CV91" s="111">
        <v>1181.5250999999998</v>
      </c>
    </row>
    <row r="92" spans="1:100" s="99" customFormat="1" ht="14.25" customHeight="1">
      <c r="A92" s="103">
        <v>87</v>
      </c>
      <c r="B92" s="103" t="s">
        <v>240</v>
      </c>
      <c r="C92" s="104">
        <v>414001</v>
      </c>
      <c r="D92" s="105" t="s">
        <v>326</v>
      </c>
      <c r="E92" s="106">
        <v>1425.6280999999999</v>
      </c>
      <c r="F92" s="106">
        <v>1260.5920999999998</v>
      </c>
      <c r="G92" s="103">
        <v>378817</v>
      </c>
      <c r="H92" s="106"/>
      <c r="I92" s="106">
        <v>378817</v>
      </c>
      <c r="J92" s="103">
        <v>454.5804</v>
      </c>
      <c r="K92" s="106">
        <v>0</v>
      </c>
      <c r="L92" s="103">
        <v>0</v>
      </c>
      <c r="M92" s="103">
        <v>0</v>
      </c>
      <c r="N92" s="103">
        <v>0</v>
      </c>
      <c r="O92" s="103"/>
      <c r="P92" s="103"/>
      <c r="Q92" s="103"/>
      <c r="R92" s="103"/>
      <c r="S92" s="106">
        <v>220.32</v>
      </c>
      <c r="T92" s="103">
        <v>0</v>
      </c>
      <c r="U92" s="103"/>
      <c r="V92" s="103"/>
      <c r="W92" s="103">
        <v>146.88</v>
      </c>
      <c r="X92" s="103">
        <v>146.88</v>
      </c>
      <c r="Y92" s="103">
        <v>0</v>
      </c>
      <c r="Z92" s="103">
        <v>73.44</v>
      </c>
      <c r="AA92" s="103">
        <v>73.44</v>
      </c>
      <c r="AB92" s="103">
        <v>0</v>
      </c>
      <c r="AC92" s="103">
        <v>122400</v>
      </c>
      <c r="AD92" s="103"/>
      <c r="AE92" s="103"/>
      <c r="AF92" s="103">
        <v>264.18</v>
      </c>
      <c r="AG92" s="103">
        <v>264.18</v>
      </c>
      <c r="AH92" s="103">
        <v>0</v>
      </c>
      <c r="AI92" s="110">
        <v>138.5025</v>
      </c>
      <c r="AJ92" s="110">
        <v>138.502464</v>
      </c>
      <c r="AK92" s="110">
        <v>3.5999999994373866E-5</v>
      </c>
      <c r="AL92" s="110">
        <v>1372691</v>
      </c>
      <c r="AM92" s="103"/>
      <c r="AN92" s="103">
        <v>61.0946</v>
      </c>
      <c r="AO92" s="103">
        <v>61.0946</v>
      </c>
      <c r="AP92" s="103">
        <v>0</v>
      </c>
      <c r="AQ92" s="103">
        <v>57.500799999999998</v>
      </c>
      <c r="AR92" s="103">
        <v>569190</v>
      </c>
      <c r="AS92" s="103">
        <v>3.5480999999999998</v>
      </c>
      <c r="AT92" s="103">
        <v>35481</v>
      </c>
      <c r="AU92" s="103"/>
      <c r="AV92" s="103">
        <v>9.2249999999999996</v>
      </c>
      <c r="AW92" s="103">
        <v>9.3438850000000002</v>
      </c>
      <c r="AX92" s="103">
        <v>-0.11888500000000057</v>
      </c>
      <c r="AY92" s="103">
        <v>4.2576999999999998</v>
      </c>
      <c r="AZ92" s="103">
        <v>42577</v>
      </c>
      <c r="BA92" s="103">
        <v>4.9672999999999998</v>
      </c>
      <c r="BB92" s="103">
        <v>49673</v>
      </c>
      <c r="BC92" s="103">
        <v>0</v>
      </c>
      <c r="BD92" s="103">
        <v>112.6896</v>
      </c>
      <c r="BE92" s="103">
        <v>112.68964800000001</v>
      </c>
      <c r="BF92" s="103">
        <v>-4.8000000006709342E-5</v>
      </c>
      <c r="BG92" s="103"/>
      <c r="BH92" s="103"/>
      <c r="BI92" s="103"/>
      <c r="BJ92" s="103">
        <v>0</v>
      </c>
      <c r="BK92" s="111">
        <v>1E-4</v>
      </c>
      <c r="BL92" s="112" t="s">
        <v>326</v>
      </c>
      <c r="BM92" s="106">
        <v>154.92000000000002</v>
      </c>
      <c r="BN92" s="103">
        <v>97.92</v>
      </c>
      <c r="BO92" s="103">
        <v>97.92</v>
      </c>
      <c r="BP92" s="103">
        <v>0</v>
      </c>
      <c r="BQ92" s="103">
        <v>0</v>
      </c>
      <c r="BR92" s="103">
        <v>0</v>
      </c>
      <c r="BS92" s="103">
        <v>0</v>
      </c>
      <c r="BT92" s="103"/>
      <c r="BU92" s="110">
        <v>57</v>
      </c>
      <c r="BV92" s="103"/>
      <c r="BW92" s="103"/>
      <c r="BX92" s="103">
        <v>0</v>
      </c>
      <c r="BY92" s="106">
        <v>10.116</v>
      </c>
      <c r="BZ92" s="106">
        <v>9.6</v>
      </c>
      <c r="CA92" s="103"/>
      <c r="CB92" s="103"/>
      <c r="CC92" s="103">
        <v>9.6</v>
      </c>
      <c r="CD92" s="103">
        <v>9.6</v>
      </c>
      <c r="CE92" s="103">
        <v>0</v>
      </c>
      <c r="CF92" s="103"/>
      <c r="CG92" s="103"/>
      <c r="CH92" s="129">
        <v>0.51600000000000001</v>
      </c>
      <c r="CI92" s="103"/>
      <c r="CJ92" s="103"/>
      <c r="CK92" s="110"/>
      <c r="CL92" s="103"/>
      <c r="CM92" s="103"/>
      <c r="CN92" s="103"/>
      <c r="CO92" s="103"/>
      <c r="CP92" s="103"/>
      <c r="CQ92" s="103">
        <v>0</v>
      </c>
      <c r="CR92" s="103"/>
      <c r="CS92" s="103"/>
      <c r="CT92" s="103"/>
      <c r="CU92" s="103"/>
      <c r="CV92" s="111">
        <v>1425.6280999999999</v>
      </c>
    </row>
    <row r="93" spans="1:100" s="99" customFormat="1" ht="14.25" customHeight="1">
      <c r="A93" s="103">
        <v>88</v>
      </c>
      <c r="B93" s="103" t="s">
        <v>240</v>
      </c>
      <c r="C93" s="104">
        <v>407001</v>
      </c>
      <c r="D93" s="105" t="s">
        <v>327</v>
      </c>
      <c r="E93" s="106">
        <v>465.39019999999999</v>
      </c>
      <c r="F93" s="106">
        <v>331.41419999999999</v>
      </c>
      <c r="G93" s="103">
        <v>89172</v>
      </c>
      <c r="H93" s="106">
        <v>34335</v>
      </c>
      <c r="I93" s="106">
        <v>54837</v>
      </c>
      <c r="J93" s="103">
        <v>107.0064</v>
      </c>
      <c r="K93" s="106">
        <v>22.5</v>
      </c>
      <c r="L93" s="103">
        <v>22.5</v>
      </c>
      <c r="M93" s="103">
        <v>22.5</v>
      </c>
      <c r="N93" s="103">
        <v>0</v>
      </c>
      <c r="O93" s="103"/>
      <c r="P93" s="103"/>
      <c r="Q93" s="103"/>
      <c r="R93" s="103"/>
      <c r="S93" s="106">
        <v>69.680500000000009</v>
      </c>
      <c r="T93" s="103">
        <v>3.4335</v>
      </c>
      <c r="U93" s="103"/>
      <c r="V93" s="103"/>
      <c r="W93" s="103">
        <v>43.734000000000002</v>
      </c>
      <c r="X93" s="103">
        <v>43.734000000000002</v>
      </c>
      <c r="Y93" s="103">
        <v>0</v>
      </c>
      <c r="Z93" s="103">
        <v>22.513000000000002</v>
      </c>
      <c r="AA93" s="103">
        <v>21.867000000000001</v>
      </c>
      <c r="AB93" s="103">
        <v>0.6460000000000008</v>
      </c>
      <c r="AC93" s="103">
        <v>36445</v>
      </c>
      <c r="AD93" s="103"/>
      <c r="AE93" s="103"/>
      <c r="AF93" s="103">
        <v>49.21</v>
      </c>
      <c r="AG93" s="103">
        <v>49.21</v>
      </c>
      <c r="AH93" s="103">
        <v>0</v>
      </c>
      <c r="AI93" s="110">
        <v>36.141399999999997</v>
      </c>
      <c r="AJ93" s="110">
        <v>36.141399999999997</v>
      </c>
      <c r="AK93" s="110">
        <v>0</v>
      </c>
      <c r="AL93" s="110">
        <v>361414</v>
      </c>
      <c r="AM93" s="103"/>
      <c r="AN93" s="103">
        <v>15.190899999999999</v>
      </c>
      <c r="AO93" s="103">
        <v>15.190899999999999</v>
      </c>
      <c r="AP93" s="103">
        <v>0</v>
      </c>
      <c r="AQ93" s="103">
        <v>14.2973</v>
      </c>
      <c r="AR93" s="103">
        <v>142973</v>
      </c>
      <c r="AS93" s="103">
        <v>0.89359999999999995</v>
      </c>
      <c r="AT93" s="103">
        <v>8936</v>
      </c>
      <c r="AU93" s="103"/>
      <c r="AV93" s="103">
        <v>1.8774</v>
      </c>
      <c r="AW93" s="103">
        <v>1.8774</v>
      </c>
      <c r="AX93" s="103">
        <v>0</v>
      </c>
      <c r="AY93" s="103">
        <v>1.0723</v>
      </c>
      <c r="AZ93" s="103">
        <v>10723</v>
      </c>
      <c r="BA93" s="103">
        <v>0.80510000000000004</v>
      </c>
      <c r="BB93" s="103">
        <v>8051</v>
      </c>
      <c r="BC93" s="103">
        <v>0</v>
      </c>
      <c r="BD93" s="103">
        <v>29.807600000000001</v>
      </c>
      <c r="BE93" s="103">
        <v>29.807600000000001</v>
      </c>
      <c r="BF93" s="103">
        <v>0</v>
      </c>
      <c r="BG93" s="103"/>
      <c r="BH93" s="103"/>
      <c r="BI93" s="103"/>
      <c r="BJ93" s="103">
        <v>0</v>
      </c>
      <c r="BK93" s="111">
        <v>1E-4</v>
      </c>
      <c r="BL93" s="112" t="s">
        <v>327</v>
      </c>
      <c r="BM93" s="106">
        <v>126.08</v>
      </c>
      <c r="BN93" s="103">
        <v>30.24</v>
      </c>
      <c r="BO93" s="103">
        <v>30.24</v>
      </c>
      <c r="BP93" s="103">
        <v>0</v>
      </c>
      <c r="BQ93" s="103">
        <v>18.84</v>
      </c>
      <c r="BR93" s="103">
        <v>18.84</v>
      </c>
      <c r="BS93" s="103">
        <v>0</v>
      </c>
      <c r="BT93" s="103">
        <v>26950</v>
      </c>
      <c r="BU93" s="110">
        <v>68</v>
      </c>
      <c r="BV93" s="103">
        <v>9</v>
      </c>
      <c r="BW93" s="103">
        <v>9</v>
      </c>
      <c r="BX93" s="103">
        <v>0</v>
      </c>
      <c r="BY93" s="106">
        <v>7.8959999999999999</v>
      </c>
      <c r="BZ93" s="106">
        <v>6.24</v>
      </c>
      <c r="CA93" s="103"/>
      <c r="CB93" s="103"/>
      <c r="CC93" s="103">
        <v>6.24</v>
      </c>
      <c r="CD93" s="103">
        <v>6.24</v>
      </c>
      <c r="CE93" s="103">
        <v>0</v>
      </c>
      <c r="CF93" s="103"/>
      <c r="CG93" s="103"/>
      <c r="CH93" s="129">
        <v>1.6559999999999999</v>
      </c>
      <c r="CI93" s="103"/>
      <c r="CJ93" s="103"/>
      <c r="CK93" s="110"/>
      <c r="CL93" s="103"/>
      <c r="CM93" s="103"/>
      <c r="CN93" s="103"/>
      <c r="CO93" s="103"/>
      <c r="CP93" s="103"/>
      <c r="CQ93" s="103">
        <v>0</v>
      </c>
      <c r="CR93" s="103"/>
      <c r="CS93" s="103"/>
      <c r="CT93" s="103"/>
      <c r="CU93" s="103"/>
      <c r="CV93" s="111">
        <v>465.39019999999999</v>
      </c>
    </row>
    <row r="94" spans="1:100" s="99" customFormat="1" ht="14.25" customHeight="1">
      <c r="A94" s="103">
        <v>89</v>
      </c>
      <c r="B94" s="103" t="s">
        <v>240</v>
      </c>
      <c r="C94" s="104">
        <v>405001</v>
      </c>
      <c r="D94" s="105" t="s">
        <v>328</v>
      </c>
      <c r="E94" s="106">
        <v>209.09889999999999</v>
      </c>
      <c r="F94" s="106">
        <v>98.378900000000016</v>
      </c>
      <c r="G94" s="103">
        <v>27462</v>
      </c>
      <c r="H94" s="106">
        <v>27462</v>
      </c>
      <c r="I94" s="106"/>
      <c r="J94" s="103">
        <v>32.9544</v>
      </c>
      <c r="K94" s="106">
        <v>18</v>
      </c>
      <c r="L94" s="103">
        <v>18</v>
      </c>
      <c r="M94" s="103">
        <v>18</v>
      </c>
      <c r="N94" s="103">
        <v>0</v>
      </c>
      <c r="O94" s="103"/>
      <c r="P94" s="103"/>
      <c r="Q94" s="103"/>
      <c r="R94" s="103"/>
      <c r="S94" s="106">
        <v>23.144500000000001</v>
      </c>
      <c r="T94" s="103">
        <v>2.7462</v>
      </c>
      <c r="U94" s="103"/>
      <c r="V94" s="103"/>
      <c r="W94" s="103">
        <v>13.495200000000001</v>
      </c>
      <c r="X94" s="103">
        <v>13.495200000000001</v>
      </c>
      <c r="Y94" s="103">
        <v>0</v>
      </c>
      <c r="Z94" s="103">
        <v>6.9031000000000002</v>
      </c>
      <c r="AA94" s="103">
        <v>6.7476000000000003</v>
      </c>
      <c r="AB94" s="103">
        <v>0.15549999999999997</v>
      </c>
      <c r="AC94" s="103">
        <v>11246</v>
      </c>
      <c r="AD94" s="103"/>
      <c r="AE94" s="103"/>
      <c r="AF94" s="103">
        <v>0</v>
      </c>
      <c r="AG94" s="103">
        <v>0</v>
      </c>
      <c r="AH94" s="103">
        <v>0</v>
      </c>
      <c r="AI94" s="110">
        <v>10.751300000000001</v>
      </c>
      <c r="AJ94" s="110">
        <v>10.751300000000001</v>
      </c>
      <c r="AK94" s="110">
        <v>0</v>
      </c>
      <c r="AL94" s="110">
        <v>107513</v>
      </c>
      <c r="AM94" s="103"/>
      <c r="AN94" s="103">
        <v>4.3311000000000002</v>
      </c>
      <c r="AO94" s="103">
        <v>4.3311000000000002</v>
      </c>
      <c r="AP94" s="103">
        <v>0</v>
      </c>
      <c r="AQ94" s="103">
        <v>4.0763999999999996</v>
      </c>
      <c r="AR94" s="103">
        <v>40763.999999999993</v>
      </c>
      <c r="AS94" s="103">
        <v>0.25480000000000003</v>
      </c>
      <c r="AT94" s="103">
        <v>2548.0000000000005</v>
      </c>
      <c r="AU94" s="103"/>
      <c r="AV94" s="103">
        <v>0.30570000000000003</v>
      </c>
      <c r="AW94" s="103">
        <v>0.30570000000000003</v>
      </c>
      <c r="AX94" s="103">
        <v>0</v>
      </c>
      <c r="AY94" s="103">
        <v>0.30570000000000003</v>
      </c>
      <c r="AZ94" s="103">
        <v>3057.0000000000005</v>
      </c>
      <c r="BA94" s="103">
        <v>0</v>
      </c>
      <c r="BB94" s="103">
        <v>0</v>
      </c>
      <c r="BC94" s="103">
        <v>0</v>
      </c>
      <c r="BD94" s="103">
        <v>8.8918999999999997</v>
      </c>
      <c r="BE94" s="103">
        <v>8.8918999999999997</v>
      </c>
      <c r="BF94" s="103">
        <v>0</v>
      </c>
      <c r="BG94" s="103"/>
      <c r="BH94" s="103"/>
      <c r="BI94" s="103"/>
      <c r="BJ94" s="103">
        <v>0</v>
      </c>
      <c r="BK94" s="111">
        <v>1E-4</v>
      </c>
      <c r="BL94" s="112" t="s">
        <v>328</v>
      </c>
      <c r="BM94" s="106">
        <v>50.239999999999995</v>
      </c>
      <c r="BN94" s="103">
        <v>9.6</v>
      </c>
      <c r="BO94" s="103">
        <v>9.6</v>
      </c>
      <c r="BP94" s="103">
        <v>0</v>
      </c>
      <c r="BQ94" s="103">
        <v>5.64</v>
      </c>
      <c r="BR94" s="103">
        <v>5.64</v>
      </c>
      <c r="BS94" s="103">
        <v>0</v>
      </c>
      <c r="BT94" s="103">
        <v>5040</v>
      </c>
      <c r="BU94" s="110">
        <v>35</v>
      </c>
      <c r="BV94" s="103"/>
      <c r="BW94" s="103"/>
      <c r="BX94" s="103">
        <v>0</v>
      </c>
      <c r="BY94" s="106">
        <v>60.48</v>
      </c>
      <c r="BZ94" s="106">
        <v>0.48</v>
      </c>
      <c r="CA94" s="103"/>
      <c r="CB94" s="103"/>
      <c r="CC94" s="103">
        <v>0.48</v>
      </c>
      <c r="CD94" s="103">
        <v>0.48</v>
      </c>
      <c r="CE94" s="103">
        <v>0</v>
      </c>
      <c r="CF94" s="103"/>
      <c r="CG94" s="103"/>
      <c r="CH94" s="103"/>
      <c r="CI94" s="103"/>
      <c r="CJ94" s="103"/>
      <c r="CK94" s="110"/>
      <c r="CL94" s="103"/>
      <c r="CM94" s="103"/>
      <c r="CN94" s="103"/>
      <c r="CO94" s="129">
        <v>60</v>
      </c>
      <c r="CP94" s="129">
        <v>60</v>
      </c>
      <c r="CQ94" s="103">
        <v>0</v>
      </c>
      <c r="CR94" s="103"/>
      <c r="CS94" s="103"/>
      <c r="CT94" s="103"/>
      <c r="CU94" s="103"/>
      <c r="CV94" s="111">
        <v>209.09889999999999</v>
      </c>
    </row>
    <row r="95" spans="1:100" s="99" customFormat="1" ht="14.25" customHeight="1">
      <c r="A95" s="103">
        <v>90</v>
      </c>
      <c r="B95" s="103" t="s">
        <v>240</v>
      </c>
      <c r="C95" s="104">
        <v>501001</v>
      </c>
      <c r="D95" s="105" t="s">
        <v>329</v>
      </c>
      <c r="E95" s="106">
        <v>1545.8036999999999</v>
      </c>
      <c r="F95" s="106">
        <v>1223.2076999999999</v>
      </c>
      <c r="G95" s="103">
        <v>328902</v>
      </c>
      <c r="H95" s="106">
        <v>123527</v>
      </c>
      <c r="I95" s="106">
        <v>205375</v>
      </c>
      <c r="J95" s="103">
        <v>394.68239999999997</v>
      </c>
      <c r="K95" s="106">
        <v>204.25</v>
      </c>
      <c r="L95" s="103">
        <v>65.25</v>
      </c>
      <c r="M95" s="103">
        <v>65.25</v>
      </c>
      <c r="N95" s="103">
        <v>0</v>
      </c>
      <c r="O95" s="103"/>
      <c r="P95" s="103"/>
      <c r="Q95" s="103"/>
      <c r="R95" s="103">
        <v>139</v>
      </c>
      <c r="S95" s="106">
        <v>207.77279999999999</v>
      </c>
      <c r="T95" s="103">
        <v>12.3527</v>
      </c>
      <c r="U95" s="103"/>
      <c r="V95" s="103"/>
      <c r="W95" s="103">
        <v>130.85759999999999</v>
      </c>
      <c r="X95" s="103">
        <v>130.85759999999999</v>
      </c>
      <c r="Y95" s="103">
        <v>0</v>
      </c>
      <c r="Z95" s="103">
        <v>64.5625</v>
      </c>
      <c r="AA95" s="103">
        <v>65.428799999999995</v>
      </c>
      <c r="AB95" s="103">
        <v>-0.86629999999999541</v>
      </c>
      <c r="AC95" s="103">
        <v>109048</v>
      </c>
      <c r="AD95" s="103"/>
      <c r="AE95" s="103"/>
      <c r="AF95" s="103">
        <v>142.44999999999999</v>
      </c>
      <c r="AG95" s="103">
        <v>142.44999999999999</v>
      </c>
      <c r="AH95" s="103">
        <v>0</v>
      </c>
      <c r="AI95" s="110">
        <v>119.2948</v>
      </c>
      <c r="AJ95" s="110">
        <v>119.2948</v>
      </c>
      <c r="AK95" s="110">
        <v>0</v>
      </c>
      <c r="AL95" s="110">
        <v>1192948</v>
      </c>
      <c r="AM95" s="103"/>
      <c r="AN95" s="103">
        <v>51.202500000000001</v>
      </c>
      <c r="AO95" s="103">
        <v>51.202500000000001</v>
      </c>
      <c r="AP95" s="103">
        <v>0</v>
      </c>
      <c r="AQ95" s="103">
        <v>48.190600000000003</v>
      </c>
      <c r="AR95" s="103">
        <v>481906.00000000006</v>
      </c>
      <c r="AS95" s="103">
        <v>3.0118999999999998</v>
      </c>
      <c r="AT95" s="103">
        <v>30118.999999999996</v>
      </c>
      <c r="AU95" s="103"/>
      <c r="AV95" s="103">
        <v>6.3365999999999998</v>
      </c>
      <c r="AW95" s="103">
        <v>6.3365999999999998</v>
      </c>
      <c r="AX95" s="103">
        <v>0</v>
      </c>
      <c r="AY95" s="103">
        <v>3.6143000000000001</v>
      </c>
      <c r="AZ95" s="103">
        <v>36143</v>
      </c>
      <c r="BA95" s="103">
        <v>2.7223000000000002</v>
      </c>
      <c r="BB95" s="103">
        <v>27223</v>
      </c>
      <c r="BC95" s="103">
        <v>0</v>
      </c>
      <c r="BD95" s="103">
        <v>97.218599999999995</v>
      </c>
      <c r="BE95" s="103">
        <v>97.218599999999995</v>
      </c>
      <c r="BF95" s="103">
        <v>0</v>
      </c>
      <c r="BG95" s="103"/>
      <c r="BH95" s="128"/>
      <c r="BI95" s="128"/>
      <c r="BJ95" s="103">
        <v>0</v>
      </c>
      <c r="BK95" s="111">
        <v>1E-4</v>
      </c>
      <c r="BL95" s="112" t="s">
        <v>329</v>
      </c>
      <c r="BM95" s="106">
        <v>258.77600000000001</v>
      </c>
      <c r="BN95" s="103">
        <v>87.6</v>
      </c>
      <c r="BO95" s="103">
        <v>87.6</v>
      </c>
      <c r="BP95" s="103">
        <v>0</v>
      </c>
      <c r="BQ95" s="103">
        <v>22.175999999999998</v>
      </c>
      <c r="BR95" s="103">
        <v>22.175999999999998</v>
      </c>
      <c r="BS95" s="103">
        <v>0</v>
      </c>
      <c r="BT95" s="103">
        <v>26130</v>
      </c>
      <c r="BU95" s="110">
        <v>149</v>
      </c>
      <c r="BV95" s="103"/>
      <c r="BW95" s="103"/>
      <c r="BX95" s="103">
        <v>0</v>
      </c>
      <c r="BY95" s="106">
        <v>63.82</v>
      </c>
      <c r="BZ95" s="106">
        <v>31.68</v>
      </c>
      <c r="CA95" s="103"/>
      <c r="CB95" s="103"/>
      <c r="CC95" s="103">
        <v>31.68</v>
      </c>
      <c r="CD95" s="103"/>
      <c r="CE95" s="103">
        <v>31.68</v>
      </c>
      <c r="CF95" s="103"/>
      <c r="CG95" s="103"/>
      <c r="CH95" s="129">
        <v>4.1399999999999997</v>
      </c>
      <c r="CI95" s="103"/>
      <c r="CJ95" s="103"/>
      <c r="CK95" s="110"/>
      <c r="CL95" s="103"/>
      <c r="CM95" s="103"/>
      <c r="CN95" s="103"/>
      <c r="CO95" s="103">
        <v>28</v>
      </c>
      <c r="CP95" s="103">
        <v>28</v>
      </c>
      <c r="CQ95" s="103">
        <v>0</v>
      </c>
      <c r="CR95" s="103"/>
      <c r="CS95" s="103"/>
      <c r="CT95" s="103"/>
      <c r="CU95" s="103"/>
      <c r="CV95" s="111">
        <v>1545.8036999999999</v>
      </c>
    </row>
    <row r="96" spans="1:100" s="99" customFormat="1" ht="14.25" customHeight="1">
      <c r="A96" s="103">
        <v>91</v>
      </c>
      <c r="B96" s="103" t="s">
        <v>240</v>
      </c>
      <c r="C96" s="104">
        <v>501003</v>
      </c>
      <c r="D96" s="105" t="s">
        <v>330</v>
      </c>
      <c r="E96" s="106">
        <v>935.12160000000017</v>
      </c>
      <c r="F96" s="106">
        <v>711.72160000000008</v>
      </c>
      <c r="G96" s="103">
        <v>196672</v>
      </c>
      <c r="H96" s="106">
        <v>51218</v>
      </c>
      <c r="I96" s="106">
        <v>145454</v>
      </c>
      <c r="J96" s="103">
        <v>236.00640000000001</v>
      </c>
      <c r="K96" s="106">
        <v>68.91</v>
      </c>
      <c r="L96" s="103">
        <v>29.25</v>
      </c>
      <c r="M96" s="103">
        <v>29.25</v>
      </c>
      <c r="N96" s="103">
        <v>0</v>
      </c>
      <c r="O96" s="128">
        <v>20.52</v>
      </c>
      <c r="P96" s="103"/>
      <c r="Q96" s="103"/>
      <c r="R96" s="128">
        <v>19.14</v>
      </c>
      <c r="S96" s="106">
        <v>131.8107</v>
      </c>
      <c r="T96" s="103">
        <v>5.1218000000000004</v>
      </c>
      <c r="U96" s="103">
        <v>4.6920000000000002</v>
      </c>
      <c r="V96" s="103"/>
      <c r="W96" s="103">
        <v>80.994</v>
      </c>
      <c r="X96" s="103">
        <v>80.994</v>
      </c>
      <c r="Y96" s="103">
        <v>0</v>
      </c>
      <c r="Z96" s="103">
        <v>41.002899999999997</v>
      </c>
      <c r="AA96" s="103">
        <v>40.497</v>
      </c>
      <c r="AB96" s="103">
        <v>0.50589999999999691</v>
      </c>
      <c r="AC96" s="103">
        <v>67495</v>
      </c>
      <c r="AD96" s="103"/>
      <c r="AE96" s="103"/>
      <c r="AF96" s="103">
        <v>106.19</v>
      </c>
      <c r="AG96" s="103">
        <v>106.19</v>
      </c>
      <c r="AH96" s="103">
        <v>0</v>
      </c>
      <c r="AI96" s="110">
        <v>73.209999999999994</v>
      </c>
      <c r="AJ96" s="110">
        <v>73.209999999999994</v>
      </c>
      <c r="AK96" s="110">
        <v>0</v>
      </c>
      <c r="AL96" s="110">
        <v>732099.99999999988</v>
      </c>
      <c r="AM96" s="103"/>
      <c r="AN96" s="103">
        <v>31.572900000000001</v>
      </c>
      <c r="AO96" s="103">
        <v>31.572900000000001</v>
      </c>
      <c r="AP96" s="103">
        <v>0</v>
      </c>
      <c r="AQ96" s="103">
        <v>29.715699999999998</v>
      </c>
      <c r="AR96" s="103">
        <v>297157</v>
      </c>
      <c r="AS96" s="103">
        <v>1.8572</v>
      </c>
      <c r="AT96" s="103">
        <v>18572</v>
      </c>
      <c r="AU96" s="103"/>
      <c r="AV96" s="103">
        <v>4.1938000000000004</v>
      </c>
      <c r="AW96" s="103">
        <v>4.1938000000000004</v>
      </c>
      <c r="AX96" s="103">
        <v>0</v>
      </c>
      <c r="AY96" s="103">
        <v>2.2286999999999999</v>
      </c>
      <c r="AZ96" s="103">
        <v>22287</v>
      </c>
      <c r="BA96" s="103">
        <v>1.9651000000000001</v>
      </c>
      <c r="BB96" s="103">
        <v>19651</v>
      </c>
      <c r="BC96" s="103">
        <v>0</v>
      </c>
      <c r="BD96" s="103">
        <v>59.827800000000003</v>
      </c>
      <c r="BE96" s="103">
        <v>59.827800000000003</v>
      </c>
      <c r="BF96" s="103">
        <v>0</v>
      </c>
      <c r="BG96" s="103"/>
      <c r="BH96" s="128"/>
      <c r="BI96" s="128"/>
      <c r="BJ96" s="103">
        <v>0</v>
      </c>
      <c r="BK96" s="111">
        <v>1E-4</v>
      </c>
      <c r="BL96" s="112" t="s">
        <v>330</v>
      </c>
      <c r="BM96" s="106">
        <v>199.96</v>
      </c>
      <c r="BN96" s="103">
        <v>54.96</v>
      </c>
      <c r="BO96" s="103">
        <v>15.096</v>
      </c>
      <c r="BP96" s="103">
        <v>39.864000000000004</v>
      </c>
      <c r="BQ96" s="103">
        <v>9</v>
      </c>
      <c r="BR96" s="103">
        <v>9</v>
      </c>
      <c r="BS96" s="103">
        <v>0</v>
      </c>
      <c r="BT96" s="103">
        <v>6800</v>
      </c>
      <c r="BU96" s="110">
        <v>136</v>
      </c>
      <c r="BV96" s="103"/>
      <c r="BW96" s="103"/>
      <c r="BX96" s="103">
        <v>0</v>
      </c>
      <c r="BY96" s="106">
        <v>23.439999999999998</v>
      </c>
      <c r="BZ96" s="106">
        <v>13.44</v>
      </c>
      <c r="CA96" s="103"/>
      <c r="CB96" s="103"/>
      <c r="CC96" s="103">
        <v>13.44</v>
      </c>
      <c r="CD96" s="103"/>
      <c r="CE96" s="103">
        <v>13.44</v>
      </c>
      <c r="CF96" s="103"/>
      <c r="CG96" s="103"/>
      <c r="CH96" s="103"/>
      <c r="CI96" s="103"/>
      <c r="CJ96" s="103"/>
      <c r="CK96" s="110"/>
      <c r="CL96" s="103"/>
      <c r="CM96" s="103"/>
      <c r="CN96" s="103"/>
      <c r="CO96" s="103">
        <v>10</v>
      </c>
      <c r="CP96" s="103">
        <v>10</v>
      </c>
      <c r="CQ96" s="103">
        <v>0</v>
      </c>
      <c r="CR96" s="103"/>
      <c r="CS96" s="103"/>
      <c r="CT96" s="103"/>
      <c r="CU96" s="103"/>
      <c r="CV96" s="111">
        <v>935.12160000000017</v>
      </c>
    </row>
    <row r="97" spans="1:100" s="99" customFormat="1" ht="14.25" customHeight="1">
      <c r="A97" s="103">
        <v>92</v>
      </c>
      <c r="B97" s="103" t="s">
        <v>240</v>
      </c>
      <c r="C97" s="104">
        <v>501002</v>
      </c>
      <c r="D97" s="105" t="s">
        <v>331</v>
      </c>
      <c r="E97" s="106">
        <v>478.85343999999998</v>
      </c>
      <c r="F97" s="106">
        <v>371.70544000000001</v>
      </c>
      <c r="G97" s="103">
        <v>110490.2</v>
      </c>
      <c r="H97" s="106">
        <v>16266</v>
      </c>
      <c r="I97" s="106">
        <v>94224.2</v>
      </c>
      <c r="J97" s="103">
        <v>132.58824000000001</v>
      </c>
      <c r="K97" s="106">
        <v>9</v>
      </c>
      <c r="L97" s="103">
        <v>9</v>
      </c>
      <c r="M97" s="103">
        <v>9</v>
      </c>
      <c r="N97" s="103">
        <v>0</v>
      </c>
      <c r="O97" s="103"/>
      <c r="P97" s="103"/>
      <c r="Q97" s="103"/>
      <c r="R97" s="103"/>
      <c r="S97" s="106">
        <v>68.408199999999994</v>
      </c>
      <c r="T97" s="103">
        <v>1.6266</v>
      </c>
      <c r="U97" s="103"/>
      <c r="V97" s="103"/>
      <c r="W97" s="103">
        <v>44.528399999999998</v>
      </c>
      <c r="X97" s="103">
        <v>44.528399999999998</v>
      </c>
      <c r="Y97" s="103">
        <v>0</v>
      </c>
      <c r="Z97" s="103">
        <v>22.2532</v>
      </c>
      <c r="AA97" s="103">
        <v>22.264199999999999</v>
      </c>
      <c r="AB97" s="103">
        <v>-1.0999999999999233E-2</v>
      </c>
      <c r="AC97" s="103">
        <v>37107</v>
      </c>
      <c r="AD97" s="103"/>
      <c r="AE97" s="103"/>
      <c r="AF97" s="103">
        <v>67.34</v>
      </c>
      <c r="AG97" s="103">
        <v>67.34</v>
      </c>
      <c r="AH97" s="103">
        <v>0</v>
      </c>
      <c r="AI97" s="110">
        <v>40.813299999999998</v>
      </c>
      <c r="AJ97" s="110">
        <v>40.813299999999998</v>
      </c>
      <c r="AK97" s="110">
        <v>0</v>
      </c>
      <c r="AL97" s="110">
        <v>408133</v>
      </c>
      <c r="AM97" s="103"/>
      <c r="AN97" s="103">
        <v>17.758900000000001</v>
      </c>
      <c r="AO97" s="103">
        <v>17.758900000000001</v>
      </c>
      <c r="AP97" s="103">
        <v>0</v>
      </c>
      <c r="AQ97" s="103">
        <v>16.714300000000001</v>
      </c>
      <c r="AR97" s="103">
        <v>167143.00000000003</v>
      </c>
      <c r="AS97" s="103">
        <v>1.0446</v>
      </c>
      <c r="AT97" s="103">
        <v>10446</v>
      </c>
      <c r="AU97" s="103"/>
      <c r="AV97" s="103">
        <v>2.5164</v>
      </c>
      <c r="AW97" s="103">
        <v>2.5164</v>
      </c>
      <c r="AX97" s="103">
        <v>0</v>
      </c>
      <c r="AY97" s="103">
        <v>1.2536</v>
      </c>
      <c r="AZ97" s="103">
        <v>12536</v>
      </c>
      <c r="BA97" s="103">
        <v>1.2628999999999999</v>
      </c>
      <c r="BB97" s="103">
        <v>12629</v>
      </c>
      <c r="BC97" s="103">
        <v>-9.9999999999988987E-5</v>
      </c>
      <c r="BD97" s="103">
        <v>33.2804</v>
      </c>
      <c r="BE97" s="103">
        <v>33.2607</v>
      </c>
      <c r="BF97" s="103">
        <v>1.9700000000000273E-2</v>
      </c>
      <c r="BG97" s="103"/>
      <c r="BH97" s="103"/>
      <c r="BI97" s="103"/>
      <c r="BJ97" s="103">
        <v>0</v>
      </c>
      <c r="BK97" s="111">
        <v>1E-4</v>
      </c>
      <c r="BL97" s="112" t="s">
        <v>331</v>
      </c>
      <c r="BM97" s="106">
        <v>89.7</v>
      </c>
      <c r="BN97" s="103">
        <v>29.76</v>
      </c>
      <c r="BO97" s="103">
        <v>29.76</v>
      </c>
      <c r="BP97" s="103">
        <v>0</v>
      </c>
      <c r="BQ97" s="103">
        <v>2.94</v>
      </c>
      <c r="BR97" s="103">
        <v>2.94</v>
      </c>
      <c r="BS97" s="103">
        <v>0</v>
      </c>
      <c r="BT97" s="103">
        <v>4150</v>
      </c>
      <c r="BU97" s="110">
        <v>57</v>
      </c>
      <c r="BV97" s="103"/>
      <c r="BW97" s="103"/>
      <c r="BX97" s="103">
        <v>0</v>
      </c>
      <c r="BY97" s="106">
        <v>17.448</v>
      </c>
      <c r="BZ97" s="106">
        <v>12.48</v>
      </c>
      <c r="CA97" s="103"/>
      <c r="CB97" s="103"/>
      <c r="CC97" s="103">
        <v>12.48</v>
      </c>
      <c r="CD97" s="103"/>
      <c r="CE97" s="103">
        <v>12.48</v>
      </c>
      <c r="CF97" s="103"/>
      <c r="CG97" s="103"/>
      <c r="CH97" s="129">
        <v>4.968</v>
      </c>
      <c r="CI97" s="103"/>
      <c r="CJ97" s="103"/>
      <c r="CK97" s="110"/>
      <c r="CL97" s="103"/>
      <c r="CM97" s="103"/>
      <c r="CN97" s="103"/>
      <c r="CO97" s="103"/>
      <c r="CP97" s="103"/>
      <c r="CQ97" s="103">
        <v>0</v>
      </c>
      <c r="CR97" s="103"/>
      <c r="CS97" s="103"/>
      <c r="CT97" s="103"/>
      <c r="CU97" s="103"/>
      <c r="CV97" s="111">
        <v>478.85343999999998</v>
      </c>
    </row>
    <row r="98" spans="1:100" s="99" customFormat="1" ht="14.25" customHeight="1">
      <c r="A98" s="103">
        <v>93</v>
      </c>
      <c r="B98" s="103" t="s">
        <v>240</v>
      </c>
      <c r="C98" s="104">
        <v>501005</v>
      </c>
      <c r="D98" s="105" t="s">
        <v>332</v>
      </c>
      <c r="E98" s="106">
        <v>246.9032</v>
      </c>
      <c r="F98" s="106">
        <v>166.09520000000001</v>
      </c>
      <c r="G98" s="103">
        <v>47330</v>
      </c>
      <c r="H98" s="106">
        <v>47330</v>
      </c>
      <c r="I98" s="106">
        <v>0</v>
      </c>
      <c r="J98" s="103">
        <v>56.795999999999999</v>
      </c>
      <c r="K98" s="106">
        <v>29.25</v>
      </c>
      <c r="L98" s="103">
        <v>29.25</v>
      </c>
      <c r="M98" s="103">
        <v>29.25</v>
      </c>
      <c r="N98" s="103">
        <v>0</v>
      </c>
      <c r="O98" s="103"/>
      <c r="P98" s="103"/>
      <c r="Q98" s="103"/>
      <c r="R98" s="103"/>
      <c r="S98" s="106">
        <v>39.033900000000003</v>
      </c>
      <c r="T98" s="103">
        <v>4.7329999999999997</v>
      </c>
      <c r="U98" s="103"/>
      <c r="V98" s="103"/>
      <c r="W98" s="103">
        <v>22.818000000000001</v>
      </c>
      <c r="X98" s="103">
        <v>22.818000000000001</v>
      </c>
      <c r="Y98" s="103">
        <v>0</v>
      </c>
      <c r="Z98" s="103">
        <v>11.482900000000001</v>
      </c>
      <c r="AA98" s="103">
        <v>11.409000000000001</v>
      </c>
      <c r="AB98" s="103">
        <v>7.3900000000000077E-2</v>
      </c>
      <c r="AC98" s="103">
        <v>19015</v>
      </c>
      <c r="AD98" s="103"/>
      <c r="AE98" s="103"/>
      <c r="AF98" s="103">
        <v>0</v>
      </c>
      <c r="AG98" s="103">
        <v>0</v>
      </c>
      <c r="AH98" s="103">
        <v>0</v>
      </c>
      <c r="AI98" s="110">
        <v>18.1755</v>
      </c>
      <c r="AJ98" s="110">
        <v>18.1755</v>
      </c>
      <c r="AK98" s="110">
        <v>0</v>
      </c>
      <c r="AL98" s="110">
        <v>181755</v>
      </c>
      <c r="AM98" s="103"/>
      <c r="AN98" s="103">
        <v>7.3139000000000003</v>
      </c>
      <c r="AO98" s="103">
        <v>7.3139000000000003</v>
      </c>
      <c r="AP98" s="103">
        <v>0</v>
      </c>
      <c r="AQ98" s="103">
        <v>6.8837000000000002</v>
      </c>
      <c r="AR98" s="103">
        <v>68837</v>
      </c>
      <c r="AS98" s="103">
        <v>0.43020000000000003</v>
      </c>
      <c r="AT98" s="103">
        <v>4302</v>
      </c>
      <c r="AU98" s="103"/>
      <c r="AV98" s="103">
        <v>0.51629999999999998</v>
      </c>
      <c r="AW98" s="103">
        <v>0.51629999999999998</v>
      </c>
      <c r="AX98" s="103">
        <v>0</v>
      </c>
      <c r="AY98" s="103">
        <v>0.51629999999999998</v>
      </c>
      <c r="AZ98" s="103">
        <v>5163</v>
      </c>
      <c r="BA98" s="103">
        <v>0</v>
      </c>
      <c r="BB98" s="103">
        <v>0</v>
      </c>
      <c r="BC98" s="103">
        <v>0</v>
      </c>
      <c r="BD98" s="103">
        <v>15.009600000000001</v>
      </c>
      <c r="BE98" s="103">
        <v>15.009600000000001</v>
      </c>
      <c r="BF98" s="103">
        <v>0</v>
      </c>
      <c r="BG98" s="103"/>
      <c r="BH98" s="103"/>
      <c r="BI98" s="103"/>
      <c r="BJ98" s="103">
        <v>0</v>
      </c>
      <c r="BK98" s="111">
        <v>1E-4</v>
      </c>
      <c r="BL98" s="112" t="s">
        <v>332</v>
      </c>
      <c r="BM98" s="106">
        <v>76.488</v>
      </c>
      <c r="BN98" s="103">
        <v>15.6</v>
      </c>
      <c r="BO98" s="103">
        <v>15.6</v>
      </c>
      <c r="BP98" s="103">
        <v>0</v>
      </c>
      <c r="BQ98" s="103">
        <v>9.8879999999999999</v>
      </c>
      <c r="BR98" s="103">
        <v>9.8879999999999999</v>
      </c>
      <c r="BS98" s="103">
        <v>0</v>
      </c>
      <c r="BT98" s="103">
        <v>8890</v>
      </c>
      <c r="BU98" s="110">
        <v>51</v>
      </c>
      <c r="BV98" s="103"/>
      <c r="BW98" s="103"/>
      <c r="BX98" s="103">
        <v>0</v>
      </c>
      <c r="BY98" s="106">
        <v>4.32</v>
      </c>
      <c r="BZ98" s="106">
        <v>4.32</v>
      </c>
      <c r="CA98" s="103"/>
      <c r="CB98" s="103"/>
      <c r="CC98" s="103">
        <v>4.32</v>
      </c>
      <c r="CD98" s="103"/>
      <c r="CE98" s="103">
        <v>4.32</v>
      </c>
      <c r="CF98" s="103"/>
      <c r="CG98" s="103"/>
      <c r="CH98" s="103"/>
      <c r="CI98" s="103"/>
      <c r="CJ98" s="103"/>
      <c r="CK98" s="110"/>
      <c r="CL98" s="103"/>
      <c r="CM98" s="103"/>
      <c r="CN98" s="103"/>
      <c r="CO98" s="103"/>
      <c r="CP98" s="103"/>
      <c r="CQ98" s="103">
        <v>0</v>
      </c>
      <c r="CR98" s="103"/>
      <c r="CS98" s="103"/>
      <c r="CT98" s="103"/>
      <c r="CU98" s="103"/>
      <c r="CV98" s="111">
        <v>246.9032</v>
      </c>
    </row>
    <row r="99" spans="1:100" s="99" customFormat="1" ht="14.25" customHeight="1">
      <c r="A99" s="103">
        <v>94</v>
      </c>
      <c r="B99" s="103" t="s">
        <v>240</v>
      </c>
      <c r="C99" s="104">
        <v>501006</v>
      </c>
      <c r="D99" s="105" t="s">
        <v>333</v>
      </c>
      <c r="E99" s="106">
        <v>286.55619999999999</v>
      </c>
      <c r="F99" s="106">
        <v>226.39619999999999</v>
      </c>
      <c r="G99" s="103">
        <v>68364</v>
      </c>
      <c r="H99" s="106">
        <v>10229</v>
      </c>
      <c r="I99" s="106">
        <v>58135</v>
      </c>
      <c r="J99" s="103">
        <v>82.036799999999999</v>
      </c>
      <c r="K99" s="106">
        <v>6.75</v>
      </c>
      <c r="L99" s="103">
        <v>6.75</v>
      </c>
      <c r="M99" s="103">
        <v>6.75</v>
      </c>
      <c r="N99" s="103">
        <v>0</v>
      </c>
      <c r="O99" s="103"/>
      <c r="P99" s="103"/>
      <c r="Q99" s="103"/>
      <c r="R99" s="103"/>
      <c r="S99" s="106">
        <v>41.248400000000004</v>
      </c>
      <c r="T99" s="103">
        <v>1.0228999999999999</v>
      </c>
      <c r="U99" s="103"/>
      <c r="V99" s="103"/>
      <c r="W99" s="103">
        <v>26.775600000000001</v>
      </c>
      <c r="X99" s="103">
        <v>26.775600000000001</v>
      </c>
      <c r="Y99" s="103">
        <v>0</v>
      </c>
      <c r="Z99" s="103">
        <v>13.4499</v>
      </c>
      <c r="AA99" s="103">
        <v>13.3878</v>
      </c>
      <c r="AB99" s="103">
        <v>6.2099999999999156E-2</v>
      </c>
      <c r="AC99" s="103">
        <v>22313</v>
      </c>
      <c r="AD99" s="103"/>
      <c r="AE99" s="103"/>
      <c r="AF99" s="103">
        <v>38.85</v>
      </c>
      <c r="AG99" s="103">
        <v>38.85</v>
      </c>
      <c r="AH99" s="103">
        <v>0</v>
      </c>
      <c r="AI99" s="110">
        <v>24.869599999999998</v>
      </c>
      <c r="AJ99" s="110">
        <v>24.869599999999998</v>
      </c>
      <c r="AK99" s="110">
        <v>0</v>
      </c>
      <c r="AL99" s="110">
        <v>248695.99999999997</v>
      </c>
      <c r="AM99" s="103"/>
      <c r="AN99" s="103">
        <v>10.8491</v>
      </c>
      <c r="AO99" s="103">
        <v>10.8491</v>
      </c>
      <c r="AP99" s="103">
        <v>0</v>
      </c>
      <c r="AQ99" s="103">
        <v>10.210900000000001</v>
      </c>
      <c r="AR99" s="103">
        <v>102109</v>
      </c>
      <c r="AS99" s="103">
        <v>0.63819999999999999</v>
      </c>
      <c r="AT99" s="103">
        <v>6382</v>
      </c>
      <c r="AU99" s="103"/>
      <c r="AV99" s="103">
        <v>1.5261</v>
      </c>
      <c r="AW99" s="103">
        <v>1.5261</v>
      </c>
      <c r="AX99" s="103">
        <v>0</v>
      </c>
      <c r="AY99" s="103">
        <v>0.76580000000000004</v>
      </c>
      <c r="AZ99" s="103">
        <v>7658</v>
      </c>
      <c r="BA99" s="103">
        <v>0.76029999999999998</v>
      </c>
      <c r="BB99" s="103">
        <v>7603</v>
      </c>
      <c r="BC99" s="103">
        <v>0</v>
      </c>
      <c r="BD99" s="103">
        <v>20.266200000000001</v>
      </c>
      <c r="BE99" s="103">
        <v>20.266200000000001</v>
      </c>
      <c r="BF99" s="103">
        <v>0</v>
      </c>
      <c r="BG99" s="103"/>
      <c r="BH99" s="103"/>
      <c r="BI99" s="103"/>
      <c r="BJ99" s="103">
        <v>0</v>
      </c>
      <c r="BK99" s="111">
        <v>1E-4</v>
      </c>
      <c r="BL99" s="112" t="s">
        <v>333</v>
      </c>
      <c r="BM99" s="106">
        <v>60.16</v>
      </c>
      <c r="BN99" s="103">
        <v>18</v>
      </c>
      <c r="BO99" s="103">
        <v>18</v>
      </c>
      <c r="BP99" s="103">
        <v>0</v>
      </c>
      <c r="BQ99" s="103">
        <v>2.16</v>
      </c>
      <c r="BR99" s="103">
        <v>2.16</v>
      </c>
      <c r="BS99" s="103">
        <v>0</v>
      </c>
      <c r="BT99" s="103">
        <v>1800</v>
      </c>
      <c r="BU99" s="110">
        <v>37</v>
      </c>
      <c r="BV99" s="103">
        <v>3</v>
      </c>
      <c r="BW99" s="103">
        <v>3</v>
      </c>
      <c r="BX99" s="103">
        <v>0</v>
      </c>
      <c r="BY99" s="106">
        <v>0</v>
      </c>
      <c r="BZ99" s="106">
        <v>0</v>
      </c>
      <c r="CA99" s="103"/>
      <c r="CB99" s="103"/>
      <c r="CC99" s="103">
        <v>0</v>
      </c>
      <c r="CD99" s="103"/>
      <c r="CE99" s="103">
        <v>0</v>
      </c>
      <c r="CF99" s="103"/>
      <c r="CG99" s="103"/>
      <c r="CH99" s="103"/>
      <c r="CI99" s="103"/>
      <c r="CJ99" s="103"/>
      <c r="CK99" s="110"/>
      <c r="CL99" s="103"/>
      <c r="CM99" s="103"/>
      <c r="CN99" s="103"/>
      <c r="CO99" s="103"/>
      <c r="CP99" s="103"/>
      <c r="CQ99" s="103">
        <v>0</v>
      </c>
      <c r="CR99" s="103"/>
      <c r="CS99" s="103"/>
      <c r="CT99" s="103"/>
      <c r="CU99" s="103"/>
      <c r="CV99" s="111">
        <v>286.55619999999999</v>
      </c>
    </row>
    <row r="100" spans="1:100" s="99" customFormat="1" ht="14.25" customHeight="1">
      <c r="A100" s="103">
        <v>95</v>
      </c>
      <c r="B100" s="103" t="s">
        <v>240</v>
      </c>
      <c r="C100" s="104">
        <v>504001</v>
      </c>
      <c r="D100" s="105" t="s">
        <v>334</v>
      </c>
      <c r="E100" s="106">
        <v>301.1198</v>
      </c>
      <c r="F100" s="106">
        <v>197.15979999999999</v>
      </c>
      <c r="G100" s="103">
        <v>52993</v>
      </c>
      <c r="H100" s="106">
        <v>27648</v>
      </c>
      <c r="I100" s="106">
        <v>25345</v>
      </c>
      <c r="J100" s="103">
        <v>63.5916</v>
      </c>
      <c r="K100" s="106">
        <v>18</v>
      </c>
      <c r="L100" s="103">
        <v>18</v>
      </c>
      <c r="M100" s="103">
        <v>18</v>
      </c>
      <c r="N100" s="103">
        <v>0</v>
      </c>
      <c r="O100" s="103"/>
      <c r="P100" s="103"/>
      <c r="Q100" s="103"/>
      <c r="R100" s="103"/>
      <c r="S100" s="106">
        <v>43.071200000000005</v>
      </c>
      <c r="T100" s="103">
        <v>2.7648000000000001</v>
      </c>
      <c r="U100" s="103"/>
      <c r="V100" s="103"/>
      <c r="W100" s="103">
        <v>26.76</v>
      </c>
      <c r="X100" s="103">
        <v>26.76</v>
      </c>
      <c r="Y100" s="103">
        <v>0</v>
      </c>
      <c r="Z100" s="103">
        <v>13.5464</v>
      </c>
      <c r="AA100" s="103">
        <v>13.38</v>
      </c>
      <c r="AB100" s="103">
        <v>0.16639999999999944</v>
      </c>
      <c r="AC100" s="103">
        <v>22300</v>
      </c>
      <c r="AD100" s="103"/>
      <c r="AE100" s="103"/>
      <c r="AF100" s="103">
        <v>23.31</v>
      </c>
      <c r="AG100" s="103">
        <v>23.31</v>
      </c>
      <c r="AH100" s="103">
        <v>0</v>
      </c>
      <c r="AI100" s="110">
        <v>21.508199999999999</v>
      </c>
      <c r="AJ100" s="110">
        <v>21.508199999999999</v>
      </c>
      <c r="AK100" s="110">
        <v>0</v>
      </c>
      <c r="AL100" s="110">
        <v>215082</v>
      </c>
      <c r="AM100" s="103"/>
      <c r="AN100" s="103">
        <v>8.9166000000000007</v>
      </c>
      <c r="AO100" s="103">
        <v>8.9166000000000007</v>
      </c>
      <c r="AP100" s="103">
        <v>0</v>
      </c>
      <c r="AQ100" s="103">
        <v>8.3920999999999992</v>
      </c>
      <c r="AR100" s="103">
        <v>83920.999999999985</v>
      </c>
      <c r="AS100" s="103">
        <v>0.52449999999999997</v>
      </c>
      <c r="AT100" s="103">
        <v>5245</v>
      </c>
      <c r="AU100" s="103"/>
      <c r="AV100" s="103">
        <v>1.0055000000000001</v>
      </c>
      <c r="AW100" s="103">
        <v>1.0055000000000001</v>
      </c>
      <c r="AX100" s="103">
        <v>0</v>
      </c>
      <c r="AY100" s="103">
        <v>0.62939999999999996</v>
      </c>
      <c r="AZ100" s="103">
        <v>6294</v>
      </c>
      <c r="BA100" s="103">
        <v>0.37609999999999999</v>
      </c>
      <c r="BB100" s="103">
        <v>3761</v>
      </c>
      <c r="BC100" s="103">
        <v>0</v>
      </c>
      <c r="BD100" s="103">
        <v>17.756699999999999</v>
      </c>
      <c r="BE100" s="103">
        <v>17.756699999999999</v>
      </c>
      <c r="BF100" s="103">
        <v>0</v>
      </c>
      <c r="BG100" s="103"/>
      <c r="BH100" s="103"/>
      <c r="BI100" s="103"/>
      <c r="BJ100" s="103">
        <v>0</v>
      </c>
      <c r="BK100" s="111">
        <v>1E-4</v>
      </c>
      <c r="BL100" s="112" t="s">
        <v>334</v>
      </c>
      <c r="BM100" s="106">
        <v>103</v>
      </c>
      <c r="BN100" s="103">
        <v>18.240000000000002</v>
      </c>
      <c r="BO100" s="103">
        <v>18.240000000000002</v>
      </c>
      <c r="BP100" s="103">
        <v>0</v>
      </c>
      <c r="BQ100" s="103">
        <v>5.76</v>
      </c>
      <c r="BR100" s="103">
        <v>5.76</v>
      </c>
      <c r="BS100" s="103">
        <v>0</v>
      </c>
      <c r="BT100" s="103">
        <v>6490</v>
      </c>
      <c r="BU100" s="110">
        <v>79</v>
      </c>
      <c r="BV100" s="103"/>
      <c r="BW100" s="103"/>
      <c r="BX100" s="103">
        <v>0</v>
      </c>
      <c r="BY100" s="106">
        <v>0.96</v>
      </c>
      <c r="BZ100" s="106">
        <v>0.96</v>
      </c>
      <c r="CA100" s="103"/>
      <c r="CB100" s="103"/>
      <c r="CC100" s="103">
        <v>0.96</v>
      </c>
      <c r="CD100" s="103"/>
      <c r="CE100" s="103">
        <v>0.96</v>
      </c>
      <c r="CF100" s="103"/>
      <c r="CG100" s="103"/>
      <c r="CH100" s="103"/>
      <c r="CI100" s="103"/>
      <c r="CJ100" s="103"/>
      <c r="CK100" s="110"/>
      <c r="CL100" s="103"/>
      <c r="CM100" s="103"/>
      <c r="CN100" s="103"/>
      <c r="CO100" s="103"/>
      <c r="CP100" s="103"/>
      <c r="CQ100" s="103">
        <v>0</v>
      </c>
      <c r="CR100" s="103"/>
      <c r="CS100" s="103"/>
      <c r="CT100" s="103"/>
      <c r="CU100" s="103"/>
      <c r="CV100" s="111">
        <v>301.1198</v>
      </c>
    </row>
    <row r="101" spans="1:100" s="99" customFormat="1" ht="14.25" customHeight="1">
      <c r="A101" s="103">
        <v>96</v>
      </c>
      <c r="B101" s="103" t="s">
        <v>240</v>
      </c>
      <c r="C101" s="104">
        <v>503001</v>
      </c>
      <c r="D101" s="105" t="s">
        <v>335</v>
      </c>
      <c r="E101" s="106">
        <v>1005.0257000000001</v>
      </c>
      <c r="F101" s="106">
        <v>583.90170000000012</v>
      </c>
      <c r="G101" s="103">
        <v>150737</v>
      </c>
      <c r="H101" s="106">
        <v>57303</v>
      </c>
      <c r="I101" s="106">
        <v>93434</v>
      </c>
      <c r="J101" s="103">
        <v>180.8844</v>
      </c>
      <c r="K101" s="106">
        <v>89.51</v>
      </c>
      <c r="L101" s="103">
        <v>29.25</v>
      </c>
      <c r="M101" s="103">
        <v>29.25</v>
      </c>
      <c r="N101" s="103">
        <v>0</v>
      </c>
      <c r="O101" s="128">
        <v>11.304</v>
      </c>
      <c r="P101" s="103"/>
      <c r="Q101" s="103"/>
      <c r="R101" s="103">
        <v>48.956000000000003</v>
      </c>
      <c r="S101" s="106">
        <v>107.26240000000001</v>
      </c>
      <c r="T101" s="103">
        <v>5.7302999999999997</v>
      </c>
      <c r="U101" s="103">
        <v>3.06</v>
      </c>
      <c r="V101" s="103"/>
      <c r="W101" s="103">
        <v>66.109200000000001</v>
      </c>
      <c r="X101" s="103">
        <v>66.109200000000001</v>
      </c>
      <c r="Y101" s="103">
        <v>0</v>
      </c>
      <c r="Z101" s="103">
        <v>32.362900000000003</v>
      </c>
      <c r="AA101" s="103">
        <v>33.054600000000001</v>
      </c>
      <c r="AB101" s="103">
        <v>-0.69169999999999732</v>
      </c>
      <c r="AC101" s="103">
        <v>55091</v>
      </c>
      <c r="AD101" s="103"/>
      <c r="AE101" s="103"/>
      <c r="AF101" s="103">
        <v>75.11</v>
      </c>
      <c r="AG101" s="103">
        <v>75.11</v>
      </c>
      <c r="AH101" s="103">
        <v>0</v>
      </c>
      <c r="AI101" s="110">
        <v>57.133400000000002</v>
      </c>
      <c r="AJ101" s="110">
        <v>57.133400000000002</v>
      </c>
      <c r="AK101" s="110">
        <v>0</v>
      </c>
      <c r="AL101" s="110">
        <v>571334</v>
      </c>
      <c r="AM101" s="103"/>
      <c r="AN101" s="103">
        <v>24.245799999999999</v>
      </c>
      <c r="AO101" s="103">
        <v>24.245799999999999</v>
      </c>
      <c r="AP101" s="103">
        <v>0</v>
      </c>
      <c r="AQ101" s="103">
        <v>22.819600000000001</v>
      </c>
      <c r="AR101" s="103">
        <v>228196</v>
      </c>
      <c r="AS101" s="103">
        <v>1.4261999999999999</v>
      </c>
      <c r="AT101" s="103">
        <v>14262</v>
      </c>
      <c r="AU101" s="103"/>
      <c r="AV101" s="103">
        <v>3.0221</v>
      </c>
      <c r="AW101" s="103">
        <v>3.0221</v>
      </c>
      <c r="AX101" s="103">
        <v>0</v>
      </c>
      <c r="AY101" s="103">
        <v>1.7115</v>
      </c>
      <c r="AZ101" s="103">
        <v>17115</v>
      </c>
      <c r="BA101" s="103">
        <v>1.3106</v>
      </c>
      <c r="BB101" s="103">
        <v>13106</v>
      </c>
      <c r="BC101" s="103">
        <v>0</v>
      </c>
      <c r="BD101" s="103">
        <v>46.733600000000003</v>
      </c>
      <c r="BE101" s="103">
        <v>46.733600000000003</v>
      </c>
      <c r="BF101" s="103">
        <v>0</v>
      </c>
      <c r="BG101" s="103"/>
      <c r="BH101" s="103"/>
      <c r="BI101" s="103"/>
      <c r="BJ101" s="103">
        <v>0</v>
      </c>
      <c r="BK101" s="111">
        <v>1E-4</v>
      </c>
      <c r="BL101" s="112" t="s">
        <v>335</v>
      </c>
      <c r="BM101" s="106">
        <v>379.80799999999999</v>
      </c>
      <c r="BN101" s="103">
        <v>43.44</v>
      </c>
      <c r="BO101" s="103">
        <v>43.44</v>
      </c>
      <c r="BP101" s="103">
        <v>0</v>
      </c>
      <c r="BQ101" s="103">
        <v>10.368</v>
      </c>
      <c r="BR101" s="103">
        <v>10.368</v>
      </c>
      <c r="BS101" s="103">
        <v>0</v>
      </c>
      <c r="BT101" s="103">
        <v>11530</v>
      </c>
      <c r="BU101" s="110">
        <v>284</v>
      </c>
      <c r="BV101" s="103">
        <v>42</v>
      </c>
      <c r="BW101" s="103">
        <v>75</v>
      </c>
      <c r="BX101" s="103">
        <v>-33</v>
      </c>
      <c r="BY101" s="106">
        <v>41.316000000000003</v>
      </c>
      <c r="BZ101" s="106">
        <v>29.28</v>
      </c>
      <c r="CA101" s="103"/>
      <c r="CB101" s="103"/>
      <c r="CC101" s="103">
        <v>29.28</v>
      </c>
      <c r="CD101" s="103"/>
      <c r="CE101" s="103">
        <v>29.28</v>
      </c>
      <c r="CF101" s="103"/>
      <c r="CG101" s="103"/>
      <c r="CH101" s="129">
        <v>12.036</v>
      </c>
      <c r="CI101" s="103"/>
      <c r="CJ101" s="103"/>
      <c r="CK101" s="110"/>
      <c r="CL101" s="103"/>
      <c r="CM101" s="103"/>
      <c r="CN101" s="103"/>
      <c r="CO101" s="103"/>
      <c r="CP101" s="103"/>
      <c r="CQ101" s="103">
        <v>0</v>
      </c>
      <c r="CR101" s="103"/>
      <c r="CS101" s="103"/>
      <c r="CT101" s="103"/>
      <c r="CU101" s="103"/>
      <c r="CV101" s="111">
        <v>1005.0257000000001</v>
      </c>
    </row>
    <row r="102" spans="1:100" s="99" customFormat="1" ht="14.25" customHeight="1">
      <c r="A102" s="103">
        <v>97</v>
      </c>
      <c r="B102" s="103" t="s">
        <v>240</v>
      </c>
      <c r="C102" s="104">
        <v>503006</v>
      </c>
      <c r="D102" s="105" t="s">
        <v>336</v>
      </c>
      <c r="E102" s="106">
        <v>365.05</v>
      </c>
      <c r="F102" s="106">
        <v>338.17</v>
      </c>
      <c r="G102" s="103">
        <v>99207</v>
      </c>
      <c r="H102" s="106"/>
      <c r="I102" s="106">
        <v>99207</v>
      </c>
      <c r="J102" s="103">
        <v>119.0484</v>
      </c>
      <c r="K102" s="106">
        <v>0</v>
      </c>
      <c r="L102" s="103">
        <v>0</v>
      </c>
      <c r="M102" s="103">
        <v>0</v>
      </c>
      <c r="N102" s="103">
        <v>0</v>
      </c>
      <c r="O102" s="103"/>
      <c r="P102" s="103"/>
      <c r="Q102" s="103"/>
      <c r="R102" s="103"/>
      <c r="S102" s="106">
        <v>60.480000000000004</v>
      </c>
      <c r="T102" s="103">
        <v>0</v>
      </c>
      <c r="U102" s="103"/>
      <c r="V102" s="103"/>
      <c r="W102" s="103">
        <v>40.32</v>
      </c>
      <c r="X102" s="103">
        <v>40.32</v>
      </c>
      <c r="Y102" s="103">
        <v>0</v>
      </c>
      <c r="Z102" s="103">
        <v>20.16</v>
      </c>
      <c r="AA102" s="103">
        <v>20.16</v>
      </c>
      <c r="AB102" s="103">
        <v>0</v>
      </c>
      <c r="AC102" s="103">
        <v>33600</v>
      </c>
      <c r="AD102" s="103"/>
      <c r="AE102" s="103"/>
      <c r="AF102" s="103">
        <v>72.52</v>
      </c>
      <c r="AG102" s="103">
        <v>72.52</v>
      </c>
      <c r="AH102" s="103">
        <v>0</v>
      </c>
      <c r="AI102" s="110">
        <v>37.1021</v>
      </c>
      <c r="AJ102" s="110">
        <v>37.1021</v>
      </c>
      <c r="AK102" s="110">
        <v>0</v>
      </c>
      <c r="AL102" s="110">
        <v>371021</v>
      </c>
      <c r="AM102" s="103"/>
      <c r="AN102" s="103">
        <v>16.283300000000001</v>
      </c>
      <c r="AO102" s="103">
        <v>16.283300000000001</v>
      </c>
      <c r="AP102" s="103">
        <v>0</v>
      </c>
      <c r="AQ102" s="103">
        <v>15.3255</v>
      </c>
      <c r="AR102" s="103">
        <v>153255</v>
      </c>
      <c r="AS102" s="103">
        <v>0.95779999999999998</v>
      </c>
      <c r="AT102" s="103">
        <v>9578</v>
      </c>
      <c r="AU102" s="103"/>
      <c r="AV102" s="103">
        <v>2.4904000000000002</v>
      </c>
      <c r="AW102" s="103">
        <v>2.4904000000000002</v>
      </c>
      <c r="AX102" s="103">
        <v>0</v>
      </c>
      <c r="AY102" s="103">
        <v>1.1494</v>
      </c>
      <c r="AZ102" s="103">
        <v>11494</v>
      </c>
      <c r="BA102" s="103">
        <v>1.341</v>
      </c>
      <c r="BB102" s="103">
        <v>13410</v>
      </c>
      <c r="BC102" s="103">
        <v>0</v>
      </c>
      <c r="BD102" s="103">
        <v>30.245799999999999</v>
      </c>
      <c r="BE102" s="103">
        <v>30.245799999999999</v>
      </c>
      <c r="BF102" s="103">
        <v>0</v>
      </c>
      <c r="BG102" s="103"/>
      <c r="BH102" s="103"/>
      <c r="BI102" s="103"/>
      <c r="BJ102" s="103">
        <v>0</v>
      </c>
      <c r="BK102" s="111">
        <v>1E-4</v>
      </c>
      <c r="BL102" s="112" t="s">
        <v>336</v>
      </c>
      <c r="BM102" s="106">
        <v>26.88</v>
      </c>
      <c r="BN102" s="103">
        <v>26.88</v>
      </c>
      <c r="BO102" s="103">
        <v>26.88</v>
      </c>
      <c r="BP102" s="103">
        <v>0</v>
      </c>
      <c r="BQ102" s="103">
        <v>0</v>
      </c>
      <c r="BR102" s="103">
        <v>0</v>
      </c>
      <c r="BS102" s="103">
        <v>0</v>
      </c>
      <c r="BT102" s="103"/>
      <c r="BU102" s="110"/>
      <c r="BV102" s="103"/>
      <c r="BW102" s="103"/>
      <c r="BX102" s="103">
        <v>0</v>
      </c>
      <c r="BY102" s="106">
        <v>0</v>
      </c>
      <c r="BZ102" s="106">
        <v>0</v>
      </c>
      <c r="CA102" s="103"/>
      <c r="CB102" s="103"/>
      <c r="CC102" s="103">
        <v>0</v>
      </c>
      <c r="CD102" s="103"/>
      <c r="CE102" s="103">
        <v>0</v>
      </c>
      <c r="CF102" s="103"/>
      <c r="CG102" s="103"/>
      <c r="CH102" s="103"/>
      <c r="CI102" s="103"/>
      <c r="CJ102" s="103"/>
      <c r="CK102" s="110"/>
      <c r="CL102" s="103"/>
      <c r="CM102" s="103"/>
      <c r="CN102" s="103"/>
      <c r="CO102" s="103"/>
      <c r="CP102" s="103"/>
      <c r="CQ102" s="103">
        <v>0</v>
      </c>
      <c r="CR102" s="103"/>
      <c r="CS102" s="103"/>
      <c r="CT102" s="103"/>
      <c r="CU102" s="103"/>
      <c r="CV102" s="111">
        <v>365.05</v>
      </c>
    </row>
    <row r="103" spans="1:100" s="99" customFormat="1" ht="14.25" customHeight="1">
      <c r="A103" s="103">
        <v>98</v>
      </c>
      <c r="B103" s="103" t="s">
        <v>240</v>
      </c>
      <c r="C103" s="104">
        <v>503007</v>
      </c>
      <c r="D103" s="130" t="s">
        <v>337</v>
      </c>
      <c r="E103" s="106">
        <v>345.04920000000004</v>
      </c>
      <c r="F103" s="106">
        <v>247.28919999999999</v>
      </c>
      <c r="G103" s="103">
        <v>70098</v>
      </c>
      <c r="H103" s="106"/>
      <c r="I103" s="106">
        <v>70098</v>
      </c>
      <c r="J103" s="103">
        <v>84.117599999999996</v>
      </c>
      <c r="K103" s="106">
        <v>15.768000000000001</v>
      </c>
      <c r="L103" s="103">
        <v>0</v>
      </c>
      <c r="M103" s="103">
        <v>0</v>
      </c>
      <c r="N103" s="103">
        <v>0</v>
      </c>
      <c r="O103" s="128">
        <v>15.768000000000001</v>
      </c>
      <c r="P103" s="103"/>
      <c r="Q103" s="103"/>
      <c r="R103" s="103"/>
      <c r="S103" s="106">
        <v>42.552000000000007</v>
      </c>
      <c r="T103" s="103">
        <v>0</v>
      </c>
      <c r="U103" s="103">
        <v>3.6720000000000002</v>
      </c>
      <c r="V103" s="103"/>
      <c r="W103" s="103">
        <v>25.92</v>
      </c>
      <c r="X103" s="103">
        <v>25.92</v>
      </c>
      <c r="Y103" s="103">
        <v>0</v>
      </c>
      <c r="Z103" s="103">
        <v>12.96</v>
      </c>
      <c r="AA103" s="103">
        <v>12.96</v>
      </c>
      <c r="AB103" s="103">
        <v>0</v>
      </c>
      <c r="AC103" s="103">
        <v>21600</v>
      </c>
      <c r="AD103" s="103"/>
      <c r="AE103" s="103"/>
      <c r="AF103" s="103">
        <v>46.62</v>
      </c>
      <c r="AG103" s="103">
        <v>46.62</v>
      </c>
      <c r="AH103" s="103">
        <v>0</v>
      </c>
      <c r="AI103" s="110">
        <v>25.065200000000001</v>
      </c>
      <c r="AJ103" s="110">
        <v>25.065200000000001</v>
      </c>
      <c r="AK103" s="110">
        <v>0</v>
      </c>
      <c r="AL103" s="110">
        <v>250652</v>
      </c>
      <c r="AM103" s="103"/>
      <c r="AN103" s="103">
        <v>11.1127</v>
      </c>
      <c r="AO103" s="103">
        <v>11.1127</v>
      </c>
      <c r="AP103" s="103">
        <v>0</v>
      </c>
      <c r="AQ103" s="103">
        <v>10.459</v>
      </c>
      <c r="AR103" s="103">
        <v>104590</v>
      </c>
      <c r="AS103" s="103">
        <v>0.65369999999999995</v>
      </c>
      <c r="AT103" s="103">
        <v>6536.9999999999991</v>
      </c>
      <c r="AU103" s="103"/>
      <c r="AV103" s="103">
        <v>1.6996</v>
      </c>
      <c r="AW103" s="103">
        <v>1.6996</v>
      </c>
      <c r="AX103" s="103">
        <v>0</v>
      </c>
      <c r="AY103" s="103">
        <v>0.78439999999999999</v>
      </c>
      <c r="AZ103" s="103">
        <v>7844</v>
      </c>
      <c r="BA103" s="103">
        <v>0.91520000000000001</v>
      </c>
      <c r="BB103" s="103">
        <v>9152</v>
      </c>
      <c r="BC103" s="103">
        <v>0</v>
      </c>
      <c r="BD103" s="103">
        <v>20.354099999999999</v>
      </c>
      <c r="BE103" s="103">
        <v>20.354099999999999</v>
      </c>
      <c r="BF103" s="103">
        <v>0</v>
      </c>
      <c r="BG103" s="103"/>
      <c r="BH103" s="103"/>
      <c r="BI103" s="103"/>
      <c r="BJ103" s="103">
        <v>0</v>
      </c>
      <c r="BK103" s="111">
        <v>1E-4</v>
      </c>
      <c r="BL103" s="131" t="s">
        <v>337</v>
      </c>
      <c r="BM103" s="106">
        <v>97.28</v>
      </c>
      <c r="BN103" s="103">
        <v>17.28</v>
      </c>
      <c r="BO103" s="103">
        <v>17.28</v>
      </c>
      <c r="BP103" s="103">
        <v>0</v>
      </c>
      <c r="BQ103" s="103">
        <v>0</v>
      </c>
      <c r="BR103" s="103">
        <v>0</v>
      </c>
      <c r="BS103" s="103">
        <v>0</v>
      </c>
      <c r="BT103" s="103"/>
      <c r="BU103" s="110">
        <v>80</v>
      </c>
      <c r="BV103" s="103"/>
      <c r="BW103" s="103"/>
      <c r="BX103" s="103">
        <v>0</v>
      </c>
      <c r="BY103" s="106">
        <v>0.48</v>
      </c>
      <c r="BZ103" s="106">
        <v>0.48</v>
      </c>
      <c r="CA103" s="103"/>
      <c r="CB103" s="103"/>
      <c r="CC103" s="103">
        <v>0.48</v>
      </c>
      <c r="CD103" s="103"/>
      <c r="CE103" s="103">
        <v>0.48</v>
      </c>
      <c r="CF103" s="103"/>
      <c r="CG103" s="103"/>
      <c r="CH103" s="103"/>
      <c r="CI103" s="103"/>
      <c r="CJ103" s="103"/>
      <c r="CK103" s="110"/>
      <c r="CL103" s="103"/>
      <c r="CM103" s="103"/>
      <c r="CN103" s="103"/>
      <c r="CO103" s="103"/>
      <c r="CP103" s="103"/>
      <c r="CQ103" s="103">
        <v>0</v>
      </c>
      <c r="CR103" s="103"/>
      <c r="CS103" s="103"/>
      <c r="CT103" s="103"/>
      <c r="CU103" s="103"/>
      <c r="CV103" s="111">
        <v>345.04920000000004</v>
      </c>
    </row>
    <row r="104" spans="1:100" s="99" customFormat="1" ht="14.25" customHeight="1">
      <c r="A104" s="103">
        <v>99</v>
      </c>
      <c r="B104" s="103" t="s">
        <v>240</v>
      </c>
      <c r="C104" s="104">
        <v>503008</v>
      </c>
      <c r="D104" s="130" t="s">
        <v>338</v>
      </c>
      <c r="E104" s="106">
        <v>158.05000000000001</v>
      </c>
      <c r="F104" s="106">
        <v>128.49</v>
      </c>
      <c r="G104" s="103">
        <v>36336</v>
      </c>
      <c r="H104" s="106"/>
      <c r="I104" s="106">
        <v>36336</v>
      </c>
      <c r="J104" s="103">
        <v>43.603200000000001</v>
      </c>
      <c r="K104" s="106">
        <v>0</v>
      </c>
      <c r="L104" s="103">
        <v>0</v>
      </c>
      <c r="M104" s="103">
        <v>0</v>
      </c>
      <c r="N104" s="103">
        <v>0</v>
      </c>
      <c r="O104" s="103"/>
      <c r="P104" s="103"/>
      <c r="Q104" s="103"/>
      <c r="R104" s="103"/>
      <c r="S104" s="106">
        <v>23.759999999999998</v>
      </c>
      <c r="T104" s="103">
        <v>0</v>
      </c>
      <c r="U104" s="103"/>
      <c r="V104" s="103"/>
      <c r="W104" s="103">
        <v>15.84</v>
      </c>
      <c r="X104" s="103">
        <v>15.84</v>
      </c>
      <c r="Y104" s="103">
        <v>0</v>
      </c>
      <c r="Z104" s="103">
        <v>7.92</v>
      </c>
      <c r="AA104" s="103">
        <v>7.92</v>
      </c>
      <c r="AB104" s="103">
        <v>0</v>
      </c>
      <c r="AC104" s="103">
        <v>13200</v>
      </c>
      <c r="AD104" s="103"/>
      <c r="AE104" s="103"/>
      <c r="AF104" s="103">
        <v>28.49</v>
      </c>
      <c r="AG104" s="103">
        <v>28.49</v>
      </c>
      <c r="AH104" s="103">
        <v>0</v>
      </c>
      <c r="AI104" s="110">
        <v>14.0693</v>
      </c>
      <c r="AJ104" s="110">
        <v>14.0693</v>
      </c>
      <c r="AK104" s="110">
        <v>0</v>
      </c>
      <c r="AL104" s="110">
        <v>140693</v>
      </c>
      <c r="AM104" s="103"/>
      <c r="AN104" s="103">
        <v>6.1279000000000003</v>
      </c>
      <c r="AO104" s="103">
        <v>6.1279000000000003</v>
      </c>
      <c r="AP104" s="103">
        <v>0</v>
      </c>
      <c r="AQ104" s="103">
        <v>5.7675000000000001</v>
      </c>
      <c r="AR104" s="103">
        <v>57675</v>
      </c>
      <c r="AS104" s="103">
        <v>0.36049999999999999</v>
      </c>
      <c r="AT104" s="103">
        <v>3605</v>
      </c>
      <c r="AU104" s="103"/>
      <c r="AV104" s="103">
        <v>0.93720000000000003</v>
      </c>
      <c r="AW104" s="103">
        <v>0.93720000000000003</v>
      </c>
      <c r="AX104" s="103">
        <v>0</v>
      </c>
      <c r="AY104" s="103">
        <v>0.43259999999999998</v>
      </c>
      <c r="AZ104" s="103">
        <v>4326</v>
      </c>
      <c r="BA104" s="103">
        <v>0.50470000000000004</v>
      </c>
      <c r="BB104" s="103">
        <v>5047</v>
      </c>
      <c r="BC104" s="103">
        <v>-9.9999999999988987E-5</v>
      </c>
      <c r="BD104" s="103">
        <v>11.5024</v>
      </c>
      <c r="BE104" s="103">
        <v>11.5024</v>
      </c>
      <c r="BF104" s="103">
        <v>0</v>
      </c>
      <c r="BG104" s="103"/>
      <c r="BH104" s="103"/>
      <c r="BI104" s="103"/>
      <c r="BJ104" s="103">
        <v>0</v>
      </c>
      <c r="BK104" s="111">
        <v>1E-4</v>
      </c>
      <c r="BL104" s="131" t="s">
        <v>338</v>
      </c>
      <c r="BM104" s="106">
        <v>29.56</v>
      </c>
      <c r="BN104" s="103">
        <v>10.559999999999999</v>
      </c>
      <c r="BO104" s="103">
        <v>10.559999999999999</v>
      </c>
      <c r="BP104" s="103">
        <v>0</v>
      </c>
      <c r="BQ104" s="103">
        <v>0</v>
      </c>
      <c r="BR104" s="103">
        <v>0</v>
      </c>
      <c r="BS104" s="103">
        <v>0</v>
      </c>
      <c r="BT104" s="103"/>
      <c r="BU104" s="110">
        <v>19</v>
      </c>
      <c r="BV104" s="103"/>
      <c r="BW104" s="103"/>
      <c r="BX104" s="103">
        <v>0</v>
      </c>
      <c r="BY104" s="106">
        <v>0</v>
      </c>
      <c r="BZ104" s="106">
        <v>0</v>
      </c>
      <c r="CA104" s="103"/>
      <c r="CB104" s="103"/>
      <c r="CC104" s="103">
        <v>0</v>
      </c>
      <c r="CD104" s="103"/>
      <c r="CE104" s="103">
        <v>0</v>
      </c>
      <c r="CF104" s="103"/>
      <c r="CG104" s="103"/>
      <c r="CH104" s="103"/>
      <c r="CI104" s="103"/>
      <c r="CJ104" s="103"/>
      <c r="CK104" s="110"/>
      <c r="CL104" s="103"/>
      <c r="CM104" s="103"/>
      <c r="CN104" s="103"/>
      <c r="CO104" s="103"/>
      <c r="CP104" s="103"/>
      <c r="CQ104" s="103">
        <v>0</v>
      </c>
      <c r="CR104" s="103"/>
      <c r="CS104" s="103"/>
      <c r="CT104" s="103"/>
      <c r="CU104" s="103"/>
      <c r="CV104" s="111">
        <v>158.05000000000001</v>
      </c>
    </row>
    <row r="105" spans="1:100" s="99" customFormat="1" ht="14.25" customHeight="1">
      <c r="A105" s="103">
        <v>100</v>
      </c>
      <c r="B105" s="103" t="s">
        <v>240</v>
      </c>
      <c r="C105" s="104">
        <v>503003</v>
      </c>
      <c r="D105" s="105" t="s">
        <v>339</v>
      </c>
      <c r="E105" s="106">
        <v>1072.1515999999999</v>
      </c>
      <c r="F105" s="106">
        <v>924.2675999999999</v>
      </c>
      <c r="G105" s="103">
        <v>335676</v>
      </c>
      <c r="H105" s="106"/>
      <c r="I105" s="106">
        <v>335676</v>
      </c>
      <c r="J105" s="103">
        <v>366.44639999999998</v>
      </c>
      <c r="K105" s="106">
        <v>60.48</v>
      </c>
      <c r="L105" s="103">
        <v>0</v>
      </c>
      <c r="M105" s="103">
        <v>0</v>
      </c>
      <c r="N105" s="103">
        <v>0</v>
      </c>
      <c r="O105" s="128">
        <v>60.48</v>
      </c>
      <c r="P105" s="103"/>
      <c r="Q105" s="103"/>
      <c r="R105" s="103"/>
      <c r="S105" s="106">
        <v>11.832000000000001</v>
      </c>
      <c r="T105" s="103">
        <v>0</v>
      </c>
      <c r="U105" s="103">
        <v>11.832000000000001</v>
      </c>
      <c r="V105" s="103"/>
      <c r="W105" s="103"/>
      <c r="X105" s="103"/>
      <c r="Y105" s="103">
        <v>0</v>
      </c>
      <c r="Z105" s="103"/>
      <c r="AA105" s="103">
        <v>0</v>
      </c>
      <c r="AB105" s="103">
        <v>0</v>
      </c>
      <c r="AC105" s="103">
        <v>0</v>
      </c>
      <c r="AD105" s="103"/>
      <c r="AE105" s="103"/>
      <c r="AF105" s="103">
        <v>207.2</v>
      </c>
      <c r="AG105" s="103">
        <v>207.2</v>
      </c>
      <c r="AH105" s="103">
        <v>0</v>
      </c>
      <c r="AI105" s="110">
        <v>116.35209999999999</v>
      </c>
      <c r="AJ105" s="110">
        <v>91.7834</v>
      </c>
      <c r="AK105" s="110">
        <v>24.568699999999993</v>
      </c>
      <c r="AL105" s="110">
        <v>1269132</v>
      </c>
      <c r="AM105" s="128">
        <v>6.6010999999999997</v>
      </c>
      <c r="AN105" s="103">
        <v>54.712899999999998</v>
      </c>
      <c r="AO105" s="103">
        <v>54.712899999999998</v>
      </c>
      <c r="AP105" s="103">
        <v>0</v>
      </c>
      <c r="AQ105" s="103">
        <v>45.8917</v>
      </c>
      <c r="AR105" s="103">
        <v>570111</v>
      </c>
      <c r="AS105" s="103">
        <v>3.4980000000000002</v>
      </c>
      <c r="AT105" s="103">
        <v>34980</v>
      </c>
      <c r="AU105" s="103"/>
      <c r="AV105" s="103">
        <v>8.3678000000000008</v>
      </c>
      <c r="AW105" s="103">
        <v>8.3678000000000008</v>
      </c>
      <c r="AX105" s="103">
        <v>0</v>
      </c>
      <c r="AY105" s="103">
        <v>4.1976000000000004</v>
      </c>
      <c r="AZ105" s="103">
        <v>41976.000000000007</v>
      </c>
      <c r="BA105" s="103">
        <v>4.1702000000000004</v>
      </c>
      <c r="BB105" s="103">
        <v>48973.000000000007</v>
      </c>
      <c r="BC105" s="103">
        <v>0</v>
      </c>
      <c r="BD105" s="103">
        <v>92.275300000000001</v>
      </c>
      <c r="BE105" s="103">
        <v>92.275300000000001</v>
      </c>
      <c r="BF105" s="103">
        <v>0</v>
      </c>
      <c r="BG105" s="103"/>
      <c r="BH105" s="103"/>
      <c r="BI105" s="103"/>
      <c r="BJ105" s="103">
        <v>0</v>
      </c>
      <c r="BK105" s="111">
        <v>1E-4</v>
      </c>
      <c r="BL105" s="112" t="s">
        <v>339</v>
      </c>
      <c r="BM105" s="106">
        <v>99.8</v>
      </c>
      <c r="BN105" s="103">
        <v>76.8</v>
      </c>
      <c r="BO105" s="103">
        <v>76.8</v>
      </c>
      <c r="BP105" s="103">
        <v>0</v>
      </c>
      <c r="BQ105" s="103">
        <v>0</v>
      </c>
      <c r="BR105" s="103">
        <v>0</v>
      </c>
      <c r="BS105" s="103">
        <v>0</v>
      </c>
      <c r="BT105" s="103"/>
      <c r="BU105" s="110">
        <v>23</v>
      </c>
      <c r="BV105" s="103"/>
      <c r="BW105" s="103"/>
      <c r="BX105" s="103">
        <v>0</v>
      </c>
      <c r="BY105" s="106">
        <v>48.084000000000003</v>
      </c>
      <c r="BZ105" s="106">
        <v>38.292000000000002</v>
      </c>
      <c r="CA105" s="129">
        <v>33.012</v>
      </c>
      <c r="CB105" s="129"/>
      <c r="CC105" s="103">
        <v>5.28</v>
      </c>
      <c r="CD105" s="103"/>
      <c r="CE105" s="103">
        <v>5.28</v>
      </c>
      <c r="CF105" s="103"/>
      <c r="CG105" s="103"/>
      <c r="CH105" s="129">
        <v>9.7919999999999998</v>
      </c>
      <c r="CI105" s="103"/>
      <c r="CJ105" s="103"/>
      <c r="CK105" s="110"/>
      <c r="CL105" s="103"/>
      <c r="CM105" s="103"/>
      <c r="CN105" s="103"/>
      <c r="CO105" s="103"/>
      <c r="CP105" s="103"/>
      <c r="CQ105" s="103">
        <v>0</v>
      </c>
      <c r="CR105" s="103"/>
      <c r="CS105" s="103"/>
      <c r="CT105" s="103"/>
      <c r="CU105" s="103"/>
      <c r="CV105" s="111">
        <v>1072.1515999999999</v>
      </c>
    </row>
    <row r="106" spans="1:100" s="99" customFormat="1" ht="14.25" customHeight="1">
      <c r="A106" s="103">
        <v>101</v>
      </c>
      <c r="B106" s="103" t="s">
        <v>240</v>
      </c>
      <c r="C106" s="104">
        <v>503002</v>
      </c>
      <c r="D106" s="105" t="s">
        <v>340</v>
      </c>
      <c r="E106" s="106">
        <v>1153.8681000000001</v>
      </c>
      <c r="F106" s="106">
        <v>930.02809999999999</v>
      </c>
      <c r="G106" s="103">
        <v>430744</v>
      </c>
      <c r="H106" s="106"/>
      <c r="I106" s="106">
        <v>430744</v>
      </c>
      <c r="J106" s="103">
        <v>364.98480000000001</v>
      </c>
      <c r="K106" s="106">
        <v>25.92</v>
      </c>
      <c r="L106" s="103">
        <v>0</v>
      </c>
      <c r="M106" s="103">
        <v>0</v>
      </c>
      <c r="N106" s="103">
        <v>0</v>
      </c>
      <c r="O106" s="128">
        <v>25.92</v>
      </c>
      <c r="P106" s="103"/>
      <c r="Q106" s="103"/>
      <c r="R106" s="103"/>
      <c r="S106" s="106">
        <v>5.0999999999999996</v>
      </c>
      <c r="T106" s="103">
        <v>0</v>
      </c>
      <c r="U106" s="103">
        <v>5.0999999999999996</v>
      </c>
      <c r="V106" s="103"/>
      <c r="W106" s="103"/>
      <c r="X106" s="103"/>
      <c r="Y106" s="103">
        <v>0</v>
      </c>
      <c r="Z106" s="103"/>
      <c r="AA106" s="103">
        <v>0</v>
      </c>
      <c r="AB106" s="103">
        <v>0</v>
      </c>
      <c r="AC106" s="103">
        <v>0</v>
      </c>
      <c r="AD106" s="103"/>
      <c r="AE106" s="103"/>
      <c r="AF106" s="103">
        <v>181.3</v>
      </c>
      <c r="AG106" s="103">
        <v>181.3</v>
      </c>
      <c r="AH106" s="103">
        <v>0</v>
      </c>
      <c r="AI106" s="110">
        <v>138.6052</v>
      </c>
      <c r="AJ106" s="110">
        <v>116.35209999999999</v>
      </c>
      <c r="AK106" s="110">
        <v>22.253100000000003</v>
      </c>
      <c r="AL106" s="110">
        <v>1549057</v>
      </c>
      <c r="AM106" s="128">
        <v>26.636600000000001</v>
      </c>
      <c r="AN106" s="103">
        <v>70.573999999999998</v>
      </c>
      <c r="AO106" s="103">
        <v>70.573999999999998</v>
      </c>
      <c r="AP106" s="103">
        <v>0</v>
      </c>
      <c r="AQ106" s="103">
        <v>43.702800000000003</v>
      </c>
      <c r="AR106" s="103">
        <v>767370</v>
      </c>
      <c r="AS106" s="103">
        <v>4.6319999999999997</v>
      </c>
      <c r="AT106" s="103">
        <v>46320</v>
      </c>
      <c r="AU106" s="103"/>
      <c r="AV106" s="103">
        <v>10.7936</v>
      </c>
      <c r="AW106" s="103">
        <v>10.7936</v>
      </c>
      <c r="AX106" s="103">
        <v>0</v>
      </c>
      <c r="AY106" s="103">
        <v>5.5583999999999998</v>
      </c>
      <c r="AZ106" s="103">
        <v>55584</v>
      </c>
      <c r="BA106" s="103">
        <v>5.2351999999999999</v>
      </c>
      <c r="BB106" s="103">
        <v>64848</v>
      </c>
      <c r="BC106" s="103">
        <v>0</v>
      </c>
      <c r="BD106" s="103">
        <v>106.1139</v>
      </c>
      <c r="BE106" s="103">
        <v>106.1139</v>
      </c>
      <c r="BF106" s="103">
        <v>0</v>
      </c>
      <c r="BG106" s="103"/>
      <c r="BH106" s="103"/>
      <c r="BI106" s="103"/>
      <c r="BJ106" s="103">
        <v>0</v>
      </c>
      <c r="BK106" s="111">
        <v>1E-4</v>
      </c>
      <c r="BL106" s="112" t="s">
        <v>340</v>
      </c>
      <c r="BM106" s="106">
        <v>119.2</v>
      </c>
      <c r="BN106" s="103">
        <v>67.2</v>
      </c>
      <c r="BO106" s="103">
        <v>67.2</v>
      </c>
      <c r="BP106" s="103">
        <v>0</v>
      </c>
      <c r="BQ106" s="103">
        <v>0</v>
      </c>
      <c r="BR106" s="103">
        <v>0</v>
      </c>
      <c r="BS106" s="103">
        <v>0</v>
      </c>
      <c r="BT106" s="103"/>
      <c r="BU106" s="110">
        <v>52</v>
      </c>
      <c r="BV106" s="103"/>
      <c r="BW106" s="103"/>
      <c r="BX106" s="103">
        <v>0</v>
      </c>
      <c r="BY106" s="106">
        <v>104.64</v>
      </c>
      <c r="BZ106" s="106">
        <v>90.707999999999998</v>
      </c>
      <c r="CA106" s="129">
        <v>85.427999999999997</v>
      </c>
      <c r="CB106" s="129"/>
      <c r="CC106" s="103">
        <v>5.28</v>
      </c>
      <c r="CD106" s="103"/>
      <c r="CE106" s="103">
        <v>5.28</v>
      </c>
      <c r="CF106" s="103"/>
      <c r="CG106" s="103"/>
      <c r="CH106" s="129">
        <v>13.932</v>
      </c>
      <c r="CI106" s="103"/>
      <c r="CJ106" s="103"/>
      <c r="CK106" s="110"/>
      <c r="CL106" s="103"/>
      <c r="CM106" s="103"/>
      <c r="CN106" s="103"/>
      <c r="CO106" s="103"/>
      <c r="CP106" s="103"/>
      <c r="CQ106" s="103">
        <v>0</v>
      </c>
      <c r="CR106" s="103"/>
      <c r="CS106" s="103"/>
      <c r="CT106" s="103"/>
      <c r="CU106" s="103"/>
      <c r="CV106" s="111">
        <v>1153.8681000000001</v>
      </c>
    </row>
    <row r="107" spans="1:100" s="99" customFormat="1" ht="14.25" customHeight="1">
      <c r="A107" s="103">
        <v>102</v>
      </c>
      <c r="B107" s="103" t="s">
        <v>240</v>
      </c>
      <c r="C107" s="104">
        <v>503004</v>
      </c>
      <c r="D107" s="105" t="s">
        <v>341</v>
      </c>
      <c r="E107" s="106">
        <v>684.86530000000016</v>
      </c>
      <c r="F107" s="106">
        <v>591.8873000000001</v>
      </c>
      <c r="G107" s="103">
        <v>234881</v>
      </c>
      <c r="H107" s="106"/>
      <c r="I107" s="106">
        <v>234881</v>
      </c>
      <c r="J107" s="103">
        <v>229.4256</v>
      </c>
      <c r="K107" s="106">
        <v>41.904000000000003</v>
      </c>
      <c r="L107" s="103">
        <v>0</v>
      </c>
      <c r="M107" s="103">
        <v>0</v>
      </c>
      <c r="N107" s="103">
        <v>0</v>
      </c>
      <c r="O107" s="128">
        <v>41.904000000000003</v>
      </c>
      <c r="P107" s="103"/>
      <c r="Q107" s="103"/>
      <c r="R107" s="103"/>
      <c r="S107" s="106">
        <v>8.16</v>
      </c>
      <c r="T107" s="103">
        <v>0</v>
      </c>
      <c r="U107" s="103">
        <v>8.16</v>
      </c>
      <c r="V107" s="103"/>
      <c r="W107" s="103"/>
      <c r="X107" s="103"/>
      <c r="Y107" s="103">
        <v>0</v>
      </c>
      <c r="Z107" s="103"/>
      <c r="AA107" s="103">
        <v>0</v>
      </c>
      <c r="AB107" s="103">
        <v>0</v>
      </c>
      <c r="AC107" s="103">
        <v>0</v>
      </c>
      <c r="AD107" s="103"/>
      <c r="AE107" s="103"/>
      <c r="AF107" s="103">
        <v>116.55</v>
      </c>
      <c r="AG107" s="103">
        <v>116.55</v>
      </c>
      <c r="AH107" s="103">
        <v>0</v>
      </c>
      <c r="AI107" s="110">
        <v>80.006</v>
      </c>
      <c r="AJ107" s="110">
        <v>138.6052</v>
      </c>
      <c r="AK107" s="110">
        <v>-58.599199999999996</v>
      </c>
      <c r="AL107" s="110">
        <v>824925.00000000012</v>
      </c>
      <c r="AM107" s="128">
        <v>9.0225000000000009</v>
      </c>
      <c r="AN107" s="103">
        <v>37.607100000000003</v>
      </c>
      <c r="AO107" s="103">
        <v>37.607100000000003</v>
      </c>
      <c r="AP107" s="103">
        <v>0</v>
      </c>
      <c r="AQ107" s="103">
        <v>27.678000000000001</v>
      </c>
      <c r="AR107" s="103">
        <v>374585</v>
      </c>
      <c r="AS107" s="103">
        <v>2.2970999999999999</v>
      </c>
      <c r="AT107" s="103">
        <v>22971</v>
      </c>
      <c r="AU107" s="103"/>
      <c r="AV107" s="103">
        <v>5.7515999999999998</v>
      </c>
      <c r="AW107" s="103">
        <v>5.7515999999999998</v>
      </c>
      <c r="AX107" s="103">
        <v>0</v>
      </c>
      <c r="AY107" s="103">
        <v>2.7565</v>
      </c>
      <c r="AZ107" s="103">
        <v>27565</v>
      </c>
      <c r="BA107" s="103">
        <v>2.9950999999999999</v>
      </c>
      <c r="BB107" s="103">
        <v>32159</v>
      </c>
      <c r="BC107" s="103">
        <v>0</v>
      </c>
      <c r="BD107" s="103">
        <v>63.460500000000003</v>
      </c>
      <c r="BE107" s="103">
        <v>63.460500000000003</v>
      </c>
      <c r="BF107" s="103">
        <v>0</v>
      </c>
      <c r="BG107" s="103"/>
      <c r="BH107" s="103"/>
      <c r="BI107" s="103"/>
      <c r="BJ107" s="103">
        <v>0</v>
      </c>
      <c r="BK107" s="111">
        <v>1E-4</v>
      </c>
      <c r="BL107" s="112" t="s">
        <v>341</v>
      </c>
      <c r="BM107" s="106">
        <v>57.199999999999996</v>
      </c>
      <c r="BN107" s="103">
        <v>43.199999999999996</v>
      </c>
      <c r="BO107" s="103">
        <v>43.199999999999996</v>
      </c>
      <c r="BP107" s="103">
        <v>0</v>
      </c>
      <c r="BQ107" s="103">
        <v>0</v>
      </c>
      <c r="BR107" s="103">
        <v>0</v>
      </c>
      <c r="BS107" s="103">
        <v>0</v>
      </c>
      <c r="BT107" s="103"/>
      <c r="BU107" s="110">
        <v>14</v>
      </c>
      <c r="BV107" s="103"/>
      <c r="BW107" s="103"/>
      <c r="BX107" s="103">
        <v>0</v>
      </c>
      <c r="BY107" s="106">
        <v>35.777999999999999</v>
      </c>
      <c r="BZ107" s="106">
        <v>27.335999999999999</v>
      </c>
      <c r="CA107" s="129">
        <v>19.655999999999999</v>
      </c>
      <c r="CB107" s="129"/>
      <c r="CC107" s="103">
        <v>7.68</v>
      </c>
      <c r="CD107" s="103"/>
      <c r="CE107" s="103">
        <v>7.68</v>
      </c>
      <c r="CF107" s="103"/>
      <c r="CG107" s="103"/>
      <c r="CH107" s="129">
        <v>8.4420000000000002</v>
      </c>
      <c r="CI107" s="103"/>
      <c r="CJ107" s="103"/>
      <c r="CK107" s="110"/>
      <c r="CL107" s="103"/>
      <c r="CM107" s="103"/>
      <c r="CN107" s="103"/>
      <c r="CO107" s="103"/>
      <c r="CP107" s="103"/>
      <c r="CQ107" s="103">
        <v>0</v>
      </c>
      <c r="CR107" s="103"/>
      <c r="CS107" s="103"/>
      <c r="CT107" s="103"/>
      <c r="CU107" s="103"/>
      <c r="CV107" s="111">
        <v>684.86530000000016</v>
      </c>
    </row>
    <row r="108" spans="1:100" s="99" customFormat="1" ht="14.25" customHeight="1">
      <c r="A108" s="103">
        <v>103</v>
      </c>
      <c r="B108" s="103" t="s">
        <v>240</v>
      </c>
      <c r="C108" s="104">
        <v>503005</v>
      </c>
      <c r="D108" s="105" t="s">
        <v>342</v>
      </c>
      <c r="E108" s="106">
        <v>208.84129999999999</v>
      </c>
      <c r="F108" s="106">
        <v>169.63329999999999</v>
      </c>
      <c r="G108" s="103">
        <v>83779</v>
      </c>
      <c r="H108" s="106"/>
      <c r="I108" s="106">
        <v>83779</v>
      </c>
      <c r="J108" s="103">
        <v>59.417999999999999</v>
      </c>
      <c r="K108" s="106">
        <v>10.368</v>
      </c>
      <c r="L108" s="103">
        <v>0</v>
      </c>
      <c r="M108" s="103">
        <v>0</v>
      </c>
      <c r="N108" s="103">
        <v>0</v>
      </c>
      <c r="O108" s="128">
        <v>10.368</v>
      </c>
      <c r="P108" s="103"/>
      <c r="Q108" s="103"/>
      <c r="R108" s="103"/>
      <c r="S108" s="106">
        <v>2.04</v>
      </c>
      <c r="T108" s="103">
        <v>0</v>
      </c>
      <c r="U108" s="103">
        <v>2.04</v>
      </c>
      <c r="V108" s="103"/>
      <c r="W108" s="103"/>
      <c r="X108" s="103"/>
      <c r="Y108" s="103">
        <v>0</v>
      </c>
      <c r="Z108" s="103"/>
      <c r="AA108" s="103">
        <v>0</v>
      </c>
      <c r="AB108" s="103">
        <v>0</v>
      </c>
      <c r="AC108" s="103">
        <v>0</v>
      </c>
      <c r="AD108" s="103"/>
      <c r="AE108" s="103"/>
      <c r="AF108" s="103">
        <v>25.9</v>
      </c>
      <c r="AG108" s="103">
        <v>25.9</v>
      </c>
      <c r="AH108" s="103">
        <v>0</v>
      </c>
      <c r="AI108" s="110">
        <v>27.6904</v>
      </c>
      <c r="AJ108" s="110">
        <v>80.005899999999997</v>
      </c>
      <c r="AK108" s="110">
        <v>-52.3155</v>
      </c>
      <c r="AL108" s="110">
        <v>272422</v>
      </c>
      <c r="AM108" s="128">
        <v>6.9813000000000001</v>
      </c>
      <c r="AN108" s="103">
        <v>13.6089</v>
      </c>
      <c r="AO108" s="103">
        <v>13.6089</v>
      </c>
      <c r="AP108" s="103">
        <v>0</v>
      </c>
      <c r="AQ108" s="103">
        <v>6.8254000000000001</v>
      </c>
      <c r="AR108" s="103">
        <v>129443</v>
      </c>
      <c r="AS108" s="103">
        <v>0.78649999999999998</v>
      </c>
      <c r="AT108" s="103">
        <v>7865</v>
      </c>
      <c r="AU108" s="103"/>
      <c r="AV108" s="103">
        <v>2.0813000000000001</v>
      </c>
      <c r="AW108" s="103">
        <v>2.0813000000000001</v>
      </c>
      <c r="AX108" s="103">
        <v>0</v>
      </c>
      <c r="AY108" s="103">
        <v>0.94379999999999997</v>
      </c>
      <c r="AZ108" s="103">
        <v>9438</v>
      </c>
      <c r="BA108" s="103">
        <v>1.1375000000000002</v>
      </c>
      <c r="BB108" s="103">
        <v>11011</v>
      </c>
      <c r="BC108" s="103">
        <v>0</v>
      </c>
      <c r="BD108" s="103">
        <v>21.545400000000001</v>
      </c>
      <c r="BE108" s="103">
        <v>21.545400000000001</v>
      </c>
      <c r="BF108" s="103">
        <v>0</v>
      </c>
      <c r="BG108" s="103"/>
      <c r="BH108" s="103"/>
      <c r="BI108" s="103"/>
      <c r="BJ108" s="103">
        <v>0</v>
      </c>
      <c r="BK108" s="111">
        <v>1E-4</v>
      </c>
      <c r="BL108" s="112" t="s">
        <v>342</v>
      </c>
      <c r="BM108" s="106">
        <v>25.6</v>
      </c>
      <c r="BN108" s="103">
        <v>9.6</v>
      </c>
      <c r="BO108" s="103">
        <v>9.6</v>
      </c>
      <c r="BP108" s="103">
        <v>0</v>
      </c>
      <c r="BQ108" s="103">
        <v>0</v>
      </c>
      <c r="BR108" s="103">
        <v>0</v>
      </c>
      <c r="BS108" s="103">
        <v>0</v>
      </c>
      <c r="BT108" s="103"/>
      <c r="BU108" s="110">
        <v>16</v>
      </c>
      <c r="BV108" s="103"/>
      <c r="BW108" s="103"/>
      <c r="BX108" s="103">
        <v>0</v>
      </c>
      <c r="BY108" s="106">
        <v>13.607999999999999</v>
      </c>
      <c r="BZ108" s="106">
        <v>12.78</v>
      </c>
      <c r="CA108" s="129">
        <v>11.34</v>
      </c>
      <c r="CB108" s="129"/>
      <c r="CC108" s="103">
        <v>1.44</v>
      </c>
      <c r="CD108" s="103"/>
      <c r="CE108" s="103">
        <v>1.44</v>
      </c>
      <c r="CF108" s="103"/>
      <c r="CG108" s="103"/>
      <c r="CH108" s="129">
        <v>0.82799999999999996</v>
      </c>
      <c r="CI108" s="103"/>
      <c r="CJ108" s="103"/>
      <c r="CK108" s="110"/>
      <c r="CL108" s="103"/>
      <c r="CM108" s="103"/>
      <c r="CN108" s="103"/>
      <c r="CO108" s="103"/>
      <c r="CP108" s="103"/>
      <c r="CQ108" s="103">
        <v>0</v>
      </c>
      <c r="CR108" s="103"/>
      <c r="CS108" s="103"/>
      <c r="CT108" s="103"/>
      <c r="CU108" s="103"/>
      <c r="CV108" s="111">
        <v>208.84129999999999</v>
      </c>
    </row>
    <row r="109" spans="1:100" s="99" customFormat="1" ht="14.25" customHeight="1">
      <c r="A109" s="103">
        <v>104</v>
      </c>
      <c r="B109" s="103" t="s">
        <v>240</v>
      </c>
      <c r="C109" s="104">
        <v>502001</v>
      </c>
      <c r="D109" s="105" t="s">
        <v>343</v>
      </c>
      <c r="E109" s="106">
        <v>1390.8525</v>
      </c>
      <c r="F109" s="106">
        <v>911.5385</v>
      </c>
      <c r="G109" s="103">
        <v>248776</v>
      </c>
      <c r="H109" s="106">
        <v>104984</v>
      </c>
      <c r="I109" s="106">
        <v>143792</v>
      </c>
      <c r="J109" s="103">
        <v>298.53120000000001</v>
      </c>
      <c r="K109" s="106">
        <v>65.25</v>
      </c>
      <c r="L109" s="103">
        <v>65.25</v>
      </c>
      <c r="M109" s="103">
        <v>65.25</v>
      </c>
      <c r="N109" s="103">
        <v>0</v>
      </c>
      <c r="O109" s="103"/>
      <c r="P109" s="103"/>
      <c r="Q109" s="103"/>
      <c r="R109" s="103"/>
      <c r="S109" s="106">
        <v>176.4545</v>
      </c>
      <c r="T109" s="103">
        <v>10.4984</v>
      </c>
      <c r="U109" s="103"/>
      <c r="V109" s="103"/>
      <c r="W109" s="103">
        <v>110.68680000000001</v>
      </c>
      <c r="X109" s="103">
        <v>110.68680000000001</v>
      </c>
      <c r="Y109" s="103">
        <v>0</v>
      </c>
      <c r="Z109" s="103">
        <v>55.269300000000001</v>
      </c>
      <c r="AA109" s="103">
        <v>55.343400000000003</v>
      </c>
      <c r="AB109" s="103">
        <v>-7.4100000000001387E-2</v>
      </c>
      <c r="AC109" s="103">
        <v>92239</v>
      </c>
      <c r="AD109" s="103"/>
      <c r="AE109" s="103"/>
      <c r="AF109" s="103">
        <v>111.37</v>
      </c>
      <c r="AG109" s="103">
        <v>111.37</v>
      </c>
      <c r="AH109" s="103">
        <v>0</v>
      </c>
      <c r="AI109" s="110">
        <v>95.413799999999995</v>
      </c>
      <c r="AJ109" s="110">
        <v>27.690300000000001</v>
      </c>
      <c r="AK109" s="110">
        <v>67.723500000000001</v>
      </c>
      <c r="AL109" s="110">
        <v>954138</v>
      </c>
      <c r="AM109" s="103"/>
      <c r="AN109" s="103">
        <v>40.387900000000002</v>
      </c>
      <c r="AO109" s="103">
        <v>40.387900000000002</v>
      </c>
      <c r="AP109" s="103">
        <v>0</v>
      </c>
      <c r="AQ109" s="103">
        <v>38.012099999999997</v>
      </c>
      <c r="AR109" s="103">
        <v>380120.99999999994</v>
      </c>
      <c r="AS109" s="103">
        <v>2.3757999999999999</v>
      </c>
      <c r="AT109" s="103">
        <v>23758</v>
      </c>
      <c r="AU109" s="103"/>
      <c r="AV109" s="103">
        <v>4.8384</v>
      </c>
      <c r="AW109" s="103">
        <v>4.8384</v>
      </c>
      <c r="AX109" s="103">
        <v>0</v>
      </c>
      <c r="AY109" s="103">
        <v>2.8509000000000002</v>
      </c>
      <c r="AZ109" s="103">
        <v>28509.000000000004</v>
      </c>
      <c r="BA109" s="103">
        <v>1.9874000000000001</v>
      </c>
      <c r="BB109" s="103">
        <v>19874</v>
      </c>
      <c r="BC109" s="103">
        <v>9.9999999999766942E-5</v>
      </c>
      <c r="BD109" s="103">
        <v>78.192700000000002</v>
      </c>
      <c r="BE109" s="103">
        <v>78.192700000000002</v>
      </c>
      <c r="BF109" s="103">
        <v>0</v>
      </c>
      <c r="BG109" s="103"/>
      <c r="BH109" s="128">
        <v>41.1</v>
      </c>
      <c r="BI109" s="128">
        <v>41.1</v>
      </c>
      <c r="BJ109" s="103">
        <v>0</v>
      </c>
      <c r="BK109" s="111">
        <v>1E-4</v>
      </c>
      <c r="BL109" s="112" t="s">
        <v>343</v>
      </c>
      <c r="BM109" s="106">
        <v>381.68</v>
      </c>
      <c r="BN109" s="103">
        <v>76.08</v>
      </c>
      <c r="BO109" s="103">
        <v>76.08</v>
      </c>
      <c r="BP109" s="103">
        <v>0</v>
      </c>
      <c r="BQ109" s="103">
        <v>20.100000000000001</v>
      </c>
      <c r="BR109" s="103">
        <v>20.100000000000001</v>
      </c>
      <c r="BS109" s="103">
        <v>0</v>
      </c>
      <c r="BT109" s="103">
        <v>20250</v>
      </c>
      <c r="BU109" s="110">
        <v>260</v>
      </c>
      <c r="BV109" s="103">
        <v>25.5</v>
      </c>
      <c r="BW109" s="103">
        <v>9.5</v>
      </c>
      <c r="BX109" s="103">
        <v>16</v>
      </c>
      <c r="BY109" s="106">
        <v>97.634</v>
      </c>
      <c r="BZ109" s="106">
        <v>13.44</v>
      </c>
      <c r="CA109" s="103"/>
      <c r="CB109" s="103"/>
      <c r="CC109" s="103">
        <v>13.44</v>
      </c>
      <c r="CD109" s="103"/>
      <c r="CE109" s="103">
        <v>13.44</v>
      </c>
      <c r="CF109" s="103"/>
      <c r="CG109" s="103"/>
      <c r="CH109" s="129">
        <v>12.023999999999999</v>
      </c>
      <c r="CI109" s="103"/>
      <c r="CJ109" s="103"/>
      <c r="CK109" s="110"/>
      <c r="CL109" s="103"/>
      <c r="CM109" s="103"/>
      <c r="CN109" s="103"/>
      <c r="CO109" s="103">
        <v>72.17</v>
      </c>
      <c r="CP109" s="103">
        <v>72.17</v>
      </c>
      <c r="CQ109" s="103">
        <v>0</v>
      </c>
      <c r="CR109" s="103"/>
      <c r="CS109" s="103"/>
      <c r="CT109" s="103"/>
      <c r="CU109" s="103"/>
      <c r="CV109" s="111">
        <v>1390.8525</v>
      </c>
    </row>
    <row r="110" spans="1:100" s="99" customFormat="1" ht="14.25" customHeight="1">
      <c r="A110" s="103">
        <v>105</v>
      </c>
      <c r="B110" s="103" t="s">
        <v>240</v>
      </c>
      <c r="C110" s="104">
        <v>506001</v>
      </c>
      <c r="D110" s="105" t="s">
        <v>344</v>
      </c>
      <c r="E110" s="106">
        <v>385.15</v>
      </c>
      <c r="F110" s="106">
        <v>256.52199999999999</v>
      </c>
      <c r="G110" s="103">
        <v>75030</v>
      </c>
      <c r="H110" s="106">
        <v>55280</v>
      </c>
      <c r="I110" s="106">
        <v>19750</v>
      </c>
      <c r="J110" s="103">
        <v>90.036000000000001</v>
      </c>
      <c r="K110" s="106">
        <v>31.5</v>
      </c>
      <c r="L110" s="103">
        <v>31.5</v>
      </c>
      <c r="M110" s="103">
        <v>31.5</v>
      </c>
      <c r="N110" s="103">
        <v>0</v>
      </c>
      <c r="O110" s="103"/>
      <c r="P110" s="103"/>
      <c r="Q110" s="103"/>
      <c r="R110" s="103"/>
      <c r="S110" s="106">
        <v>55.4373</v>
      </c>
      <c r="T110" s="103">
        <v>5.5279999999999996</v>
      </c>
      <c r="U110" s="103"/>
      <c r="V110" s="103"/>
      <c r="W110" s="103">
        <v>33.386400000000002</v>
      </c>
      <c r="X110" s="103">
        <v>33.386400000000002</v>
      </c>
      <c r="Y110" s="103">
        <v>0</v>
      </c>
      <c r="Z110" s="103">
        <v>16.5229</v>
      </c>
      <c r="AA110" s="103">
        <v>16.693200000000001</v>
      </c>
      <c r="AB110" s="103">
        <v>-0.17030000000000101</v>
      </c>
      <c r="AC110" s="103">
        <v>27822</v>
      </c>
      <c r="AD110" s="103"/>
      <c r="AE110" s="103"/>
      <c r="AF110" s="103">
        <v>15.54</v>
      </c>
      <c r="AG110" s="103">
        <v>15.54</v>
      </c>
      <c r="AH110" s="103">
        <v>0</v>
      </c>
      <c r="AI110" s="110">
        <v>28.1585</v>
      </c>
      <c r="AJ110" s="110">
        <v>28.1585</v>
      </c>
      <c r="AK110" s="110">
        <v>0</v>
      </c>
      <c r="AL110" s="110">
        <v>281585</v>
      </c>
      <c r="AM110" s="103"/>
      <c r="AN110" s="103">
        <v>11.6515</v>
      </c>
      <c r="AO110" s="103">
        <v>11.6515</v>
      </c>
      <c r="AP110" s="103">
        <v>0</v>
      </c>
      <c r="AQ110" s="103">
        <v>10.966100000000001</v>
      </c>
      <c r="AR110" s="103">
        <v>109661.00000000001</v>
      </c>
      <c r="AS110" s="103">
        <v>0.68540000000000001</v>
      </c>
      <c r="AT110" s="103">
        <v>6854</v>
      </c>
      <c r="AU110" s="103"/>
      <c r="AV110" s="103">
        <v>1.0971</v>
      </c>
      <c r="AW110" s="103">
        <v>1.0971</v>
      </c>
      <c r="AX110" s="103">
        <v>0</v>
      </c>
      <c r="AY110" s="103">
        <v>0.82250000000000001</v>
      </c>
      <c r="AZ110" s="103">
        <v>8225</v>
      </c>
      <c r="BA110" s="103">
        <v>0.2747</v>
      </c>
      <c r="BB110" s="103">
        <v>2747</v>
      </c>
      <c r="BC110" s="103">
        <v>-1.000000000000445E-4</v>
      </c>
      <c r="BD110" s="103">
        <v>23.101600000000001</v>
      </c>
      <c r="BE110" s="103">
        <v>23.101600000000001</v>
      </c>
      <c r="BF110" s="103">
        <v>0</v>
      </c>
      <c r="BG110" s="103"/>
      <c r="BH110" s="103"/>
      <c r="BI110" s="103"/>
      <c r="BJ110" s="103">
        <v>0</v>
      </c>
      <c r="BK110" s="111">
        <v>1E-4</v>
      </c>
      <c r="BL110" s="112" t="s">
        <v>344</v>
      </c>
      <c r="BM110" s="106">
        <v>126.22800000000001</v>
      </c>
      <c r="BN110" s="103">
        <v>22.560000000000002</v>
      </c>
      <c r="BO110" s="103">
        <v>22.560000000000002</v>
      </c>
      <c r="BP110" s="103">
        <v>0</v>
      </c>
      <c r="BQ110" s="103">
        <v>10.667999999999999</v>
      </c>
      <c r="BR110" s="103">
        <v>10.68</v>
      </c>
      <c r="BS110" s="103">
        <v>-1.2000000000000455E-2</v>
      </c>
      <c r="BT110" s="103">
        <v>12660</v>
      </c>
      <c r="BU110" s="110">
        <v>93</v>
      </c>
      <c r="BV110" s="103"/>
      <c r="BW110" s="103"/>
      <c r="BX110" s="103">
        <v>0</v>
      </c>
      <c r="BY110" s="106">
        <v>2.4</v>
      </c>
      <c r="BZ110" s="106">
        <v>2.4</v>
      </c>
      <c r="CA110" s="103"/>
      <c r="CB110" s="103"/>
      <c r="CC110" s="103">
        <v>2.4</v>
      </c>
      <c r="CD110" s="103"/>
      <c r="CE110" s="103">
        <v>2.4</v>
      </c>
      <c r="CF110" s="103"/>
      <c r="CG110" s="103"/>
      <c r="CH110" s="103"/>
      <c r="CI110" s="103"/>
      <c r="CJ110" s="103"/>
      <c r="CK110" s="110"/>
      <c r="CL110" s="103"/>
      <c r="CM110" s="103"/>
      <c r="CN110" s="103"/>
      <c r="CO110" s="103"/>
      <c r="CP110" s="103"/>
      <c r="CQ110" s="103">
        <v>0</v>
      </c>
      <c r="CR110" s="103"/>
      <c r="CS110" s="103"/>
      <c r="CT110" s="103"/>
      <c r="CU110" s="103"/>
      <c r="CV110" s="111">
        <v>385.15</v>
      </c>
    </row>
    <row r="111" spans="1:100" s="99" customFormat="1" ht="14.25" customHeight="1">
      <c r="A111" s="103">
        <v>106</v>
      </c>
      <c r="B111" s="103" t="s">
        <v>240</v>
      </c>
      <c r="C111" s="104">
        <v>502002</v>
      </c>
      <c r="D111" s="105" t="s">
        <v>345</v>
      </c>
      <c r="E111" s="106">
        <v>99.187399999999997</v>
      </c>
      <c r="F111" s="106">
        <v>53.587399999999995</v>
      </c>
      <c r="G111" s="103">
        <v>16015</v>
      </c>
      <c r="H111" s="106">
        <v>16015</v>
      </c>
      <c r="I111" s="106"/>
      <c r="J111" s="103">
        <v>19.218</v>
      </c>
      <c r="K111" s="106">
        <v>9</v>
      </c>
      <c r="L111" s="103">
        <v>9</v>
      </c>
      <c r="M111" s="103">
        <v>9</v>
      </c>
      <c r="N111" s="103">
        <v>0</v>
      </c>
      <c r="O111" s="103"/>
      <c r="P111" s="103"/>
      <c r="Q111" s="103"/>
      <c r="R111" s="103"/>
      <c r="S111" s="106">
        <v>12.082699999999999</v>
      </c>
      <c r="T111" s="103">
        <v>1.6014999999999999</v>
      </c>
      <c r="U111" s="103"/>
      <c r="V111" s="103"/>
      <c r="W111" s="103">
        <v>6.9480000000000004</v>
      </c>
      <c r="X111" s="103">
        <v>6.9480000000000004</v>
      </c>
      <c r="Y111" s="103">
        <v>0</v>
      </c>
      <c r="Z111" s="103">
        <v>3.5331999999999999</v>
      </c>
      <c r="AA111" s="103">
        <v>3.4740000000000002</v>
      </c>
      <c r="AB111" s="103">
        <v>5.9199999999999697E-2</v>
      </c>
      <c r="AC111" s="103">
        <v>5790</v>
      </c>
      <c r="AD111" s="103"/>
      <c r="AE111" s="103"/>
      <c r="AF111" s="103">
        <v>0</v>
      </c>
      <c r="AG111" s="103">
        <v>0</v>
      </c>
      <c r="AH111" s="103">
        <v>0</v>
      </c>
      <c r="AI111" s="110">
        <v>5.8827999999999996</v>
      </c>
      <c r="AJ111" s="110">
        <v>5.8827999999999996</v>
      </c>
      <c r="AK111" s="110">
        <v>0</v>
      </c>
      <c r="AL111" s="110">
        <v>58827.999999999993</v>
      </c>
      <c r="AM111" s="103"/>
      <c r="AN111" s="103">
        <v>2.3984999999999999</v>
      </c>
      <c r="AO111" s="103">
        <v>2.3984999999999999</v>
      </c>
      <c r="AP111" s="103">
        <v>0</v>
      </c>
      <c r="AQ111" s="103">
        <v>2.2574000000000001</v>
      </c>
      <c r="AR111" s="103">
        <v>22574</v>
      </c>
      <c r="AS111" s="103">
        <v>0.1411</v>
      </c>
      <c r="AT111" s="103">
        <v>1411</v>
      </c>
      <c r="AU111" s="103"/>
      <c r="AV111" s="103">
        <v>0.16930000000000001</v>
      </c>
      <c r="AW111" s="103">
        <v>0.16930000000000001</v>
      </c>
      <c r="AX111" s="103">
        <v>0</v>
      </c>
      <c r="AY111" s="103">
        <v>0.16930000000000001</v>
      </c>
      <c r="AZ111" s="103">
        <v>1693</v>
      </c>
      <c r="BA111" s="103">
        <v>0</v>
      </c>
      <c r="BB111" s="103">
        <v>0</v>
      </c>
      <c r="BC111" s="103">
        <v>0</v>
      </c>
      <c r="BD111" s="103">
        <v>4.8361000000000001</v>
      </c>
      <c r="BE111" s="103">
        <v>4.8360000000000003</v>
      </c>
      <c r="BF111" s="103">
        <v>9.9999999999766942E-5</v>
      </c>
      <c r="BG111" s="103"/>
      <c r="BH111" s="103"/>
      <c r="BI111" s="103"/>
      <c r="BJ111" s="103">
        <v>0</v>
      </c>
      <c r="BK111" s="111">
        <v>1E-4</v>
      </c>
      <c r="BL111" s="112" t="s">
        <v>345</v>
      </c>
      <c r="BM111" s="106">
        <v>43.68</v>
      </c>
      <c r="BN111" s="103">
        <v>4.8</v>
      </c>
      <c r="BO111" s="103">
        <v>4.8</v>
      </c>
      <c r="BP111" s="103">
        <v>0</v>
      </c>
      <c r="BQ111" s="103">
        <v>2.88</v>
      </c>
      <c r="BR111" s="103">
        <v>2.88</v>
      </c>
      <c r="BS111" s="103">
        <v>0</v>
      </c>
      <c r="BT111" s="103">
        <v>12150</v>
      </c>
      <c r="BU111" s="110">
        <v>16</v>
      </c>
      <c r="BV111" s="103">
        <v>20</v>
      </c>
      <c r="BW111" s="103">
        <v>32</v>
      </c>
      <c r="BX111" s="103">
        <v>-12</v>
      </c>
      <c r="BY111" s="106">
        <v>1.92</v>
      </c>
      <c r="BZ111" s="106">
        <v>1.92</v>
      </c>
      <c r="CA111" s="103"/>
      <c r="CB111" s="103"/>
      <c r="CC111" s="103">
        <v>1.92</v>
      </c>
      <c r="CD111" s="103"/>
      <c r="CE111" s="103">
        <v>1.92</v>
      </c>
      <c r="CF111" s="103"/>
      <c r="CG111" s="103"/>
      <c r="CH111" s="103"/>
      <c r="CI111" s="103"/>
      <c r="CJ111" s="103"/>
      <c r="CK111" s="110"/>
      <c r="CL111" s="103"/>
      <c r="CM111" s="103"/>
      <c r="CN111" s="103"/>
      <c r="CO111" s="103"/>
      <c r="CP111" s="103"/>
      <c r="CQ111" s="103">
        <v>0</v>
      </c>
      <c r="CR111" s="103"/>
      <c r="CS111" s="103"/>
      <c r="CT111" s="103"/>
      <c r="CU111" s="103"/>
      <c r="CV111" s="111">
        <v>99.187399999999997</v>
      </c>
    </row>
    <row r="112" spans="1:100" s="99" customFormat="1" ht="14.25" customHeight="1">
      <c r="A112" s="103">
        <v>107</v>
      </c>
      <c r="B112" s="103" t="s">
        <v>240</v>
      </c>
      <c r="C112" s="104">
        <v>502003</v>
      </c>
      <c r="D112" s="105" t="s">
        <v>346</v>
      </c>
      <c r="E112" s="106">
        <v>320.64150000000001</v>
      </c>
      <c r="F112" s="106">
        <v>255.81349999999998</v>
      </c>
      <c r="G112" s="103">
        <v>66218</v>
      </c>
      <c r="H112" s="106"/>
      <c r="I112" s="106">
        <v>66218</v>
      </c>
      <c r="J112" s="103">
        <v>85.461600000000004</v>
      </c>
      <c r="K112" s="106">
        <v>18.864000000000001</v>
      </c>
      <c r="L112" s="103">
        <v>0</v>
      </c>
      <c r="M112" s="103">
        <v>0</v>
      </c>
      <c r="N112" s="103">
        <v>0</v>
      </c>
      <c r="O112" s="128">
        <v>18.864000000000001</v>
      </c>
      <c r="P112" s="103"/>
      <c r="Q112" s="103"/>
      <c r="R112" s="103"/>
      <c r="S112" s="106">
        <v>42.036000000000001</v>
      </c>
      <c r="T112" s="103">
        <v>0</v>
      </c>
      <c r="U112" s="103">
        <v>3.8759999999999999</v>
      </c>
      <c r="V112" s="103"/>
      <c r="W112" s="103">
        <v>24.48</v>
      </c>
      <c r="X112" s="103">
        <v>24.48</v>
      </c>
      <c r="Y112" s="103">
        <v>0</v>
      </c>
      <c r="Z112" s="103">
        <v>13.68</v>
      </c>
      <c r="AA112" s="103">
        <v>12.24</v>
      </c>
      <c r="AB112" s="103">
        <v>1.4399999999999995</v>
      </c>
      <c r="AC112" s="103">
        <v>20400</v>
      </c>
      <c r="AD112" s="103"/>
      <c r="AE112" s="103"/>
      <c r="AF112" s="103">
        <v>52.317999999999998</v>
      </c>
      <c r="AG112" s="103">
        <v>52.317999999999998</v>
      </c>
      <c r="AH112" s="103">
        <v>0</v>
      </c>
      <c r="AI112" s="110">
        <v>24.504300000000001</v>
      </c>
      <c r="AJ112" s="110">
        <v>24.504200000000001</v>
      </c>
      <c r="AK112" s="110">
        <v>9.9999999999766942E-5</v>
      </c>
      <c r="AL112" s="110">
        <v>269958</v>
      </c>
      <c r="AM112" s="103"/>
      <c r="AN112" s="103">
        <v>10.937099999999999</v>
      </c>
      <c r="AO112" s="103">
        <v>10.931699999999999</v>
      </c>
      <c r="AP112" s="103">
        <v>5.3999999999998494E-3</v>
      </c>
      <c r="AQ112" s="103">
        <v>11.022399999999999</v>
      </c>
      <c r="AR112" s="103">
        <v>114515.99999999999</v>
      </c>
      <c r="AS112" s="103">
        <v>0.70679999999999998</v>
      </c>
      <c r="AT112" s="103">
        <v>7068</v>
      </c>
      <c r="AU112" s="103"/>
      <c r="AV112" s="103">
        <v>1.6727000000000001</v>
      </c>
      <c r="AW112" s="103">
        <v>1.6727000000000001</v>
      </c>
      <c r="AX112" s="103">
        <v>0</v>
      </c>
      <c r="AY112" s="103">
        <v>0.84819999999999995</v>
      </c>
      <c r="AZ112" s="103">
        <v>8482</v>
      </c>
      <c r="BA112" s="103">
        <v>0.98950000000000005</v>
      </c>
      <c r="BB112" s="103">
        <v>9895</v>
      </c>
      <c r="BC112" s="103">
        <v>-0.16499999999999992</v>
      </c>
      <c r="BD112" s="103">
        <v>20.0198</v>
      </c>
      <c r="BE112" s="103">
        <v>20.0198</v>
      </c>
      <c r="BF112" s="103">
        <v>0</v>
      </c>
      <c r="BG112" s="103"/>
      <c r="BH112" s="103"/>
      <c r="BI112" s="103"/>
      <c r="BJ112" s="103">
        <v>0</v>
      </c>
      <c r="BK112" s="111">
        <v>1E-4</v>
      </c>
      <c r="BL112" s="112" t="s">
        <v>346</v>
      </c>
      <c r="BM112" s="106">
        <v>58.239999999999995</v>
      </c>
      <c r="BN112" s="103">
        <v>18.239999999999998</v>
      </c>
      <c r="BO112" s="103">
        <v>18.239999999999998</v>
      </c>
      <c r="BP112" s="103">
        <v>0</v>
      </c>
      <c r="BQ112" s="103">
        <v>0</v>
      </c>
      <c r="BR112" s="103">
        <v>0</v>
      </c>
      <c r="BS112" s="103">
        <v>0</v>
      </c>
      <c r="BT112" s="103"/>
      <c r="BU112" s="110">
        <v>40</v>
      </c>
      <c r="BV112" s="103"/>
      <c r="BW112" s="103"/>
      <c r="BX112" s="103">
        <v>0</v>
      </c>
      <c r="BY112" s="106">
        <v>6.5880000000000001</v>
      </c>
      <c r="BZ112" s="106">
        <v>5.76</v>
      </c>
      <c r="CA112" s="103"/>
      <c r="CB112" s="103"/>
      <c r="CC112" s="103">
        <v>5.76</v>
      </c>
      <c r="CD112" s="103"/>
      <c r="CE112" s="103">
        <v>5.76</v>
      </c>
      <c r="CF112" s="103"/>
      <c r="CG112" s="103"/>
      <c r="CH112" s="129">
        <v>0.82799999999999996</v>
      </c>
      <c r="CI112" s="103"/>
      <c r="CJ112" s="103"/>
      <c r="CK112" s="110"/>
      <c r="CL112" s="103"/>
      <c r="CM112" s="103"/>
      <c r="CN112" s="103"/>
      <c r="CO112" s="103"/>
      <c r="CP112" s="103"/>
      <c r="CQ112" s="103">
        <v>0</v>
      </c>
      <c r="CR112" s="103"/>
      <c r="CS112" s="103"/>
      <c r="CT112" s="103"/>
      <c r="CU112" s="103"/>
      <c r="CV112" s="111">
        <v>320.64150000000001</v>
      </c>
    </row>
    <row r="113" spans="1:100" s="99" customFormat="1" ht="14.25" customHeight="1">
      <c r="A113" s="103">
        <v>108</v>
      </c>
      <c r="B113" s="103" t="s">
        <v>240</v>
      </c>
      <c r="C113" s="104">
        <v>502004</v>
      </c>
      <c r="D113" s="132" t="s">
        <v>347</v>
      </c>
      <c r="E113" s="106">
        <v>310.73020000000008</v>
      </c>
      <c r="F113" s="106">
        <v>287.69020000000006</v>
      </c>
      <c r="G113" s="103">
        <v>69659</v>
      </c>
      <c r="H113" s="106">
        <v>0</v>
      </c>
      <c r="I113" s="106">
        <v>69659</v>
      </c>
      <c r="J113" s="103">
        <v>109.5908</v>
      </c>
      <c r="K113" s="106">
        <v>18.071999999999999</v>
      </c>
      <c r="L113" s="103">
        <v>0</v>
      </c>
      <c r="M113" s="103">
        <v>0</v>
      </c>
      <c r="N113" s="103">
        <v>0</v>
      </c>
      <c r="O113" s="128">
        <v>18.071999999999999</v>
      </c>
      <c r="P113" s="103"/>
      <c r="Q113" s="103"/>
      <c r="R113" s="103"/>
      <c r="S113" s="106">
        <v>42.552000000000007</v>
      </c>
      <c r="T113" s="103">
        <v>0</v>
      </c>
      <c r="U113" s="103">
        <v>3.6720000000000002</v>
      </c>
      <c r="V113" s="103"/>
      <c r="W113" s="103">
        <v>25.92</v>
      </c>
      <c r="X113" s="103">
        <v>25.92</v>
      </c>
      <c r="Y113" s="103">
        <v>0</v>
      </c>
      <c r="Z113" s="103">
        <v>12.96</v>
      </c>
      <c r="AA113" s="103">
        <v>12.96</v>
      </c>
      <c r="AB113" s="103">
        <v>0</v>
      </c>
      <c r="AC113" s="103">
        <v>21600</v>
      </c>
      <c r="AD113" s="103"/>
      <c r="AE113" s="103"/>
      <c r="AF113" s="103">
        <v>60.088000000000001</v>
      </c>
      <c r="AG113" s="103">
        <v>60.088000000000001</v>
      </c>
      <c r="AH113" s="103">
        <v>0</v>
      </c>
      <c r="AI113" s="110">
        <v>24.980899999999998</v>
      </c>
      <c r="AJ113" s="110">
        <v>24.980899999999998</v>
      </c>
      <c r="AK113" s="110">
        <v>0</v>
      </c>
      <c r="AL113" s="110">
        <v>275051</v>
      </c>
      <c r="AM113" s="103"/>
      <c r="AN113" s="103">
        <v>10.4168</v>
      </c>
      <c r="AO113" s="103">
        <v>11.0679</v>
      </c>
      <c r="AP113" s="103">
        <v>-0.65109999999999957</v>
      </c>
      <c r="AQ113" s="103">
        <v>13.574299999999999</v>
      </c>
      <c r="AR113" s="103">
        <v>116660</v>
      </c>
      <c r="AS113" s="103">
        <v>0.71550000000000002</v>
      </c>
      <c r="AT113" s="103">
        <v>7155</v>
      </c>
      <c r="AU113" s="103"/>
      <c r="AV113" s="103">
        <v>1.6929000000000001</v>
      </c>
      <c r="AW113" s="103">
        <v>1.6927000000000001</v>
      </c>
      <c r="AX113" s="103">
        <v>1.9999999999997797E-4</v>
      </c>
      <c r="AY113" s="103">
        <v>0.85860000000000003</v>
      </c>
      <c r="AZ113" s="103">
        <v>8586</v>
      </c>
      <c r="BA113" s="103">
        <v>1.0017</v>
      </c>
      <c r="BB113" s="103">
        <v>10017</v>
      </c>
      <c r="BC113" s="103">
        <v>-0.16739999999999999</v>
      </c>
      <c r="BD113" s="103">
        <v>20.296800000000001</v>
      </c>
      <c r="BE113" s="103">
        <v>20.290900000000001</v>
      </c>
      <c r="BF113" s="103">
        <v>5.9000000000004604E-3</v>
      </c>
      <c r="BG113" s="103"/>
      <c r="BH113" s="103"/>
      <c r="BI113" s="103"/>
      <c r="BJ113" s="103">
        <v>0</v>
      </c>
      <c r="BK113" s="111">
        <v>1E-4</v>
      </c>
      <c r="BL113" s="132" t="s">
        <v>347</v>
      </c>
      <c r="BM113" s="106">
        <v>17.28</v>
      </c>
      <c r="BN113" s="103">
        <v>17.28</v>
      </c>
      <c r="BO113" s="103">
        <v>17.28</v>
      </c>
      <c r="BP113" s="103">
        <v>0</v>
      </c>
      <c r="BQ113" s="103">
        <v>0</v>
      </c>
      <c r="BR113" s="103">
        <v>0</v>
      </c>
      <c r="BS113" s="103">
        <v>0</v>
      </c>
      <c r="BT113" s="103"/>
      <c r="BU113" s="110">
        <v>0</v>
      </c>
      <c r="BV113" s="103"/>
      <c r="BW113" s="103"/>
      <c r="BX113" s="103">
        <v>0</v>
      </c>
      <c r="BY113" s="106">
        <v>5.76</v>
      </c>
      <c r="BZ113" s="106">
        <v>5.76</v>
      </c>
      <c r="CA113" s="103"/>
      <c r="CB113" s="103"/>
      <c r="CC113" s="103">
        <v>5.76</v>
      </c>
      <c r="CD113" s="103"/>
      <c r="CE113" s="103">
        <v>5.76</v>
      </c>
      <c r="CF113" s="103"/>
      <c r="CG113" s="103"/>
      <c r="CH113" s="103"/>
      <c r="CI113" s="103"/>
      <c r="CJ113" s="103"/>
      <c r="CK113" s="110"/>
      <c r="CL113" s="103"/>
      <c r="CM113" s="103"/>
      <c r="CN113" s="103"/>
      <c r="CO113" s="103"/>
      <c r="CP113" s="103"/>
      <c r="CQ113" s="103">
        <v>0</v>
      </c>
      <c r="CR113" s="103"/>
      <c r="CS113" s="103"/>
      <c r="CT113" s="103"/>
      <c r="CU113" s="103"/>
      <c r="CV113" s="111">
        <v>310.73020000000008</v>
      </c>
    </row>
    <row r="114" spans="1:100" s="99" customFormat="1" ht="14.25" customHeight="1">
      <c r="A114" s="103">
        <v>109</v>
      </c>
      <c r="B114" s="103" t="s">
        <v>240</v>
      </c>
      <c r="C114" s="104">
        <v>502005</v>
      </c>
      <c r="D114" s="132" t="s">
        <v>348</v>
      </c>
      <c r="E114" s="106">
        <v>287.57190000000003</v>
      </c>
      <c r="F114" s="106">
        <v>256.98790000000002</v>
      </c>
      <c r="G114" s="103">
        <v>65194</v>
      </c>
      <c r="H114" s="106"/>
      <c r="I114" s="106">
        <v>65194</v>
      </c>
      <c r="J114" s="103">
        <v>86.232799999999997</v>
      </c>
      <c r="K114" s="106">
        <v>18.431999999999999</v>
      </c>
      <c r="L114" s="103">
        <v>0</v>
      </c>
      <c r="M114" s="103">
        <v>0</v>
      </c>
      <c r="N114" s="103">
        <v>0</v>
      </c>
      <c r="O114" s="128">
        <v>18.431999999999999</v>
      </c>
      <c r="P114" s="103"/>
      <c r="Q114" s="103"/>
      <c r="R114" s="103"/>
      <c r="S114" s="106">
        <v>42.552000000000007</v>
      </c>
      <c r="T114" s="103">
        <v>0</v>
      </c>
      <c r="U114" s="103">
        <v>3.6720000000000002</v>
      </c>
      <c r="V114" s="103"/>
      <c r="W114" s="103">
        <v>25.92</v>
      </c>
      <c r="X114" s="103">
        <v>25.92</v>
      </c>
      <c r="Y114" s="103">
        <v>0</v>
      </c>
      <c r="Z114" s="103">
        <v>12.96</v>
      </c>
      <c r="AA114" s="103">
        <v>12.96</v>
      </c>
      <c r="AB114" s="103">
        <v>0</v>
      </c>
      <c r="AC114" s="103">
        <v>21600</v>
      </c>
      <c r="AD114" s="103"/>
      <c r="AE114" s="103"/>
      <c r="AF114" s="103">
        <v>50.764000000000003</v>
      </c>
      <c r="AG114" s="103">
        <v>53.353999999999999</v>
      </c>
      <c r="AH114" s="103">
        <v>-2.5899999999999963</v>
      </c>
      <c r="AI114" s="110">
        <v>24.1236</v>
      </c>
      <c r="AJ114" s="110">
        <v>24.1236</v>
      </c>
      <c r="AK114" s="110">
        <v>0</v>
      </c>
      <c r="AL114" s="110">
        <v>266328</v>
      </c>
      <c r="AM114" s="103"/>
      <c r="AN114" s="103">
        <v>10.612500000000001</v>
      </c>
      <c r="AO114" s="103">
        <v>10.612500000000001</v>
      </c>
      <c r="AP114" s="103">
        <v>0</v>
      </c>
      <c r="AQ114" s="103">
        <v>10.9597</v>
      </c>
      <c r="AR114" s="103">
        <v>112749</v>
      </c>
      <c r="AS114" s="103">
        <v>0.68830000000000002</v>
      </c>
      <c r="AT114" s="103">
        <v>6883</v>
      </c>
      <c r="AU114" s="103"/>
      <c r="AV114" s="103">
        <v>1.6231</v>
      </c>
      <c r="AW114" s="103">
        <v>1.6231</v>
      </c>
      <c r="AX114" s="103">
        <v>0</v>
      </c>
      <c r="AY114" s="103">
        <v>0.82589999999999997</v>
      </c>
      <c r="AZ114" s="103">
        <v>8259</v>
      </c>
      <c r="BA114" s="103">
        <v>0.96360000000000001</v>
      </c>
      <c r="BB114" s="103">
        <v>9636</v>
      </c>
      <c r="BC114" s="103">
        <v>-0.16639999999999999</v>
      </c>
      <c r="BD114" s="103">
        <v>19.6479</v>
      </c>
      <c r="BE114" s="103">
        <v>19.6479</v>
      </c>
      <c r="BF114" s="103">
        <v>0</v>
      </c>
      <c r="BG114" s="103"/>
      <c r="BH114" s="103">
        <v>3</v>
      </c>
      <c r="BI114" s="103">
        <v>3</v>
      </c>
      <c r="BJ114" s="103">
        <v>0</v>
      </c>
      <c r="BK114" s="111">
        <v>1E-4</v>
      </c>
      <c r="BL114" s="132" t="s">
        <v>348</v>
      </c>
      <c r="BM114" s="106">
        <v>22.28</v>
      </c>
      <c r="BN114" s="103">
        <v>17.28</v>
      </c>
      <c r="BO114" s="103">
        <v>18.239999999999998</v>
      </c>
      <c r="BP114" s="103">
        <v>-0.9599999999999973</v>
      </c>
      <c r="BQ114" s="103">
        <v>0</v>
      </c>
      <c r="BR114" s="103">
        <v>0</v>
      </c>
      <c r="BS114" s="103">
        <v>0</v>
      </c>
      <c r="BT114" s="103"/>
      <c r="BU114" s="110">
        <v>5</v>
      </c>
      <c r="BV114" s="103"/>
      <c r="BW114" s="103"/>
      <c r="BX114" s="103">
        <v>0</v>
      </c>
      <c r="BY114" s="106">
        <v>8.3040000000000003</v>
      </c>
      <c r="BZ114" s="106">
        <v>5.28</v>
      </c>
      <c r="CA114" s="103"/>
      <c r="CB114" s="103"/>
      <c r="CC114" s="103">
        <v>5.28</v>
      </c>
      <c r="CD114" s="103"/>
      <c r="CE114" s="103">
        <v>5.28</v>
      </c>
      <c r="CF114" s="103"/>
      <c r="CG114" s="103"/>
      <c r="CH114" s="129">
        <v>3.024</v>
      </c>
      <c r="CI114" s="103"/>
      <c r="CJ114" s="103"/>
      <c r="CK114" s="110"/>
      <c r="CL114" s="103"/>
      <c r="CM114" s="103"/>
      <c r="CN114" s="103"/>
      <c r="CO114" s="103"/>
      <c r="CP114" s="103"/>
      <c r="CQ114" s="103">
        <v>0</v>
      </c>
      <c r="CR114" s="103"/>
      <c r="CS114" s="103"/>
      <c r="CT114" s="103"/>
      <c r="CU114" s="103"/>
      <c r="CV114" s="111">
        <v>287.57190000000003</v>
      </c>
    </row>
    <row r="115" spans="1:100" s="99" customFormat="1" ht="14.25" customHeight="1">
      <c r="A115" s="103">
        <v>110</v>
      </c>
      <c r="B115" s="103" t="s">
        <v>240</v>
      </c>
      <c r="C115" s="104">
        <v>502006</v>
      </c>
      <c r="D115" s="132" t="s">
        <v>349</v>
      </c>
      <c r="E115" s="106">
        <v>229.27770000000001</v>
      </c>
      <c r="F115" s="106">
        <v>192.4777</v>
      </c>
      <c r="G115" s="103">
        <v>50705</v>
      </c>
      <c r="H115" s="106"/>
      <c r="I115" s="106">
        <v>50705</v>
      </c>
      <c r="J115" s="103">
        <v>64.846000000000004</v>
      </c>
      <c r="K115" s="106">
        <v>14.256</v>
      </c>
      <c r="L115" s="103">
        <v>0</v>
      </c>
      <c r="M115" s="103">
        <v>0</v>
      </c>
      <c r="N115" s="103">
        <v>0</v>
      </c>
      <c r="O115" s="128">
        <v>14.256</v>
      </c>
      <c r="P115" s="103"/>
      <c r="Q115" s="103"/>
      <c r="R115" s="103"/>
      <c r="S115" s="106">
        <v>31.655999999999999</v>
      </c>
      <c r="T115" s="103">
        <v>0</v>
      </c>
      <c r="U115" s="103">
        <v>2.8559999999999999</v>
      </c>
      <c r="V115" s="103"/>
      <c r="W115" s="103">
        <v>20.16</v>
      </c>
      <c r="X115" s="103">
        <v>20.16</v>
      </c>
      <c r="Y115" s="103">
        <v>0</v>
      </c>
      <c r="Z115" s="103">
        <v>8.64</v>
      </c>
      <c r="AA115" s="103">
        <v>10.08</v>
      </c>
      <c r="AB115" s="103">
        <v>-1.4399999999999995</v>
      </c>
      <c r="AC115" s="103">
        <v>16800</v>
      </c>
      <c r="AD115" s="103"/>
      <c r="AE115" s="103"/>
      <c r="AF115" s="103">
        <v>38.332000000000001</v>
      </c>
      <c r="AG115" s="103">
        <v>38.332000000000001</v>
      </c>
      <c r="AH115" s="103">
        <v>0</v>
      </c>
      <c r="AI115" s="110">
        <v>18.762599999999999</v>
      </c>
      <c r="AJ115" s="110">
        <v>18.762499999999999</v>
      </c>
      <c r="AK115" s="110">
        <v>9.9999999999766942E-5</v>
      </c>
      <c r="AL115" s="110">
        <v>196802</v>
      </c>
      <c r="AM115" s="103"/>
      <c r="AN115" s="103">
        <v>8.2539999999999996</v>
      </c>
      <c r="AO115" s="103">
        <v>8.2539999999999996</v>
      </c>
      <c r="AP115" s="103">
        <v>0</v>
      </c>
      <c r="AQ115" s="103">
        <v>8.2542000000000009</v>
      </c>
      <c r="AR115" s="103">
        <v>81946</v>
      </c>
      <c r="AS115" s="103">
        <v>0.50700000000000001</v>
      </c>
      <c r="AT115" s="103">
        <v>5070</v>
      </c>
      <c r="AU115" s="103"/>
      <c r="AV115" s="103">
        <v>1.2624</v>
      </c>
      <c r="AW115" s="103">
        <v>1.2624</v>
      </c>
      <c r="AX115" s="103">
        <v>0</v>
      </c>
      <c r="AY115" s="103">
        <v>0.60840000000000005</v>
      </c>
      <c r="AZ115" s="103">
        <v>6084.0000000000009</v>
      </c>
      <c r="BA115" s="103">
        <v>0.70979999999999999</v>
      </c>
      <c r="BB115" s="103">
        <v>7098</v>
      </c>
      <c r="BC115" s="103">
        <v>-5.5800000000000072E-2</v>
      </c>
      <c r="BD115" s="103">
        <v>15.108700000000001</v>
      </c>
      <c r="BE115" s="103">
        <v>15.108700000000001</v>
      </c>
      <c r="BF115" s="103">
        <v>0</v>
      </c>
      <c r="BG115" s="103"/>
      <c r="BH115" s="103"/>
      <c r="BI115" s="103"/>
      <c r="BJ115" s="103">
        <v>0</v>
      </c>
      <c r="BK115" s="111">
        <v>1E-4</v>
      </c>
      <c r="BL115" s="132" t="s">
        <v>349</v>
      </c>
      <c r="BM115" s="106">
        <v>33.44</v>
      </c>
      <c r="BN115" s="103">
        <v>13.44</v>
      </c>
      <c r="BO115" s="103">
        <v>13.44</v>
      </c>
      <c r="BP115" s="103">
        <v>0</v>
      </c>
      <c r="BQ115" s="103">
        <v>0</v>
      </c>
      <c r="BR115" s="103">
        <v>0</v>
      </c>
      <c r="BS115" s="103">
        <v>0</v>
      </c>
      <c r="BT115" s="103"/>
      <c r="BU115" s="110">
        <v>20</v>
      </c>
      <c r="BV115" s="103"/>
      <c r="BW115" s="103"/>
      <c r="BX115" s="103">
        <v>0</v>
      </c>
      <c r="BY115" s="106">
        <v>3.36</v>
      </c>
      <c r="BZ115" s="106">
        <v>3.36</v>
      </c>
      <c r="CA115" s="103"/>
      <c r="CB115" s="103"/>
      <c r="CC115" s="103">
        <v>3.36</v>
      </c>
      <c r="CD115" s="103"/>
      <c r="CE115" s="103">
        <v>3.36</v>
      </c>
      <c r="CF115" s="103"/>
      <c r="CG115" s="103"/>
      <c r="CH115" s="103"/>
      <c r="CI115" s="103"/>
      <c r="CJ115" s="103"/>
      <c r="CK115" s="110"/>
      <c r="CL115" s="103"/>
      <c r="CM115" s="103"/>
      <c r="CN115" s="103"/>
      <c r="CO115" s="103"/>
      <c r="CP115" s="103"/>
      <c r="CQ115" s="103">
        <v>0</v>
      </c>
      <c r="CR115" s="103"/>
      <c r="CS115" s="103"/>
      <c r="CT115" s="103"/>
      <c r="CU115" s="103"/>
      <c r="CV115" s="111">
        <v>229.27770000000001</v>
      </c>
    </row>
    <row r="116" spans="1:100" s="99" customFormat="1" ht="14.25" customHeight="1">
      <c r="A116" s="103">
        <v>111</v>
      </c>
      <c r="B116" s="103" t="s">
        <v>240</v>
      </c>
      <c r="C116" s="104">
        <v>502007</v>
      </c>
      <c r="D116" s="132" t="s">
        <v>350</v>
      </c>
      <c r="E116" s="106">
        <v>162.23099999999997</v>
      </c>
      <c r="F116" s="106">
        <v>129.95499999999998</v>
      </c>
      <c r="G116" s="103">
        <v>20764</v>
      </c>
      <c r="H116" s="106"/>
      <c r="I116" s="106">
        <v>20764</v>
      </c>
      <c r="J116" s="103">
        <v>42.916799999999995</v>
      </c>
      <c r="K116" s="106">
        <v>5.76</v>
      </c>
      <c r="L116" s="103">
        <v>0</v>
      </c>
      <c r="M116" s="103">
        <v>0</v>
      </c>
      <c r="N116" s="103">
        <v>0</v>
      </c>
      <c r="O116" s="128">
        <v>5.76</v>
      </c>
      <c r="P116" s="103"/>
      <c r="Q116" s="103"/>
      <c r="R116" s="103"/>
      <c r="S116" s="106">
        <v>14.184000000000001</v>
      </c>
      <c r="T116" s="103">
        <v>0</v>
      </c>
      <c r="U116" s="103">
        <v>1.224</v>
      </c>
      <c r="V116" s="103"/>
      <c r="W116" s="103">
        <v>8.64</v>
      </c>
      <c r="X116" s="103">
        <v>8.64</v>
      </c>
      <c r="Y116" s="103">
        <v>0</v>
      </c>
      <c r="Z116" s="103">
        <v>4.32</v>
      </c>
      <c r="AA116" s="103">
        <v>4.32</v>
      </c>
      <c r="AB116" s="103">
        <v>0</v>
      </c>
      <c r="AC116" s="103">
        <v>7200</v>
      </c>
      <c r="AD116" s="103"/>
      <c r="AE116" s="103"/>
      <c r="AF116" s="103">
        <v>24.863999999999997</v>
      </c>
      <c r="AG116" s="103">
        <v>68.894000000000005</v>
      </c>
      <c r="AH116" s="103">
        <v>-44.030000000000008</v>
      </c>
      <c r="AI116" s="110">
        <v>7.8555000000000001</v>
      </c>
      <c r="AJ116" s="110">
        <v>7.8555000000000001</v>
      </c>
      <c r="AK116" s="110">
        <v>0</v>
      </c>
      <c r="AL116" s="110">
        <v>110526</v>
      </c>
      <c r="AM116" s="103"/>
      <c r="AN116" s="103">
        <v>3.4388000000000001</v>
      </c>
      <c r="AO116" s="103">
        <v>3.4388999999999998</v>
      </c>
      <c r="AP116" s="103">
        <v>-9.9999999999766942E-5</v>
      </c>
      <c r="AQ116" s="103">
        <v>5.4225000000000003</v>
      </c>
      <c r="AR116" s="103">
        <v>48072</v>
      </c>
      <c r="AS116" s="103">
        <v>0.2878</v>
      </c>
      <c r="AT116" s="103">
        <v>2878</v>
      </c>
      <c r="AU116" s="103"/>
      <c r="AV116" s="103">
        <v>0.52590000000000003</v>
      </c>
      <c r="AW116" s="103">
        <v>0.52590000000000003</v>
      </c>
      <c r="AX116" s="103">
        <v>0</v>
      </c>
      <c r="AY116" s="103">
        <v>0.34539999999999998</v>
      </c>
      <c r="AZ116" s="103">
        <v>3454</v>
      </c>
      <c r="BA116" s="103">
        <v>0.40289999999999998</v>
      </c>
      <c r="BB116" s="103">
        <v>4029</v>
      </c>
      <c r="BC116" s="103">
        <v>-0.22239999999999993</v>
      </c>
      <c r="BD116" s="103">
        <v>6.41</v>
      </c>
      <c r="BE116" s="103">
        <v>6.41</v>
      </c>
      <c r="BF116" s="103">
        <v>0</v>
      </c>
      <c r="BG116" s="103"/>
      <c r="BH116" s="103">
        <v>24</v>
      </c>
      <c r="BI116" s="103">
        <v>24</v>
      </c>
      <c r="BJ116" s="103">
        <v>0</v>
      </c>
      <c r="BK116" s="111">
        <v>1E-4</v>
      </c>
      <c r="BL116" s="132" t="s">
        <v>350</v>
      </c>
      <c r="BM116" s="106">
        <v>25.759999999999998</v>
      </c>
      <c r="BN116" s="103">
        <v>5.76</v>
      </c>
      <c r="BO116" s="103">
        <v>22.08</v>
      </c>
      <c r="BP116" s="103">
        <v>-16.32</v>
      </c>
      <c r="BQ116" s="103">
        <v>0</v>
      </c>
      <c r="BR116" s="103">
        <v>0</v>
      </c>
      <c r="BS116" s="103">
        <v>0</v>
      </c>
      <c r="BT116" s="103"/>
      <c r="BU116" s="110">
        <v>20</v>
      </c>
      <c r="BV116" s="103"/>
      <c r="BW116" s="103"/>
      <c r="BX116" s="103">
        <v>0</v>
      </c>
      <c r="BY116" s="106">
        <v>6.516</v>
      </c>
      <c r="BZ116" s="106">
        <v>5.76</v>
      </c>
      <c r="CA116" s="103"/>
      <c r="CB116" s="103"/>
      <c r="CC116" s="103">
        <v>5.76</v>
      </c>
      <c r="CD116" s="103"/>
      <c r="CE116" s="103">
        <v>5.76</v>
      </c>
      <c r="CF116" s="103"/>
      <c r="CG116" s="103"/>
      <c r="CH116" s="129">
        <v>0.75600000000000001</v>
      </c>
      <c r="CI116" s="103"/>
      <c r="CJ116" s="103"/>
      <c r="CK116" s="110"/>
      <c r="CL116" s="103"/>
      <c r="CM116" s="103"/>
      <c r="CN116" s="103"/>
      <c r="CO116" s="103"/>
      <c r="CP116" s="103"/>
      <c r="CQ116" s="103">
        <v>0</v>
      </c>
      <c r="CR116" s="103"/>
      <c r="CS116" s="103"/>
      <c r="CT116" s="103"/>
      <c r="CU116" s="103"/>
      <c r="CV116" s="111">
        <v>162.23099999999997</v>
      </c>
    </row>
    <row r="117" spans="1:100" s="99" customFormat="1" ht="14.25" customHeight="1">
      <c r="A117" s="103">
        <v>112</v>
      </c>
      <c r="B117" s="103" t="s">
        <v>240</v>
      </c>
      <c r="C117" s="104">
        <v>502008</v>
      </c>
      <c r="D117" s="105" t="s">
        <v>351</v>
      </c>
      <c r="E117" s="106">
        <v>92.463499999999996</v>
      </c>
      <c r="F117" s="106">
        <v>66.263499999999993</v>
      </c>
      <c r="G117" s="103">
        <v>19441</v>
      </c>
      <c r="H117" s="106"/>
      <c r="I117" s="106">
        <v>19441</v>
      </c>
      <c r="J117" s="103">
        <v>25.3292</v>
      </c>
      <c r="K117" s="106">
        <v>0</v>
      </c>
      <c r="L117" s="103">
        <v>0</v>
      </c>
      <c r="M117" s="103">
        <v>0</v>
      </c>
      <c r="N117" s="103">
        <v>0</v>
      </c>
      <c r="O117" s="103"/>
      <c r="P117" s="103"/>
      <c r="Q117" s="103"/>
      <c r="R117" s="103"/>
      <c r="S117" s="106">
        <v>10.8</v>
      </c>
      <c r="T117" s="103">
        <v>0</v>
      </c>
      <c r="U117" s="103"/>
      <c r="V117" s="103"/>
      <c r="W117" s="103">
        <v>7.2</v>
      </c>
      <c r="X117" s="103">
        <v>7.2</v>
      </c>
      <c r="Y117" s="103">
        <v>0</v>
      </c>
      <c r="Z117" s="103">
        <v>3.6</v>
      </c>
      <c r="AA117" s="103">
        <v>3.6</v>
      </c>
      <c r="AB117" s="103">
        <v>0</v>
      </c>
      <c r="AC117" s="103">
        <v>6000</v>
      </c>
      <c r="AD117" s="103"/>
      <c r="AE117" s="103"/>
      <c r="AF117" s="103">
        <v>13.985999999999999</v>
      </c>
      <c r="AG117" s="103">
        <v>19.166</v>
      </c>
      <c r="AH117" s="103">
        <v>-5.1800000000000015</v>
      </c>
      <c r="AI117" s="110">
        <v>6.9566999999999997</v>
      </c>
      <c r="AJ117" s="110">
        <v>6.9566999999999997</v>
      </c>
      <c r="AK117" s="110">
        <v>0</v>
      </c>
      <c r="AL117" s="110">
        <v>67937</v>
      </c>
      <c r="AM117" s="103"/>
      <c r="AN117" s="103">
        <v>3.0836999999999999</v>
      </c>
      <c r="AO117" s="103">
        <v>3.0836999999999999</v>
      </c>
      <c r="AP117" s="103">
        <v>0</v>
      </c>
      <c r="AQ117" s="103">
        <v>3.1452</v>
      </c>
      <c r="AR117" s="103">
        <v>28583</v>
      </c>
      <c r="AS117" s="103">
        <v>0.17630000000000001</v>
      </c>
      <c r="AT117" s="103">
        <v>1763.0000000000002</v>
      </c>
      <c r="AU117" s="103"/>
      <c r="AV117" s="103">
        <v>0.45839999999999997</v>
      </c>
      <c r="AW117" s="103">
        <v>0.47160000000000002</v>
      </c>
      <c r="AX117" s="103">
        <v>-1.3200000000000045E-2</v>
      </c>
      <c r="AY117" s="103">
        <v>0.21160000000000001</v>
      </c>
      <c r="AZ117" s="103">
        <v>2116</v>
      </c>
      <c r="BA117" s="103">
        <v>0.24679999999999999</v>
      </c>
      <c r="BB117" s="103">
        <v>2468</v>
      </c>
      <c r="BC117" s="103">
        <v>0</v>
      </c>
      <c r="BD117" s="103">
        <v>5.6494999999999997</v>
      </c>
      <c r="BE117" s="103">
        <v>5.6494999999999997</v>
      </c>
      <c r="BF117" s="103">
        <v>0</v>
      </c>
      <c r="BG117" s="103"/>
      <c r="BH117" s="103"/>
      <c r="BI117" s="103"/>
      <c r="BJ117" s="103">
        <v>0</v>
      </c>
      <c r="BK117" s="111">
        <v>1E-4</v>
      </c>
      <c r="BL117" s="112" t="s">
        <v>351</v>
      </c>
      <c r="BM117" s="106">
        <v>23.8</v>
      </c>
      <c r="BN117" s="103">
        <v>4.8</v>
      </c>
      <c r="BO117" s="103">
        <v>6.72</v>
      </c>
      <c r="BP117" s="103">
        <v>-1.92</v>
      </c>
      <c r="BQ117" s="103">
        <v>0</v>
      </c>
      <c r="BR117" s="103">
        <v>0</v>
      </c>
      <c r="BS117" s="103">
        <v>0</v>
      </c>
      <c r="BT117" s="103"/>
      <c r="BU117" s="110">
        <v>19</v>
      </c>
      <c r="BV117" s="103"/>
      <c r="BW117" s="103"/>
      <c r="BX117" s="103">
        <v>0</v>
      </c>
      <c r="BY117" s="106">
        <v>2.4</v>
      </c>
      <c r="BZ117" s="106">
        <v>2.4</v>
      </c>
      <c r="CA117" s="103"/>
      <c r="CB117" s="103"/>
      <c r="CC117" s="103">
        <v>2.4</v>
      </c>
      <c r="CD117" s="103"/>
      <c r="CE117" s="103">
        <v>2.4</v>
      </c>
      <c r="CF117" s="103"/>
      <c r="CG117" s="103"/>
      <c r="CH117" s="103"/>
      <c r="CI117" s="103"/>
      <c r="CJ117" s="103"/>
      <c r="CK117" s="110"/>
      <c r="CL117" s="103"/>
      <c r="CM117" s="103"/>
      <c r="CN117" s="103"/>
      <c r="CO117" s="103"/>
      <c r="CP117" s="103"/>
      <c r="CQ117" s="103">
        <v>0</v>
      </c>
      <c r="CR117" s="103"/>
      <c r="CS117" s="103"/>
      <c r="CT117" s="103"/>
      <c r="CU117" s="103"/>
      <c r="CV117" s="111">
        <v>92.463499999999996</v>
      </c>
    </row>
    <row r="118" spans="1:100" s="99" customFormat="1" ht="14.25" customHeight="1">
      <c r="A118" s="103">
        <v>113</v>
      </c>
      <c r="B118" s="103" t="s">
        <v>240</v>
      </c>
      <c r="C118" s="104">
        <v>602001</v>
      </c>
      <c r="D118" s="105" t="s">
        <v>352</v>
      </c>
      <c r="E118" s="106">
        <v>419.19839999999999</v>
      </c>
      <c r="F118" s="106">
        <v>311.91840000000002</v>
      </c>
      <c r="G118" s="103">
        <v>84421</v>
      </c>
      <c r="H118" s="106">
        <v>48522</v>
      </c>
      <c r="I118" s="106">
        <v>35899</v>
      </c>
      <c r="J118" s="103">
        <v>101.3052</v>
      </c>
      <c r="K118" s="106">
        <v>33.75</v>
      </c>
      <c r="L118" s="103">
        <v>33.75</v>
      </c>
      <c r="M118" s="103">
        <v>36</v>
      </c>
      <c r="N118" s="103">
        <v>-2.25</v>
      </c>
      <c r="O118" s="103"/>
      <c r="P118" s="103"/>
      <c r="Q118" s="103"/>
      <c r="R118" s="103"/>
      <c r="S118" s="106">
        <v>67.988900000000001</v>
      </c>
      <c r="T118" s="103">
        <v>4.8521999999999998</v>
      </c>
      <c r="U118" s="103"/>
      <c r="V118" s="103"/>
      <c r="W118" s="103">
        <v>41.900399999999998</v>
      </c>
      <c r="X118" s="103">
        <v>41.900399999999998</v>
      </c>
      <c r="Y118" s="103">
        <v>0</v>
      </c>
      <c r="Z118" s="103">
        <v>21.2363</v>
      </c>
      <c r="AA118" s="103">
        <v>20.950199999999999</v>
      </c>
      <c r="AB118" s="103">
        <v>0.28610000000000113</v>
      </c>
      <c r="AC118" s="103">
        <v>34917</v>
      </c>
      <c r="AD118" s="103"/>
      <c r="AE118" s="103"/>
      <c r="AF118" s="103">
        <v>31.08</v>
      </c>
      <c r="AG118" s="103">
        <v>31.08</v>
      </c>
      <c r="AH118" s="103">
        <v>0</v>
      </c>
      <c r="AI118" s="110">
        <v>34.061999999999998</v>
      </c>
      <c r="AJ118" s="110">
        <v>34.061999999999998</v>
      </c>
      <c r="AK118" s="110">
        <v>0</v>
      </c>
      <c r="AL118" s="110">
        <v>340620</v>
      </c>
      <c r="AM118" s="103"/>
      <c r="AN118" s="103">
        <v>14.121499999999999</v>
      </c>
      <c r="AO118" s="103">
        <v>3.5615000000000001</v>
      </c>
      <c r="AP118" s="103">
        <v>10.559999999999999</v>
      </c>
      <c r="AQ118" s="103">
        <v>13.290800000000001</v>
      </c>
      <c r="AR118" s="103">
        <v>132908</v>
      </c>
      <c r="AS118" s="103">
        <v>0.83069999999999999</v>
      </c>
      <c r="AT118" s="103">
        <v>8307</v>
      </c>
      <c r="AU118" s="103"/>
      <c r="AV118" s="103">
        <v>1.5159</v>
      </c>
      <c r="AW118" s="103">
        <v>0.37919999999999998</v>
      </c>
      <c r="AX118" s="103">
        <v>1.1367</v>
      </c>
      <c r="AY118" s="103">
        <v>0.99680000000000002</v>
      </c>
      <c r="AZ118" s="103">
        <v>9968</v>
      </c>
      <c r="BA118" s="103">
        <v>0.51910000000000001</v>
      </c>
      <c r="BB118" s="103">
        <v>5191</v>
      </c>
      <c r="BC118" s="103">
        <v>0</v>
      </c>
      <c r="BD118" s="103">
        <v>28.094899999999999</v>
      </c>
      <c r="BE118" s="103">
        <v>8.7920999999999996</v>
      </c>
      <c r="BF118" s="103">
        <v>19.302799999999998</v>
      </c>
      <c r="BG118" s="103"/>
      <c r="BH118" s="103"/>
      <c r="BI118" s="103"/>
      <c r="BJ118" s="103">
        <v>0</v>
      </c>
      <c r="BK118" s="111">
        <v>1E-4</v>
      </c>
      <c r="BL118" s="112" t="s">
        <v>352</v>
      </c>
      <c r="BM118" s="106">
        <v>90.78</v>
      </c>
      <c r="BN118" s="103">
        <v>29.52</v>
      </c>
      <c r="BO118" s="103">
        <v>29.52</v>
      </c>
      <c r="BP118" s="103">
        <v>0</v>
      </c>
      <c r="BQ118" s="103">
        <v>10.26</v>
      </c>
      <c r="BR118" s="103">
        <v>1E-3</v>
      </c>
      <c r="BS118" s="103">
        <v>10.259</v>
      </c>
      <c r="BT118" s="103">
        <v>9850</v>
      </c>
      <c r="BU118" s="110">
        <v>51</v>
      </c>
      <c r="BV118" s="103"/>
      <c r="BW118" s="103"/>
      <c r="BX118" s="103">
        <v>0</v>
      </c>
      <c r="BY118" s="106">
        <v>16.5</v>
      </c>
      <c r="BZ118" s="106">
        <v>10.56</v>
      </c>
      <c r="CA118" s="103"/>
      <c r="CB118" s="103"/>
      <c r="CC118" s="103">
        <v>10.56</v>
      </c>
      <c r="CD118" s="103"/>
      <c r="CE118" s="103">
        <v>10.56</v>
      </c>
      <c r="CF118" s="103"/>
      <c r="CG118" s="103"/>
      <c r="CH118" s="129">
        <v>5.94</v>
      </c>
      <c r="CI118" s="103"/>
      <c r="CJ118" s="103"/>
      <c r="CK118" s="110"/>
      <c r="CL118" s="103"/>
      <c r="CM118" s="103"/>
      <c r="CN118" s="103"/>
      <c r="CO118" s="103"/>
      <c r="CP118" s="103"/>
      <c r="CQ118" s="103">
        <v>0</v>
      </c>
      <c r="CR118" s="103"/>
      <c r="CS118" s="103"/>
      <c r="CT118" s="103"/>
      <c r="CU118" s="103"/>
      <c r="CV118" s="111">
        <v>419.19839999999999</v>
      </c>
    </row>
    <row r="119" spans="1:100" s="99" customFormat="1" ht="14.25" customHeight="1">
      <c r="A119" s="103">
        <v>114</v>
      </c>
      <c r="B119" s="103" t="s">
        <v>240</v>
      </c>
      <c r="C119" s="104">
        <v>603001</v>
      </c>
      <c r="D119" s="105" t="s">
        <v>353</v>
      </c>
      <c r="E119" s="106">
        <v>769.50649999999996</v>
      </c>
      <c r="F119" s="106">
        <v>577.09449999999993</v>
      </c>
      <c r="G119" s="103">
        <v>103697</v>
      </c>
      <c r="H119" s="106">
        <v>55078</v>
      </c>
      <c r="I119" s="106">
        <v>48619</v>
      </c>
      <c r="J119" s="103">
        <v>124.43640000000001</v>
      </c>
      <c r="K119" s="106">
        <v>50</v>
      </c>
      <c r="L119" s="103">
        <v>36</v>
      </c>
      <c r="M119" s="103">
        <v>36</v>
      </c>
      <c r="N119" s="103">
        <v>0</v>
      </c>
      <c r="O119" s="103"/>
      <c r="P119" s="103"/>
      <c r="Q119" s="103"/>
      <c r="R119" s="103">
        <v>14</v>
      </c>
      <c r="S119" s="106">
        <v>82.944999999999993</v>
      </c>
      <c r="T119" s="103">
        <v>5.5077999999999996</v>
      </c>
      <c r="U119" s="103"/>
      <c r="V119" s="103"/>
      <c r="W119" s="103">
        <v>51.717599999999997</v>
      </c>
      <c r="X119" s="103">
        <v>51.717599999999997</v>
      </c>
      <c r="Y119" s="103">
        <v>0</v>
      </c>
      <c r="Z119" s="103">
        <v>25.7196</v>
      </c>
      <c r="AA119" s="103">
        <v>25.858799999999999</v>
      </c>
      <c r="AB119" s="103">
        <v>-0.13919999999999888</v>
      </c>
      <c r="AC119" s="103">
        <v>43098</v>
      </c>
      <c r="AD119" s="103"/>
      <c r="AE119" s="103"/>
      <c r="AF119" s="103">
        <v>44.03</v>
      </c>
      <c r="AG119" s="103">
        <v>44.03</v>
      </c>
      <c r="AH119" s="103">
        <v>0</v>
      </c>
      <c r="AI119" s="110">
        <v>41.870699999999999</v>
      </c>
      <c r="AJ119" s="110">
        <v>41.870699999999999</v>
      </c>
      <c r="AK119" s="110">
        <v>0</v>
      </c>
      <c r="AL119" s="110">
        <v>418707</v>
      </c>
      <c r="AM119" s="103"/>
      <c r="AN119" s="103">
        <v>17.3796</v>
      </c>
      <c r="AO119" s="103">
        <v>4.3959999999999999</v>
      </c>
      <c r="AP119" s="103">
        <v>12.983599999999999</v>
      </c>
      <c r="AQ119" s="103">
        <v>16.357299999999999</v>
      </c>
      <c r="AR119" s="103">
        <v>163573</v>
      </c>
      <c r="AS119" s="103">
        <v>1.0223</v>
      </c>
      <c r="AT119" s="103">
        <v>10223</v>
      </c>
      <c r="AU119" s="103"/>
      <c r="AV119" s="103">
        <v>1.9434</v>
      </c>
      <c r="AW119" s="103">
        <v>0.46510000000000001</v>
      </c>
      <c r="AX119" s="103">
        <v>1.4782999999999999</v>
      </c>
      <c r="AY119" s="103">
        <v>1.2267999999999999</v>
      </c>
      <c r="AZ119" s="103">
        <v>12267.999999999998</v>
      </c>
      <c r="BA119" s="103">
        <v>0.71660000000000001</v>
      </c>
      <c r="BB119" s="103">
        <v>7166</v>
      </c>
      <c r="BC119" s="103">
        <v>0</v>
      </c>
      <c r="BD119" s="103">
        <v>34.489400000000003</v>
      </c>
      <c r="BE119" s="103">
        <v>10.7072</v>
      </c>
      <c r="BF119" s="103">
        <v>23.782200000000003</v>
      </c>
      <c r="BG119" s="103"/>
      <c r="BH119" s="128">
        <v>180</v>
      </c>
      <c r="BI119" s="128">
        <v>194</v>
      </c>
      <c r="BJ119" s="103">
        <v>-14</v>
      </c>
      <c r="BK119" s="111">
        <v>1E-4</v>
      </c>
      <c r="BL119" s="112" t="s">
        <v>353</v>
      </c>
      <c r="BM119" s="106">
        <v>157.148</v>
      </c>
      <c r="BN119" s="103">
        <v>35.519999999999996</v>
      </c>
      <c r="BO119" s="103">
        <v>35.519999999999996</v>
      </c>
      <c r="BP119" s="103">
        <v>0</v>
      </c>
      <c r="BQ119" s="103">
        <v>11.628</v>
      </c>
      <c r="BR119" s="103">
        <v>1.1999999999999999E-3</v>
      </c>
      <c r="BS119" s="103">
        <v>11.626799999999999</v>
      </c>
      <c r="BT119" s="103">
        <v>12530</v>
      </c>
      <c r="BU119" s="110">
        <v>80</v>
      </c>
      <c r="BV119" s="103">
        <v>30</v>
      </c>
      <c r="BW119" s="103">
        <v>30</v>
      </c>
      <c r="BX119" s="103">
        <v>0</v>
      </c>
      <c r="BY119" s="106">
        <v>35.263999999999996</v>
      </c>
      <c r="BZ119" s="106">
        <v>8.64</v>
      </c>
      <c r="CA119" s="103"/>
      <c r="CB119" s="103"/>
      <c r="CC119" s="103">
        <v>8.64</v>
      </c>
      <c r="CD119" s="103"/>
      <c r="CE119" s="103">
        <v>8.64</v>
      </c>
      <c r="CF119" s="103"/>
      <c r="CG119" s="103"/>
      <c r="CH119" s="129">
        <v>6.6239999999999997</v>
      </c>
      <c r="CI119" s="103"/>
      <c r="CJ119" s="103"/>
      <c r="CK119" s="110"/>
      <c r="CL119" s="103">
        <v>20</v>
      </c>
      <c r="CM119" s="103"/>
      <c r="CN119" s="103"/>
      <c r="CO119" s="129"/>
      <c r="CP119" s="129"/>
      <c r="CQ119" s="103">
        <v>0</v>
      </c>
      <c r="CR119" s="103"/>
      <c r="CS119" s="103"/>
      <c r="CT119" s="103"/>
      <c r="CU119" s="103"/>
      <c r="CV119" s="111">
        <v>769.50649999999996</v>
      </c>
    </row>
    <row r="120" spans="1:100" s="99" customFormat="1" ht="14.25" customHeight="1">
      <c r="A120" s="103">
        <v>115</v>
      </c>
      <c r="B120" s="103" t="s">
        <v>240</v>
      </c>
      <c r="C120" s="104">
        <v>601001</v>
      </c>
      <c r="D120" s="105" t="s">
        <v>354</v>
      </c>
      <c r="E120" s="106">
        <v>571.85079999999994</v>
      </c>
      <c r="F120" s="106">
        <v>396.40320000000003</v>
      </c>
      <c r="G120" s="103">
        <v>113141</v>
      </c>
      <c r="H120" s="106">
        <v>82615</v>
      </c>
      <c r="I120" s="106">
        <v>30526</v>
      </c>
      <c r="J120" s="103">
        <v>135.76920000000001</v>
      </c>
      <c r="K120" s="106">
        <v>47.25</v>
      </c>
      <c r="L120" s="103">
        <v>47.25</v>
      </c>
      <c r="M120" s="103">
        <v>24.75</v>
      </c>
      <c r="N120" s="103">
        <v>22.5</v>
      </c>
      <c r="O120" s="103"/>
      <c r="P120" s="103"/>
      <c r="Q120" s="103"/>
      <c r="R120" s="103"/>
      <c r="S120" s="106">
        <v>85.994299999999996</v>
      </c>
      <c r="T120" s="103">
        <v>8.2614999999999998</v>
      </c>
      <c r="U120" s="103"/>
      <c r="V120" s="103"/>
      <c r="W120" s="103">
        <v>52.08</v>
      </c>
      <c r="X120" s="103">
        <v>52.08</v>
      </c>
      <c r="Y120" s="103">
        <v>0</v>
      </c>
      <c r="Z120" s="103">
        <v>25.652799999999999</v>
      </c>
      <c r="AA120" s="103">
        <v>26.04</v>
      </c>
      <c r="AB120" s="103">
        <v>-0.38719999999999999</v>
      </c>
      <c r="AC120" s="103">
        <v>43400</v>
      </c>
      <c r="AD120" s="103"/>
      <c r="AE120" s="103"/>
      <c r="AF120" s="103">
        <v>28.49</v>
      </c>
      <c r="AG120" s="103">
        <v>28.49</v>
      </c>
      <c r="AH120" s="103">
        <v>0</v>
      </c>
      <c r="AI120" s="110">
        <v>43.496099999999998</v>
      </c>
      <c r="AJ120" s="110">
        <v>43.496099999999998</v>
      </c>
      <c r="AK120" s="110">
        <v>0</v>
      </c>
      <c r="AL120" s="110">
        <v>434961</v>
      </c>
      <c r="AM120" s="103"/>
      <c r="AN120" s="103">
        <v>17.978300000000001</v>
      </c>
      <c r="AO120" s="103">
        <v>4.4268000000000001</v>
      </c>
      <c r="AP120" s="103">
        <v>13.551500000000001</v>
      </c>
      <c r="AQ120" s="103">
        <v>16.9207</v>
      </c>
      <c r="AR120" s="103">
        <v>169207</v>
      </c>
      <c r="AS120" s="103">
        <v>1.0575000000000001</v>
      </c>
      <c r="AT120" s="103">
        <v>10575.000000000002</v>
      </c>
      <c r="AU120" s="103"/>
      <c r="AV120" s="103">
        <v>1.7249000000000001</v>
      </c>
      <c r="AW120" s="103">
        <v>0.46679999999999999</v>
      </c>
      <c r="AX120" s="103">
        <v>1.2581000000000002</v>
      </c>
      <c r="AY120" s="103">
        <v>1.2690999999999999</v>
      </c>
      <c r="AZ120" s="103">
        <v>12690.999999999998</v>
      </c>
      <c r="BA120" s="103">
        <v>0.45579999999999998</v>
      </c>
      <c r="BB120" s="103">
        <v>4558</v>
      </c>
      <c r="BC120" s="103">
        <v>0</v>
      </c>
      <c r="BD120" s="103">
        <v>35.700400000000002</v>
      </c>
      <c r="BE120" s="103">
        <v>10.94</v>
      </c>
      <c r="BF120" s="103">
        <v>24.760400000000004</v>
      </c>
      <c r="BG120" s="103"/>
      <c r="BH120" s="103"/>
      <c r="BI120" s="103"/>
      <c r="BJ120" s="103">
        <v>0</v>
      </c>
      <c r="BK120" s="111">
        <v>1E-4</v>
      </c>
      <c r="BL120" s="112" t="s">
        <v>354</v>
      </c>
      <c r="BM120" s="106">
        <v>135.07599999999999</v>
      </c>
      <c r="BN120" s="103">
        <v>35.76</v>
      </c>
      <c r="BO120" s="103">
        <v>35.76</v>
      </c>
      <c r="BP120" s="103">
        <v>0</v>
      </c>
      <c r="BQ120" s="103">
        <v>15.816000000000001</v>
      </c>
      <c r="BR120" s="103">
        <v>1.6000000000000001E-3</v>
      </c>
      <c r="BS120" s="103">
        <v>15.814400000000001</v>
      </c>
      <c r="BT120" s="103">
        <v>17420</v>
      </c>
      <c r="BU120" s="110">
        <v>82</v>
      </c>
      <c r="BV120" s="103">
        <v>1.5</v>
      </c>
      <c r="BW120" s="103">
        <v>1.5</v>
      </c>
      <c r="BX120" s="103">
        <v>0</v>
      </c>
      <c r="BY120" s="106">
        <v>40.371600000000001</v>
      </c>
      <c r="BZ120" s="106">
        <v>35.403599999999997</v>
      </c>
      <c r="CA120" s="103"/>
      <c r="CB120" s="103">
        <v>6.1235999999999997</v>
      </c>
      <c r="CC120" s="103">
        <v>29.28</v>
      </c>
      <c r="CD120" s="103"/>
      <c r="CE120" s="103">
        <v>29.28</v>
      </c>
      <c r="CF120" s="103"/>
      <c r="CG120" s="103"/>
      <c r="CH120" s="129">
        <v>4.968</v>
      </c>
      <c r="CI120" s="129"/>
      <c r="CJ120" s="103"/>
      <c r="CK120" s="110"/>
      <c r="CL120" s="103"/>
      <c r="CM120" s="103"/>
      <c r="CN120" s="103"/>
      <c r="CO120" s="129"/>
      <c r="CP120" s="129"/>
      <c r="CQ120" s="103">
        <v>0</v>
      </c>
      <c r="CR120" s="103"/>
      <c r="CS120" s="103"/>
      <c r="CT120" s="103"/>
      <c r="CU120" s="103"/>
      <c r="CV120" s="111">
        <v>571.85079999999994</v>
      </c>
    </row>
    <row r="121" spans="1:100" s="99" customFormat="1" ht="14.25" customHeight="1">
      <c r="A121" s="103">
        <v>116</v>
      </c>
      <c r="B121" s="103" t="s">
        <v>240</v>
      </c>
      <c r="C121" s="104">
        <v>604001</v>
      </c>
      <c r="D121" s="105" t="s">
        <v>355</v>
      </c>
      <c r="E121" s="106">
        <v>911.14367099999993</v>
      </c>
      <c r="F121" s="106">
        <v>549.15567099999998</v>
      </c>
      <c r="G121" s="103">
        <v>140641</v>
      </c>
      <c r="H121" s="106"/>
      <c r="I121" s="106">
        <v>140641</v>
      </c>
      <c r="J121" s="103">
        <v>147.01151999999999</v>
      </c>
      <c r="K121" s="106">
        <v>0</v>
      </c>
      <c r="L121" s="103">
        <v>0</v>
      </c>
      <c r="M121" s="103">
        <v>11.25</v>
      </c>
      <c r="N121" s="103">
        <v>-11.25</v>
      </c>
      <c r="O121" s="103"/>
      <c r="P121" s="103"/>
      <c r="Q121" s="103"/>
      <c r="R121" s="103"/>
      <c r="S121" s="106">
        <v>10.8</v>
      </c>
      <c r="T121" s="103">
        <v>0</v>
      </c>
      <c r="U121" s="103"/>
      <c r="V121" s="103"/>
      <c r="W121" s="103">
        <v>7.2</v>
      </c>
      <c r="X121" s="103">
        <v>7.2</v>
      </c>
      <c r="Y121" s="103">
        <v>0</v>
      </c>
      <c r="Z121" s="103">
        <v>3.6</v>
      </c>
      <c r="AA121" s="103">
        <v>3.6</v>
      </c>
      <c r="AB121" s="103">
        <v>0</v>
      </c>
      <c r="AC121" s="103">
        <v>6000</v>
      </c>
      <c r="AD121" s="103"/>
      <c r="AE121" s="103"/>
      <c r="AF121" s="103">
        <v>53.353999999999999</v>
      </c>
      <c r="AG121" s="103">
        <v>53.353999999999999</v>
      </c>
      <c r="AH121" s="103">
        <v>0</v>
      </c>
      <c r="AI121" s="110">
        <v>55.374271999999998</v>
      </c>
      <c r="AJ121" s="110">
        <v>55.374271999999998</v>
      </c>
      <c r="AK121" s="110">
        <v>0</v>
      </c>
      <c r="AL121" s="110">
        <v>553742.72</v>
      </c>
      <c r="AM121" s="103">
        <v>19.684895999999998</v>
      </c>
      <c r="AN121" s="103">
        <v>24.032</v>
      </c>
      <c r="AO121" s="103">
        <v>24.031981999999999</v>
      </c>
      <c r="AP121" s="103">
        <v>1.8000000000739647E-5</v>
      </c>
      <c r="AQ121" s="103">
        <v>16.029199999999999</v>
      </c>
      <c r="AR121" s="103">
        <v>160292</v>
      </c>
      <c r="AS121" s="103">
        <v>2.1852</v>
      </c>
      <c r="AT121" s="103">
        <v>21852</v>
      </c>
      <c r="AU121" s="103"/>
      <c r="AV121" s="103">
        <v>3.6754790000000002</v>
      </c>
      <c r="AW121" s="103">
        <v>3.6754790000000002</v>
      </c>
      <c r="AX121" s="103">
        <v>0</v>
      </c>
      <c r="AY121" s="103">
        <v>2.6223000000000001</v>
      </c>
      <c r="AZ121" s="103">
        <v>26223</v>
      </c>
      <c r="BA121" s="103">
        <v>3.0592999999999999</v>
      </c>
      <c r="BB121" s="103">
        <v>30593</v>
      </c>
      <c r="BC121" s="103">
        <v>-2.0061209999999998</v>
      </c>
      <c r="BD121" s="103">
        <v>35.223503999999998</v>
      </c>
      <c r="BE121" s="103">
        <v>35.223503999999998</v>
      </c>
      <c r="BF121" s="103">
        <v>0</v>
      </c>
      <c r="BG121" s="103"/>
      <c r="BH121" s="103">
        <v>200</v>
      </c>
      <c r="BI121" s="103">
        <v>200</v>
      </c>
      <c r="BJ121" s="103">
        <v>0</v>
      </c>
      <c r="BK121" s="111">
        <v>1E-4</v>
      </c>
      <c r="BL121" s="112" t="s">
        <v>355</v>
      </c>
      <c r="BM121" s="106">
        <v>357.8</v>
      </c>
      <c r="BN121" s="103">
        <v>4.8</v>
      </c>
      <c r="BO121" s="103">
        <v>4.8</v>
      </c>
      <c r="BP121" s="103">
        <v>0</v>
      </c>
      <c r="BQ121" s="103">
        <v>0</v>
      </c>
      <c r="BR121" s="103">
        <v>0</v>
      </c>
      <c r="BS121" s="103">
        <v>0</v>
      </c>
      <c r="BT121" s="103"/>
      <c r="BU121" s="110">
        <v>65</v>
      </c>
      <c r="BV121" s="103">
        <v>288</v>
      </c>
      <c r="BW121" s="103">
        <v>288</v>
      </c>
      <c r="BX121" s="103">
        <v>0</v>
      </c>
      <c r="BY121" s="106">
        <v>4.1879999999999997</v>
      </c>
      <c r="BZ121" s="106">
        <v>3.36</v>
      </c>
      <c r="CA121" s="103"/>
      <c r="CB121" s="103"/>
      <c r="CC121" s="103">
        <v>3.36</v>
      </c>
      <c r="CD121" s="103"/>
      <c r="CE121" s="103">
        <v>3.36</v>
      </c>
      <c r="CF121" s="103"/>
      <c r="CG121" s="103"/>
      <c r="CH121" s="129">
        <v>0.82799999999999996</v>
      </c>
      <c r="CI121" s="103"/>
      <c r="CJ121" s="103"/>
      <c r="CK121" s="110"/>
      <c r="CL121" s="103"/>
      <c r="CM121" s="103"/>
      <c r="CN121" s="103"/>
      <c r="CO121" s="103"/>
      <c r="CP121" s="103"/>
      <c r="CQ121" s="103">
        <v>0</v>
      </c>
      <c r="CR121" s="103"/>
      <c r="CS121" s="103"/>
      <c r="CT121" s="103"/>
      <c r="CU121" s="103"/>
      <c r="CV121" s="111">
        <v>911.14367099999993</v>
      </c>
    </row>
    <row r="122" spans="1:100" s="99" customFormat="1" ht="14.25" customHeight="1">
      <c r="A122" s="103">
        <v>117</v>
      </c>
      <c r="B122" s="103" t="s">
        <v>240</v>
      </c>
      <c r="C122" s="104">
        <v>202001</v>
      </c>
      <c r="D122" s="105" t="s">
        <v>356</v>
      </c>
      <c r="E122" s="106">
        <v>1185.1573999999998</v>
      </c>
      <c r="F122" s="106">
        <v>756.39739999999995</v>
      </c>
      <c r="G122" s="103">
        <v>258580</v>
      </c>
      <c r="H122" s="111">
        <v>68918</v>
      </c>
      <c r="I122" s="111">
        <v>189662</v>
      </c>
      <c r="J122" s="103">
        <v>310.29599999999999</v>
      </c>
      <c r="K122" s="106">
        <v>38.61</v>
      </c>
      <c r="L122" s="103">
        <v>38.25</v>
      </c>
      <c r="M122" s="103">
        <v>38.25</v>
      </c>
      <c r="N122" s="103">
        <v>0</v>
      </c>
      <c r="O122" s="103"/>
      <c r="P122" s="103"/>
      <c r="Q122" s="103"/>
      <c r="R122" s="103">
        <v>0.36</v>
      </c>
      <c r="S122" s="106">
        <v>126.2191</v>
      </c>
      <c r="T122" s="103">
        <v>6.8917999999999999</v>
      </c>
      <c r="U122" s="103"/>
      <c r="V122" s="103"/>
      <c r="W122" s="103">
        <v>79.831199999999995</v>
      </c>
      <c r="X122" s="103">
        <v>79.831199999999995</v>
      </c>
      <c r="Y122" s="103">
        <v>0</v>
      </c>
      <c r="Z122" s="103">
        <v>39.496099999999998</v>
      </c>
      <c r="AA122" s="103">
        <v>39.915599999999998</v>
      </c>
      <c r="AB122" s="103">
        <v>-0.41949999999999932</v>
      </c>
      <c r="AC122" s="103">
        <v>66526</v>
      </c>
      <c r="AD122" s="103"/>
      <c r="AE122" s="103"/>
      <c r="AF122" s="103">
        <v>88.06</v>
      </c>
      <c r="AG122" s="103">
        <v>88.06</v>
      </c>
      <c r="AH122" s="103">
        <v>0</v>
      </c>
      <c r="AI122" s="110">
        <v>83.732600000000005</v>
      </c>
      <c r="AJ122" s="110">
        <v>83.732600000000005</v>
      </c>
      <c r="AK122" s="110">
        <v>0</v>
      </c>
      <c r="AL122" s="110">
        <v>837326</v>
      </c>
      <c r="AM122" s="103"/>
      <c r="AN122" s="103">
        <v>37.111499999999999</v>
      </c>
      <c r="AO122" s="103">
        <v>37.138500000000001</v>
      </c>
      <c r="AP122" s="103">
        <v>-2.7000000000001023E-2</v>
      </c>
      <c r="AQ122" s="103">
        <v>34.9285</v>
      </c>
      <c r="AR122" s="103">
        <v>349285</v>
      </c>
      <c r="AS122" s="103">
        <v>2.1829999999999998</v>
      </c>
      <c r="AT122" s="103">
        <v>21830</v>
      </c>
      <c r="AU122" s="103"/>
      <c r="AV122" s="103">
        <v>4.8292000000000002</v>
      </c>
      <c r="AW122" s="103">
        <v>4.8026</v>
      </c>
      <c r="AX122" s="103">
        <v>2.6600000000000179E-2</v>
      </c>
      <c r="AY122" s="103">
        <v>2.6196000000000002</v>
      </c>
      <c r="AZ122" s="103">
        <v>26196</v>
      </c>
      <c r="BA122" s="103">
        <v>2.2096</v>
      </c>
      <c r="BB122" s="103">
        <v>22096</v>
      </c>
      <c r="BC122" s="103">
        <v>0</v>
      </c>
      <c r="BD122" s="103">
        <v>67.539000000000001</v>
      </c>
      <c r="BE122" s="103">
        <v>67.539000000000001</v>
      </c>
      <c r="BF122" s="103">
        <v>0</v>
      </c>
      <c r="BG122" s="103"/>
      <c r="BH122" s="103"/>
      <c r="BI122" s="103"/>
      <c r="BJ122" s="103">
        <v>0</v>
      </c>
      <c r="BK122" s="111">
        <v>1E-4</v>
      </c>
      <c r="BL122" s="112" t="s">
        <v>356</v>
      </c>
      <c r="BM122" s="106">
        <v>371.63599999999997</v>
      </c>
      <c r="BN122" s="103">
        <v>53.04</v>
      </c>
      <c r="BO122" s="103">
        <v>53.04</v>
      </c>
      <c r="BP122" s="103">
        <v>0</v>
      </c>
      <c r="BQ122" s="103">
        <v>13.596</v>
      </c>
      <c r="BR122" s="103">
        <v>13.596</v>
      </c>
      <c r="BS122" s="103">
        <v>0</v>
      </c>
      <c r="BT122" s="103">
        <v>11880</v>
      </c>
      <c r="BU122" s="110">
        <v>305</v>
      </c>
      <c r="BV122" s="103"/>
      <c r="BW122" s="103"/>
      <c r="BX122" s="103">
        <v>0</v>
      </c>
      <c r="BY122" s="106">
        <v>57.124000000000002</v>
      </c>
      <c r="BZ122" s="106">
        <v>36.96</v>
      </c>
      <c r="CA122" s="103"/>
      <c r="CB122" s="103"/>
      <c r="CC122" s="103">
        <v>36.96</v>
      </c>
      <c r="CD122" s="103"/>
      <c r="CE122" s="103">
        <v>36.96</v>
      </c>
      <c r="CF122" s="103"/>
      <c r="CG122" s="103"/>
      <c r="CH122" s="129">
        <v>7.1639999999999997</v>
      </c>
      <c r="CI122" s="103"/>
      <c r="CJ122" s="103"/>
      <c r="CK122" s="110"/>
      <c r="CL122" s="103"/>
      <c r="CM122" s="103"/>
      <c r="CN122" s="103"/>
      <c r="CO122" s="103">
        <v>13</v>
      </c>
      <c r="CP122" s="103">
        <v>13</v>
      </c>
      <c r="CQ122" s="103">
        <v>0</v>
      </c>
      <c r="CR122" s="103"/>
      <c r="CS122" s="103"/>
      <c r="CT122" s="103"/>
      <c r="CU122" s="103"/>
      <c r="CV122" s="111">
        <v>1185.1573999999998</v>
      </c>
    </row>
    <row r="123" spans="1:100" s="99" customFormat="1" ht="14.25" customHeight="1">
      <c r="A123" s="103">
        <v>118</v>
      </c>
      <c r="B123" s="103" t="s">
        <v>240</v>
      </c>
      <c r="C123" s="104">
        <v>202002</v>
      </c>
      <c r="D123" s="122" t="s">
        <v>357</v>
      </c>
      <c r="E123" s="106">
        <v>4204.8472999999994</v>
      </c>
      <c r="F123" s="106">
        <v>3045.1216999999997</v>
      </c>
      <c r="G123" s="103">
        <v>1235196</v>
      </c>
      <c r="H123" s="96"/>
      <c r="I123" s="96">
        <v>1235196</v>
      </c>
      <c r="J123" s="103">
        <v>1482.2352000000001</v>
      </c>
      <c r="K123" s="106">
        <v>0.72</v>
      </c>
      <c r="L123" s="103">
        <v>0</v>
      </c>
      <c r="M123" s="103">
        <v>0</v>
      </c>
      <c r="N123" s="103">
        <v>0</v>
      </c>
      <c r="O123" s="103"/>
      <c r="P123" s="103"/>
      <c r="Q123" s="103"/>
      <c r="R123" s="103">
        <v>0.72</v>
      </c>
      <c r="S123" s="106">
        <v>0</v>
      </c>
      <c r="T123" s="103">
        <v>0</v>
      </c>
      <c r="U123" s="103"/>
      <c r="V123" s="103"/>
      <c r="W123" s="103"/>
      <c r="X123" s="103"/>
      <c r="Y123" s="103">
        <v>0</v>
      </c>
      <c r="Z123" s="103"/>
      <c r="AA123" s="103">
        <v>0</v>
      </c>
      <c r="AB123" s="103">
        <v>0</v>
      </c>
      <c r="AC123" s="103">
        <v>156600</v>
      </c>
      <c r="AD123" s="103"/>
      <c r="AE123" s="103"/>
      <c r="AF123" s="103">
        <v>675.99</v>
      </c>
      <c r="AG123" s="103">
        <v>675.99</v>
      </c>
      <c r="AH123" s="103">
        <v>0</v>
      </c>
      <c r="AI123" s="110">
        <v>375.38319999999999</v>
      </c>
      <c r="AJ123" s="110">
        <v>375.38319999999999</v>
      </c>
      <c r="AK123" s="110">
        <v>0</v>
      </c>
      <c r="AL123" s="110">
        <v>3753832</v>
      </c>
      <c r="AM123" s="103"/>
      <c r="AN123" s="103">
        <v>183.44909999999999</v>
      </c>
      <c r="AO123" s="103">
        <v>183.44909999999999</v>
      </c>
      <c r="AP123" s="103">
        <v>0</v>
      </c>
      <c r="AQ123" s="103">
        <v>172.65799999999999</v>
      </c>
      <c r="AR123" s="103">
        <v>1726579.9999999998</v>
      </c>
      <c r="AS123" s="103">
        <v>10.7911</v>
      </c>
      <c r="AT123" s="103">
        <v>107911</v>
      </c>
      <c r="AU123" s="103"/>
      <c r="AV123" s="103">
        <v>34.531599999999997</v>
      </c>
      <c r="AW123" s="103">
        <v>34.531599999999997</v>
      </c>
      <c r="AX123" s="103">
        <v>0</v>
      </c>
      <c r="AY123" s="103">
        <v>19.423999999999999</v>
      </c>
      <c r="AZ123" s="103">
        <v>194240</v>
      </c>
      <c r="BA123" s="103">
        <v>15.1076</v>
      </c>
      <c r="BB123" s="103">
        <v>151076</v>
      </c>
      <c r="BC123" s="103">
        <v>0</v>
      </c>
      <c r="BD123" s="103">
        <v>292.81259999999997</v>
      </c>
      <c r="BE123" s="103">
        <v>292.81259999999997</v>
      </c>
      <c r="BF123" s="103">
        <v>0</v>
      </c>
      <c r="BG123" s="103"/>
      <c r="BH123" s="103"/>
      <c r="BI123" s="103"/>
      <c r="BJ123" s="103">
        <v>0</v>
      </c>
      <c r="BK123" s="111">
        <v>1E-4</v>
      </c>
      <c r="BL123" s="125" t="s">
        <v>357</v>
      </c>
      <c r="BM123" s="106">
        <v>937</v>
      </c>
      <c r="BN123" s="103"/>
      <c r="BO123" s="103"/>
      <c r="BP123" s="103">
        <v>0</v>
      </c>
      <c r="BQ123" s="103">
        <v>0</v>
      </c>
      <c r="BR123" s="103">
        <v>0</v>
      </c>
      <c r="BS123" s="103">
        <v>0</v>
      </c>
      <c r="BT123" s="129"/>
      <c r="BU123" s="133">
        <v>888.2</v>
      </c>
      <c r="BV123" s="103">
        <v>48.8</v>
      </c>
      <c r="BW123" s="103">
        <v>48.8</v>
      </c>
      <c r="BX123" s="103">
        <v>0</v>
      </c>
      <c r="BY123" s="106">
        <v>222.72559999999999</v>
      </c>
      <c r="BZ123" s="106">
        <v>49.44</v>
      </c>
      <c r="CA123" s="103"/>
      <c r="CB123" s="103"/>
      <c r="CC123" s="103">
        <v>49.44</v>
      </c>
      <c r="CD123" s="103"/>
      <c r="CE123" s="103">
        <v>49.44</v>
      </c>
      <c r="CF123" s="103"/>
      <c r="CG123" s="103"/>
      <c r="CH123" s="129">
        <v>5.0856000000000003</v>
      </c>
      <c r="CI123" s="103"/>
      <c r="CJ123" s="103"/>
      <c r="CK123" s="134">
        <v>168.2</v>
      </c>
      <c r="CL123" s="134"/>
      <c r="CM123" s="103"/>
      <c r="CN123" s="103"/>
      <c r="CO123" s="129"/>
      <c r="CP123" s="129"/>
      <c r="CQ123" s="103">
        <v>0</v>
      </c>
      <c r="CR123" s="103"/>
      <c r="CS123" s="103"/>
      <c r="CT123" s="103"/>
      <c r="CU123" s="103"/>
      <c r="CV123" s="111">
        <v>4204.8472999999994</v>
      </c>
    </row>
    <row r="124" spans="1:100" s="99" customFormat="1" ht="14.25" customHeight="1">
      <c r="A124" s="103">
        <v>119</v>
      </c>
      <c r="B124" s="103" t="s">
        <v>240</v>
      </c>
      <c r="C124" s="104">
        <v>202003</v>
      </c>
      <c r="D124" s="122" t="s">
        <v>358</v>
      </c>
      <c r="E124" s="106">
        <v>1379.4048</v>
      </c>
      <c r="F124" s="106">
        <v>1122.4828</v>
      </c>
      <c r="G124" s="103">
        <v>382541</v>
      </c>
      <c r="H124" s="111"/>
      <c r="I124" s="111">
        <v>382541</v>
      </c>
      <c r="J124" s="103">
        <v>459.04919999999998</v>
      </c>
      <c r="K124" s="106">
        <v>133.12799999999999</v>
      </c>
      <c r="L124" s="103">
        <v>0</v>
      </c>
      <c r="M124" s="103">
        <v>0</v>
      </c>
      <c r="N124" s="103">
        <v>0</v>
      </c>
      <c r="O124" s="128">
        <v>80.927999999999997</v>
      </c>
      <c r="P124" s="128">
        <v>52.2</v>
      </c>
      <c r="Q124" s="103"/>
      <c r="R124" s="103"/>
      <c r="S124" s="106">
        <v>0</v>
      </c>
      <c r="T124" s="103">
        <v>0</v>
      </c>
      <c r="U124" s="103"/>
      <c r="V124" s="103"/>
      <c r="W124" s="103"/>
      <c r="X124" s="103">
        <v>240.87</v>
      </c>
      <c r="Y124" s="103">
        <v>-240.87</v>
      </c>
      <c r="Z124" s="103"/>
      <c r="AA124" s="103">
        <v>0</v>
      </c>
      <c r="AB124" s="103">
        <v>0</v>
      </c>
      <c r="AC124" s="103">
        <v>55800</v>
      </c>
      <c r="AD124" s="103"/>
      <c r="AE124" s="103"/>
      <c r="AF124" s="103">
        <v>240.87</v>
      </c>
      <c r="AG124" s="103"/>
      <c r="AH124" s="103">
        <v>240.87</v>
      </c>
      <c r="AI124" s="110">
        <v>122.7007</v>
      </c>
      <c r="AJ124" s="110">
        <v>59.493099999999998</v>
      </c>
      <c r="AK124" s="110">
        <v>63.207599999999999</v>
      </c>
      <c r="AL124" s="110">
        <v>1227007</v>
      </c>
      <c r="AM124" s="103"/>
      <c r="AN124" s="103">
        <v>59.493099999999998</v>
      </c>
      <c r="AO124" s="103"/>
      <c r="AP124" s="103">
        <v>59.493099999999998</v>
      </c>
      <c r="AQ124" s="103">
        <v>55.993499999999997</v>
      </c>
      <c r="AR124" s="103">
        <v>559935</v>
      </c>
      <c r="AS124" s="103">
        <v>3.4996</v>
      </c>
      <c r="AT124" s="103">
        <v>34996</v>
      </c>
      <c r="AU124" s="103"/>
      <c r="AV124" s="103">
        <v>11.198700000000001</v>
      </c>
      <c r="AW124" s="103">
        <v>0</v>
      </c>
      <c r="AX124" s="103">
        <v>11.198700000000001</v>
      </c>
      <c r="AY124" s="103">
        <v>6.2992999999999997</v>
      </c>
      <c r="AZ124" s="103">
        <v>62993</v>
      </c>
      <c r="BA124" s="103">
        <v>4.8994</v>
      </c>
      <c r="BB124" s="103">
        <v>48994</v>
      </c>
      <c r="BC124" s="103">
        <v>0</v>
      </c>
      <c r="BD124" s="103">
        <v>96.043099999999995</v>
      </c>
      <c r="BE124" s="103">
        <v>15.84</v>
      </c>
      <c r="BF124" s="103">
        <v>80.203099999999992</v>
      </c>
      <c r="BG124" s="103"/>
      <c r="BH124" s="103"/>
      <c r="BI124" s="103">
        <v>15.84</v>
      </c>
      <c r="BJ124" s="103">
        <v>-15.84</v>
      </c>
      <c r="BK124" s="111">
        <v>1E-4</v>
      </c>
      <c r="BL124" s="125" t="s">
        <v>358</v>
      </c>
      <c r="BM124" s="106">
        <v>174</v>
      </c>
      <c r="BN124" s="103"/>
      <c r="BO124" s="103">
        <v>17.082000000000001</v>
      </c>
      <c r="BP124" s="103">
        <v>-17.082000000000001</v>
      </c>
      <c r="BQ124" s="103"/>
      <c r="BR124" s="103"/>
      <c r="BS124" s="103">
        <v>0</v>
      </c>
      <c r="BT124" s="129"/>
      <c r="BU124" s="133">
        <v>163.6</v>
      </c>
      <c r="BV124" s="103">
        <v>10.4</v>
      </c>
      <c r="BW124" s="103"/>
      <c r="BX124" s="103">
        <v>10.4</v>
      </c>
      <c r="BY124" s="106">
        <v>82.921999999999997</v>
      </c>
      <c r="BZ124" s="106">
        <v>15.84</v>
      </c>
      <c r="CA124" s="103"/>
      <c r="CB124" s="103"/>
      <c r="CC124" s="103">
        <v>15.84</v>
      </c>
      <c r="CD124" s="103"/>
      <c r="CE124" s="103">
        <v>15.84</v>
      </c>
      <c r="CF124" s="103"/>
      <c r="CG124" s="103"/>
      <c r="CH124" s="135">
        <v>17.082000000000001</v>
      </c>
      <c r="CI124" s="103"/>
      <c r="CJ124" s="103"/>
      <c r="CK124" s="134">
        <v>50</v>
      </c>
      <c r="CL124" s="134"/>
      <c r="CM124" s="103"/>
      <c r="CN124" s="103"/>
      <c r="CO124" s="129"/>
      <c r="CP124" s="129">
        <v>1205.4047</v>
      </c>
      <c r="CQ124" s="103">
        <v>-1205.4047</v>
      </c>
      <c r="CR124" s="103"/>
      <c r="CS124" s="103"/>
      <c r="CT124" s="103"/>
      <c r="CU124" s="103"/>
      <c r="CV124" s="111">
        <v>1379.4048</v>
      </c>
    </row>
    <row r="125" spans="1:100" s="99" customFormat="1" ht="14.25" customHeight="1">
      <c r="A125" s="103">
        <v>120</v>
      </c>
      <c r="B125" s="103" t="s">
        <v>240</v>
      </c>
      <c r="C125" s="104">
        <v>202004</v>
      </c>
      <c r="D125" s="122" t="s">
        <v>359</v>
      </c>
      <c r="E125" s="106">
        <v>1816.0859999999998</v>
      </c>
      <c r="F125" s="106">
        <v>1537.3619999999999</v>
      </c>
      <c r="G125" s="103">
        <v>535534</v>
      </c>
      <c r="H125" s="96"/>
      <c r="I125" s="96">
        <v>535534</v>
      </c>
      <c r="J125" s="103">
        <v>642.64080000000001</v>
      </c>
      <c r="K125" s="106">
        <v>156.88999999999999</v>
      </c>
      <c r="L125" s="103">
        <v>0</v>
      </c>
      <c r="M125" s="103">
        <v>0</v>
      </c>
      <c r="N125" s="103">
        <v>0</v>
      </c>
      <c r="O125" s="128">
        <v>113.69</v>
      </c>
      <c r="P125" s="128">
        <v>43.2</v>
      </c>
      <c r="Q125" s="103"/>
      <c r="R125" s="103"/>
      <c r="S125" s="106">
        <v>0</v>
      </c>
      <c r="T125" s="103">
        <v>0</v>
      </c>
      <c r="U125" s="103"/>
      <c r="V125" s="103"/>
      <c r="W125" s="103"/>
      <c r="X125" s="103">
        <v>334.11</v>
      </c>
      <c r="Y125" s="103">
        <v>-334.11</v>
      </c>
      <c r="Z125" s="103"/>
      <c r="AA125" s="103">
        <v>0</v>
      </c>
      <c r="AB125" s="103">
        <v>0</v>
      </c>
      <c r="AC125" s="103">
        <v>77400</v>
      </c>
      <c r="AD125" s="103"/>
      <c r="AE125" s="103"/>
      <c r="AF125" s="103">
        <v>334.11</v>
      </c>
      <c r="AG125" s="103">
        <v>1711400</v>
      </c>
      <c r="AH125" s="103">
        <v>-1711065.89</v>
      </c>
      <c r="AI125" s="110">
        <v>171.14089999999999</v>
      </c>
      <c r="AJ125" s="110"/>
      <c r="AK125" s="110">
        <v>171.14089999999999</v>
      </c>
      <c r="AL125" s="110">
        <v>1711408.9999999998</v>
      </c>
      <c r="AM125" s="103"/>
      <c r="AN125" s="103">
        <v>83.023799999999994</v>
      </c>
      <c r="AO125" s="103">
        <v>133.93</v>
      </c>
      <c r="AP125" s="103">
        <v>-50.906200000000013</v>
      </c>
      <c r="AQ125" s="103">
        <v>78.140100000000004</v>
      </c>
      <c r="AR125" s="103">
        <v>781401</v>
      </c>
      <c r="AS125" s="103">
        <v>4.8837999999999999</v>
      </c>
      <c r="AT125" s="103">
        <v>48838</v>
      </c>
      <c r="AU125" s="103"/>
      <c r="AV125" s="103">
        <v>15.628</v>
      </c>
      <c r="AW125" s="103"/>
      <c r="AX125" s="103">
        <v>15.628</v>
      </c>
      <c r="AY125" s="103">
        <v>8.7908000000000008</v>
      </c>
      <c r="AZ125" s="103">
        <v>87908.000000000015</v>
      </c>
      <c r="BA125" s="103">
        <v>6.8372999999999999</v>
      </c>
      <c r="BB125" s="103">
        <v>68373</v>
      </c>
      <c r="BC125" s="103">
        <v>-1.0000000000065512E-4</v>
      </c>
      <c r="BD125" s="103">
        <v>133.92850000000001</v>
      </c>
      <c r="BE125" s="103">
        <v>56.283999999999999</v>
      </c>
      <c r="BF125" s="103">
        <v>77.644500000000022</v>
      </c>
      <c r="BG125" s="103"/>
      <c r="BH125" s="103"/>
      <c r="BI125" s="103"/>
      <c r="BJ125" s="103">
        <v>0</v>
      </c>
      <c r="BK125" s="111">
        <v>1E-4</v>
      </c>
      <c r="BL125" s="125" t="s">
        <v>359</v>
      </c>
      <c r="BM125" s="106">
        <v>210.44</v>
      </c>
      <c r="BN125" s="103"/>
      <c r="BO125" s="103"/>
      <c r="BP125" s="103">
        <v>0</v>
      </c>
      <c r="BQ125" s="103"/>
      <c r="BR125" s="103">
        <v>2.484</v>
      </c>
      <c r="BS125" s="103">
        <v>-2.484</v>
      </c>
      <c r="BT125" s="129"/>
      <c r="BU125" s="133">
        <v>197.64</v>
      </c>
      <c r="BV125" s="103">
        <v>12.8</v>
      </c>
      <c r="BW125" s="103"/>
      <c r="BX125" s="103">
        <v>12.8</v>
      </c>
      <c r="BY125" s="106">
        <v>68.283999999999992</v>
      </c>
      <c r="BZ125" s="106">
        <v>12</v>
      </c>
      <c r="CA125" s="103"/>
      <c r="CB125" s="103"/>
      <c r="CC125" s="103">
        <v>12</v>
      </c>
      <c r="CD125" s="103"/>
      <c r="CE125" s="103">
        <v>12</v>
      </c>
      <c r="CF125" s="103"/>
      <c r="CG125" s="103"/>
      <c r="CH125" s="136">
        <v>2.484</v>
      </c>
      <c r="CI125" s="103"/>
      <c r="CJ125" s="103"/>
      <c r="CK125" s="134">
        <v>53.8</v>
      </c>
      <c r="CL125" s="134"/>
      <c r="CM125" s="103"/>
      <c r="CN125" s="103"/>
      <c r="CO125" s="129"/>
      <c r="CP125" s="129">
        <v>1584.3327999999999</v>
      </c>
      <c r="CQ125" s="103">
        <v>-1584.3327999999999</v>
      </c>
      <c r="CR125" s="103"/>
      <c r="CS125" s="103"/>
      <c r="CT125" s="103"/>
      <c r="CU125" s="103"/>
      <c r="CV125" s="111">
        <v>1816.0859999999998</v>
      </c>
    </row>
    <row r="126" spans="1:100" s="99" customFormat="1" ht="14.25" customHeight="1">
      <c r="A126" s="103">
        <v>121</v>
      </c>
      <c r="B126" s="103" t="s">
        <v>240</v>
      </c>
      <c r="C126" s="104">
        <v>202005</v>
      </c>
      <c r="D126" s="122" t="s">
        <v>360</v>
      </c>
      <c r="E126" s="106">
        <v>1330.8204999999998</v>
      </c>
      <c r="F126" s="106">
        <v>1066.3844999999999</v>
      </c>
      <c r="G126" s="103">
        <v>362675</v>
      </c>
      <c r="H126" s="96"/>
      <c r="I126" s="96">
        <v>362675</v>
      </c>
      <c r="J126" s="103">
        <v>435.21</v>
      </c>
      <c r="K126" s="106">
        <v>106.13</v>
      </c>
      <c r="L126" s="103">
        <v>0</v>
      </c>
      <c r="M126" s="103">
        <v>0</v>
      </c>
      <c r="N126" s="103">
        <v>0</v>
      </c>
      <c r="O126" s="128">
        <v>75.17</v>
      </c>
      <c r="P126" s="128">
        <v>30.96</v>
      </c>
      <c r="Q126" s="103"/>
      <c r="R126" s="103"/>
      <c r="S126" s="106">
        <v>0</v>
      </c>
      <c r="T126" s="103">
        <v>0</v>
      </c>
      <c r="U126" s="103"/>
      <c r="V126" s="103"/>
      <c r="W126" s="103"/>
      <c r="X126" s="103"/>
      <c r="Y126" s="103">
        <v>0</v>
      </c>
      <c r="Z126" s="103"/>
      <c r="AA126" s="103">
        <v>0</v>
      </c>
      <c r="AB126" s="103">
        <v>0</v>
      </c>
      <c r="AC126" s="103">
        <v>56400</v>
      </c>
      <c r="AD126" s="103"/>
      <c r="AE126" s="103"/>
      <c r="AF126" s="103">
        <v>243.46</v>
      </c>
      <c r="AG126" s="103">
        <v>243.46</v>
      </c>
      <c r="AH126" s="103">
        <v>0</v>
      </c>
      <c r="AI126" s="110">
        <v>119.416</v>
      </c>
      <c r="AJ126" s="110">
        <v>119.42</v>
      </c>
      <c r="AK126" s="110">
        <v>-4.0000000000048885E-3</v>
      </c>
      <c r="AL126" s="110">
        <v>1194160</v>
      </c>
      <c r="AM126" s="103"/>
      <c r="AN126" s="103">
        <v>57.686999999999998</v>
      </c>
      <c r="AO126" s="103">
        <v>57.686999999999998</v>
      </c>
      <c r="AP126" s="103">
        <v>0</v>
      </c>
      <c r="AQ126" s="103">
        <v>54.293599999999998</v>
      </c>
      <c r="AR126" s="103">
        <v>542936</v>
      </c>
      <c r="AS126" s="103">
        <v>3.3934000000000002</v>
      </c>
      <c r="AT126" s="103">
        <v>33934</v>
      </c>
      <c r="AU126" s="103"/>
      <c r="AV126" s="103">
        <v>10.858700000000001</v>
      </c>
      <c r="AW126" s="103">
        <v>10.858700000000001</v>
      </c>
      <c r="AX126" s="103">
        <v>0</v>
      </c>
      <c r="AY126" s="103">
        <v>6.1079999999999997</v>
      </c>
      <c r="AZ126" s="103">
        <v>61080</v>
      </c>
      <c r="BA126" s="103">
        <v>4.7507000000000001</v>
      </c>
      <c r="BB126" s="103">
        <v>47507</v>
      </c>
      <c r="BC126" s="103">
        <v>0</v>
      </c>
      <c r="BD126" s="103">
        <v>93.622799999999998</v>
      </c>
      <c r="BE126" s="103">
        <v>93.62</v>
      </c>
      <c r="BF126" s="103">
        <v>2.7999999999934744E-3</v>
      </c>
      <c r="BG126" s="103"/>
      <c r="BH126" s="103"/>
      <c r="BI126" s="103"/>
      <c r="BJ126" s="103">
        <v>0</v>
      </c>
      <c r="BK126" s="111">
        <v>1E-4</v>
      </c>
      <c r="BL126" s="125" t="s">
        <v>360</v>
      </c>
      <c r="BM126" s="106">
        <v>187</v>
      </c>
      <c r="BN126" s="103"/>
      <c r="BO126" s="103"/>
      <c r="BP126" s="103">
        <v>0</v>
      </c>
      <c r="BQ126" s="103"/>
      <c r="BR126" s="103">
        <v>0</v>
      </c>
      <c r="BS126" s="103">
        <v>0</v>
      </c>
      <c r="BT126" s="129"/>
      <c r="BU126" s="133">
        <v>175</v>
      </c>
      <c r="BV126" s="103">
        <v>12</v>
      </c>
      <c r="BW126" s="103">
        <v>253</v>
      </c>
      <c r="BX126" s="103">
        <v>-241</v>
      </c>
      <c r="BY126" s="106">
        <v>77.436000000000007</v>
      </c>
      <c r="BZ126" s="106">
        <v>9.1199999999999992</v>
      </c>
      <c r="CA126" s="103"/>
      <c r="CB126" s="103"/>
      <c r="CC126" s="103">
        <v>9.1199999999999992</v>
      </c>
      <c r="CD126" s="103"/>
      <c r="CE126" s="103">
        <v>9.1199999999999992</v>
      </c>
      <c r="CF126" s="103"/>
      <c r="CG126" s="103"/>
      <c r="CH126" s="129">
        <v>5.3159999999999998</v>
      </c>
      <c r="CI126" s="103"/>
      <c r="CJ126" s="103"/>
      <c r="CK126" s="134">
        <v>63</v>
      </c>
      <c r="CL126" s="134"/>
      <c r="CM126" s="103"/>
      <c r="CN126" s="103"/>
      <c r="CO126" s="129"/>
      <c r="CP126" s="129"/>
      <c r="CQ126" s="103">
        <v>0</v>
      </c>
      <c r="CR126" s="103"/>
      <c r="CS126" s="103"/>
      <c r="CT126" s="103"/>
      <c r="CU126" s="103"/>
      <c r="CV126" s="111">
        <v>1330.8204999999998</v>
      </c>
    </row>
    <row r="127" spans="1:100" s="99" customFormat="1" ht="14.25" customHeight="1">
      <c r="A127" s="103">
        <v>122</v>
      </c>
      <c r="B127" s="103" t="s">
        <v>240</v>
      </c>
      <c r="C127" s="104">
        <v>202006</v>
      </c>
      <c r="D127" s="122" t="s">
        <v>361</v>
      </c>
      <c r="E127" s="106">
        <v>1022.5514000000001</v>
      </c>
      <c r="F127" s="106">
        <v>828.72739999999999</v>
      </c>
      <c r="G127" s="103">
        <v>282687</v>
      </c>
      <c r="H127" s="111"/>
      <c r="I127" s="111">
        <v>282687</v>
      </c>
      <c r="J127" s="103">
        <v>339.2244</v>
      </c>
      <c r="K127" s="106">
        <v>85.103999999999999</v>
      </c>
      <c r="L127" s="103">
        <v>0</v>
      </c>
      <c r="M127" s="103">
        <v>0</v>
      </c>
      <c r="N127" s="103">
        <v>0</v>
      </c>
      <c r="O127" s="128">
        <v>60.264000000000003</v>
      </c>
      <c r="P127" s="128">
        <v>24.84</v>
      </c>
      <c r="Q127" s="103"/>
      <c r="R127" s="103"/>
      <c r="S127" s="106">
        <v>0</v>
      </c>
      <c r="T127" s="103">
        <v>0</v>
      </c>
      <c r="U127" s="103"/>
      <c r="V127" s="103"/>
      <c r="W127" s="103"/>
      <c r="X127" s="103"/>
      <c r="Y127" s="103">
        <v>0</v>
      </c>
      <c r="Z127" s="103"/>
      <c r="AA127" s="103">
        <v>0</v>
      </c>
      <c r="AB127" s="103">
        <v>0</v>
      </c>
      <c r="AC127" s="103">
        <v>43200</v>
      </c>
      <c r="AD127" s="103"/>
      <c r="AE127" s="103"/>
      <c r="AF127" s="103">
        <v>186.48</v>
      </c>
      <c r="AG127" s="103">
        <v>186.48</v>
      </c>
      <c r="AH127" s="103">
        <v>0</v>
      </c>
      <c r="AI127" s="110">
        <v>92.4071</v>
      </c>
      <c r="AJ127" s="110">
        <v>92.41</v>
      </c>
      <c r="AK127" s="110">
        <v>-2.899999999996794E-3</v>
      </c>
      <c r="AL127" s="110">
        <v>924071</v>
      </c>
      <c r="AM127" s="103"/>
      <c r="AN127" s="103">
        <v>44.684899999999999</v>
      </c>
      <c r="AO127" s="103">
        <v>44.69</v>
      </c>
      <c r="AP127" s="103">
        <v>-5.0999999999987722E-3</v>
      </c>
      <c r="AQ127" s="103">
        <v>42.056399999999996</v>
      </c>
      <c r="AR127" s="103">
        <v>420563.99999999994</v>
      </c>
      <c r="AS127" s="103">
        <v>2.6284999999999998</v>
      </c>
      <c r="AT127" s="103">
        <v>26285</v>
      </c>
      <c r="AU127" s="103"/>
      <c r="AV127" s="103">
        <v>8.4113000000000007</v>
      </c>
      <c r="AW127" s="103">
        <v>8.41</v>
      </c>
      <c r="AX127" s="103">
        <v>1.300000000000523E-3</v>
      </c>
      <c r="AY127" s="103">
        <v>4.7313000000000001</v>
      </c>
      <c r="AZ127" s="103">
        <v>47313</v>
      </c>
      <c r="BA127" s="103">
        <v>3.6798999999999999</v>
      </c>
      <c r="BB127" s="103">
        <v>36799</v>
      </c>
      <c r="BC127" s="103">
        <v>1.0000000000065512E-4</v>
      </c>
      <c r="BD127" s="103">
        <v>72.415700000000001</v>
      </c>
      <c r="BE127" s="103">
        <v>72.42</v>
      </c>
      <c r="BF127" s="103">
        <v>-4.3000000000006366E-3</v>
      </c>
      <c r="BG127" s="103"/>
      <c r="BH127" s="103"/>
      <c r="BI127" s="103"/>
      <c r="BJ127" s="103">
        <v>0</v>
      </c>
      <c r="BK127" s="111">
        <v>1E-4</v>
      </c>
      <c r="BL127" s="125" t="s">
        <v>361</v>
      </c>
      <c r="BM127" s="106">
        <v>137.72</v>
      </c>
      <c r="BN127" s="103"/>
      <c r="BO127" s="103"/>
      <c r="BP127" s="103">
        <v>0</v>
      </c>
      <c r="BQ127" s="103"/>
      <c r="BR127" s="103">
        <v>0</v>
      </c>
      <c r="BS127" s="103">
        <v>0</v>
      </c>
      <c r="BT127" s="129"/>
      <c r="BU127" s="133">
        <v>133.72</v>
      </c>
      <c r="BV127" s="103">
        <v>4</v>
      </c>
      <c r="BW127" s="103">
        <v>4</v>
      </c>
      <c r="BX127" s="103">
        <v>0</v>
      </c>
      <c r="BY127" s="106">
        <v>56.103999999999999</v>
      </c>
      <c r="BZ127" s="106">
        <v>8.16</v>
      </c>
      <c r="CA127" s="103"/>
      <c r="CB127" s="103"/>
      <c r="CC127" s="103">
        <v>8.16</v>
      </c>
      <c r="CD127" s="103"/>
      <c r="CE127" s="103">
        <v>8.16</v>
      </c>
      <c r="CF127" s="103"/>
      <c r="CG127" s="103"/>
      <c r="CH127" s="129">
        <v>5.5439999999999996</v>
      </c>
      <c r="CI127" s="103"/>
      <c r="CJ127" s="103"/>
      <c r="CK127" s="134">
        <v>42.4</v>
      </c>
      <c r="CL127" s="134"/>
      <c r="CM127" s="103"/>
      <c r="CN127" s="103"/>
      <c r="CO127" s="129"/>
      <c r="CP127" s="129"/>
      <c r="CQ127" s="103">
        <v>0</v>
      </c>
      <c r="CR127" s="103"/>
      <c r="CS127" s="103"/>
      <c r="CT127" s="103"/>
      <c r="CU127" s="103"/>
      <c r="CV127" s="111">
        <v>1022.5514000000001</v>
      </c>
    </row>
    <row r="128" spans="1:100" s="99" customFormat="1" ht="14.25" customHeight="1">
      <c r="A128" s="103">
        <v>123</v>
      </c>
      <c r="B128" s="103" t="s">
        <v>240</v>
      </c>
      <c r="C128" s="104">
        <v>202007</v>
      </c>
      <c r="D128" s="122" t="s">
        <v>362</v>
      </c>
      <c r="E128" s="106">
        <v>3616.4895000000001</v>
      </c>
      <c r="F128" s="106">
        <v>2945.2055</v>
      </c>
      <c r="G128" s="103">
        <v>1166114</v>
      </c>
      <c r="H128" s="137"/>
      <c r="I128" s="137">
        <v>1166114</v>
      </c>
      <c r="J128" s="103">
        <v>1399.3368</v>
      </c>
      <c r="K128" s="106">
        <v>0</v>
      </c>
      <c r="L128" s="103">
        <v>0</v>
      </c>
      <c r="M128" s="103"/>
      <c r="N128" s="103">
        <v>0</v>
      </c>
      <c r="O128" s="103"/>
      <c r="P128" s="103"/>
      <c r="Q128" s="103"/>
      <c r="R128" s="103"/>
      <c r="S128" s="106">
        <v>0</v>
      </c>
      <c r="T128" s="103">
        <v>0</v>
      </c>
      <c r="U128" s="103"/>
      <c r="V128" s="103"/>
      <c r="W128" s="103"/>
      <c r="X128" s="103"/>
      <c r="Y128" s="103">
        <v>0</v>
      </c>
      <c r="Z128" s="103"/>
      <c r="AA128" s="103">
        <v>0</v>
      </c>
      <c r="AB128" s="103">
        <v>0</v>
      </c>
      <c r="AC128" s="103">
        <v>159000</v>
      </c>
      <c r="AD128" s="103"/>
      <c r="AE128" s="103"/>
      <c r="AF128" s="103">
        <v>686.35</v>
      </c>
      <c r="AG128" s="103">
        <v>686.35</v>
      </c>
      <c r="AH128" s="103">
        <v>0</v>
      </c>
      <c r="AI128" s="110">
        <v>364.23790000000002</v>
      </c>
      <c r="AJ128" s="110">
        <v>364.23790000000002</v>
      </c>
      <c r="AK128" s="110">
        <v>0</v>
      </c>
      <c r="AL128" s="110">
        <v>3642379.0000000005</v>
      </c>
      <c r="AM128" s="103"/>
      <c r="AN128" s="103">
        <v>177.2834</v>
      </c>
      <c r="AO128" s="103">
        <v>177.2834</v>
      </c>
      <c r="AP128" s="103">
        <v>0</v>
      </c>
      <c r="AQ128" s="103">
        <v>166.85489999999999</v>
      </c>
      <c r="AR128" s="103">
        <v>1668548.9999999998</v>
      </c>
      <c r="AS128" s="103">
        <v>10.4284</v>
      </c>
      <c r="AT128" s="103">
        <v>104284</v>
      </c>
      <c r="AU128" s="103"/>
      <c r="AV128" s="103">
        <v>33.371000000000002</v>
      </c>
      <c r="AW128" s="103">
        <v>33.371000000000002</v>
      </c>
      <c r="AX128" s="103">
        <v>0</v>
      </c>
      <c r="AY128" s="103">
        <v>18.7712</v>
      </c>
      <c r="AZ128" s="103">
        <v>187712</v>
      </c>
      <c r="BA128" s="103">
        <v>14.5998</v>
      </c>
      <c r="BB128" s="103">
        <v>145998</v>
      </c>
      <c r="BC128" s="103">
        <v>0</v>
      </c>
      <c r="BD128" s="103">
        <v>284.62639999999999</v>
      </c>
      <c r="BE128" s="103">
        <v>284.62639999999999</v>
      </c>
      <c r="BF128" s="103">
        <v>0</v>
      </c>
      <c r="BG128" s="103"/>
      <c r="BH128" s="103"/>
      <c r="BI128" s="103"/>
      <c r="BJ128" s="103">
        <v>0</v>
      </c>
      <c r="BK128" s="111">
        <v>1E-4</v>
      </c>
      <c r="BL128" s="125" t="s">
        <v>362</v>
      </c>
      <c r="BM128" s="106">
        <v>509.5</v>
      </c>
      <c r="BN128" s="103"/>
      <c r="BO128" s="103"/>
      <c r="BP128" s="103">
        <v>0</v>
      </c>
      <c r="BQ128" s="103"/>
      <c r="BR128" s="103">
        <v>0</v>
      </c>
      <c r="BS128" s="103">
        <v>0</v>
      </c>
      <c r="BT128" s="129"/>
      <c r="BU128" s="133">
        <v>477.5</v>
      </c>
      <c r="BV128" s="103">
        <v>32</v>
      </c>
      <c r="BW128" s="103">
        <v>32</v>
      </c>
      <c r="BX128" s="103">
        <v>0</v>
      </c>
      <c r="BY128" s="106">
        <v>161.78399999999999</v>
      </c>
      <c r="BZ128" s="106">
        <v>36.96</v>
      </c>
      <c r="CA128" s="103"/>
      <c r="CB128" s="103"/>
      <c r="CC128" s="103">
        <v>36.96</v>
      </c>
      <c r="CD128" s="103"/>
      <c r="CE128" s="103">
        <v>36.96</v>
      </c>
      <c r="CF128" s="103"/>
      <c r="CG128" s="103"/>
      <c r="CH128" s="129">
        <v>4.8239999999999998</v>
      </c>
      <c r="CI128" s="103"/>
      <c r="CJ128" s="103"/>
      <c r="CK128" s="134">
        <v>120</v>
      </c>
      <c r="CL128" s="134"/>
      <c r="CM128" s="103"/>
      <c r="CN128" s="103"/>
      <c r="CO128" s="129"/>
      <c r="CP128" s="129"/>
      <c r="CQ128" s="103">
        <v>0</v>
      </c>
      <c r="CR128" s="103"/>
      <c r="CS128" s="103"/>
      <c r="CT128" s="103"/>
      <c r="CU128" s="103"/>
      <c r="CV128" s="111">
        <v>3616.4895000000001</v>
      </c>
    </row>
    <row r="129" spans="1:100" s="99" customFormat="1" ht="14.25" customHeight="1">
      <c r="A129" s="103">
        <v>124</v>
      </c>
      <c r="B129" s="103" t="s">
        <v>240</v>
      </c>
      <c r="C129" s="104">
        <v>202008</v>
      </c>
      <c r="D129" s="132" t="s">
        <v>363</v>
      </c>
      <c r="E129" s="106">
        <v>3546.4375</v>
      </c>
      <c r="F129" s="106">
        <v>1877.6659</v>
      </c>
      <c r="G129" s="103">
        <v>727170</v>
      </c>
      <c r="H129" s="137"/>
      <c r="I129" s="137">
        <v>727170</v>
      </c>
      <c r="J129" s="103">
        <v>872.60400000000004</v>
      </c>
      <c r="K129" s="106">
        <v>0</v>
      </c>
      <c r="L129" s="103">
        <v>0</v>
      </c>
      <c r="M129" s="103"/>
      <c r="N129" s="103">
        <v>0</v>
      </c>
      <c r="O129" s="103"/>
      <c r="P129" s="103"/>
      <c r="Q129" s="103"/>
      <c r="R129" s="103"/>
      <c r="S129" s="106">
        <v>0</v>
      </c>
      <c r="T129" s="103">
        <v>0</v>
      </c>
      <c r="U129" s="103"/>
      <c r="V129" s="103"/>
      <c r="W129" s="103"/>
      <c r="X129" s="103">
        <v>455.84</v>
      </c>
      <c r="Y129" s="103">
        <v>-455.84</v>
      </c>
      <c r="Z129" s="103"/>
      <c r="AA129" s="103">
        <v>0</v>
      </c>
      <c r="AB129" s="103">
        <v>0</v>
      </c>
      <c r="AC129" s="103">
        <v>105600</v>
      </c>
      <c r="AD129" s="103"/>
      <c r="AE129" s="103"/>
      <c r="AF129" s="103">
        <v>455.84</v>
      </c>
      <c r="AG129" s="103"/>
      <c r="AH129" s="103">
        <v>455.84</v>
      </c>
      <c r="AI129" s="110">
        <v>232.8262</v>
      </c>
      <c r="AJ129" s="110">
        <v>112.9177</v>
      </c>
      <c r="AK129" s="110">
        <v>119.9085</v>
      </c>
      <c r="AL129" s="110">
        <v>2328262</v>
      </c>
      <c r="AM129" s="103"/>
      <c r="AN129" s="103">
        <v>112.9177</v>
      </c>
      <c r="AO129" s="103"/>
      <c r="AP129" s="103">
        <v>112.9177</v>
      </c>
      <c r="AQ129" s="103">
        <v>106.27549999999999</v>
      </c>
      <c r="AR129" s="103">
        <v>1062755</v>
      </c>
      <c r="AS129" s="103">
        <v>6.6421999999999999</v>
      </c>
      <c r="AT129" s="103">
        <v>66422</v>
      </c>
      <c r="AU129" s="103"/>
      <c r="AV129" s="103">
        <v>21.255099999999999</v>
      </c>
      <c r="AW129" s="103">
        <v>0</v>
      </c>
      <c r="AX129" s="103">
        <v>21.255099999999999</v>
      </c>
      <c r="AY129" s="103">
        <v>11.956</v>
      </c>
      <c r="AZ129" s="103">
        <v>119560</v>
      </c>
      <c r="BA129" s="103">
        <v>9.2990999999999993</v>
      </c>
      <c r="BB129" s="103">
        <v>92990.999999999985</v>
      </c>
      <c r="BC129" s="103">
        <v>0</v>
      </c>
      <c r="BD129" s="103">
        <v>182.22290000000001</v>
      </c>
      <c r="BE129" s="103">
        <v>6.3023999999999996</v>
      </c>
      <c r="BF129" s="103">
        <v>175.9205</v>
      </c>
      <c r="BG129" s="103"/>
      <c r="BH129" s="103"/>
      <c r="BI129" s="103">
        <v>6.3023999999999996</v>
      </c>
      <c r="BJ129" s="103">
        <v>-6.3023999999999996</v>
      </c>
      <c r="BK129" s="111">
        <v>1E-4</v>
      </c>
      <c r="BL129" s="138" t="s">
        <v>363</v>
      </c>
      <c r="BM129" s="106">
        <v>1065.68</v>
      </c>
      <c r="BN129" s="103"/>
      <c r="BO129" s="103">
        <v>4.968</v>
      </c>
      <c r="BP129" s="103">
        <v>-4.968</v>
      </c>
      <c r="BQ129" s="103"/>
      <c r="BR129" s="103"/>
      <c r="BS129" s="103">
        <v>0</v>
      </c>
      <c r="BT129" s="103"/>
      <c r="BU129" s="139">
        <v>1043.28</v>
      </c>
      <c r="BV129" s="103">
        <v>22.4</v>
      </c>
      <c r="BW129" s="103"/>
      <c r="BX129" s="103">
        <v>22.4</v>
      </c>
      <c r="BY129" s="106">
        <v>603.09159999999997</v>
      </c>
      <c r="BZ129" s="106">
        <v>25.323599999999999</v>
      </c>
      <c r="CA129" s="103"/>
      <c r="CB129" s="103">
        <v>6.1235999999999997</v>
      </c>
      <c r="CC129" s="103">
        <v>19.2</v>
      </c>
      <c r="CD129" s="103">
        <v>3324.8515000000002</v>
      </c>
      <c r="CE129" s="103">
        <v>-3305.6515000000004</v>
      </c>
      <c r="CF129" s="103"/>
      <c r="CG129" s="103"/>
      <c r="CH129" s="129">
        <v>4.968</v>
      </c>
      <c r="CI129" s="103"/>
      <c r="CJ129" s="103"/>
      <c r="CK129" s="140">
        <v>572.79999999999995</v>
      </c>
      <c r="CL129" s="103"/>
      <c r="CM129" s="103"/>
      <c r="CN129" s="103"/>
      <c r="CO129" s="103"/>
      <c r="CP129" s="103">
        <v>199.4</v>
      </c>
      <c r="CQ129" s="103">
        <v>-199.4</v>
      </c>
      <c r="CR129" s="103"/>
      <c r="CS129" s="103"/>
      <c r="CT129" s="103"/>
      <c r="CU129" s="103"/>
      <c r="CV129" s="111">
        <v>3546.4375</v>
      </c>
    </row>
    <row r="130" spans="1:100" s="99" customFormat="1" ht="14.25" customHeight="1">
      <c r="A130" s="103">
        <v>125</v>
      </c>
      <c r="B130" s="103" t="s">
        <v>240</v>
      </c>
      <c r="C130" s="104">
        <v>202009</v>
      </c>
      <c r="D130" s="122" t="s">
        <v>364</v>
      </c>
      <c r="E130" s="106">
        <v>303.9092</v>
      </c>
      <c r="F130" s="106">
        <v>286.0412</v>
      </c>
      <c r="G130" s="103">
        <v>121872</v>
      </c>
      <c r="H130" s="96"/>
      <c r="I130" s="137">
        <v>121872</v>
      </c>
      <c r="J130" s="103">
        <v>146.24639999999999</v>
      </c>
      <c r="K130" s="106">
        <v>0</v>
      </c>
      <c r="L130" s="103">
        <v>0</v>
      </c>
      <c r="M130" s="103">
        <v>0</v>
      </c>
      <c r="N130" s="103">
        <v>0</v>
      </c>
      <c r="O130" s="103"/>
      <c r="P130" s="103"/>
      <c r="Q130" s="103"/>
      <c r="R130" s="103"/>
      <c r="S130" s="106">
        <v>0</v>
      </c>
      <c r="T130" s="103">
        <v>0</v>
      </c>
      <c r="U130" s="103"/>
      <c r="V130" s="103"/>
      <c r="W130" s="103"/>
      <c r="X130" s="103">
        <v>56.98</v>
      </c>
      <c r="Y130" s="103">
        <v>-56.98</v>
      </c>
      <c r="Z130" s="103"/>
      <c r="AA130" s="103">
        <v>0</v>
      </c>
      <c r="AB130" s="103">
        <v>0</v>
      </c>
      <c r="AC130" s="103">
        <v>13200</v>
      </c>
      <c r="AD130" s="103"/>
      <c r="AE130" s="103"/>
      <c r="AF130" s="103">
        <v>56.98</v>
      </c>
      <c r="AG130" s="103"/>
      <c r="AH130" s="103">
        <v>56.98</v>
      </c>
      <c r="AI130" s="110">
        <v>35.050600000000003</v>
      </c>
      <c r="AJ130" s="110">
        <v>17.274243999999999</v>
      </c>
      <c r="AK130" s="110">
        <v>17.776356000000003</v>
      </c>
      <c r="AL130" s="110">
        <v>350506</v>
      </c>
      <c r="AM130" s="103"/>
      <c r="AN130" s="103">
        <v>17.2742</v>
      </c>
      <c r="AO130" s="103">
        <v>27.238368000000001</v>
      </c>
      <c r="AP130" s="103">
        <v>-9.9641680000000008</v>
      </c>
      <c r="AQ130" s="103">
        <v>16.258099999999999</v>
      </c>
      <c r="AR130" s="103">
        <v>162581</v>
      </c>
      <c r="AS130" s="103">
        <v>1.0161</v>
      </c>
      <c r="AT130" s="103">
        <v>10161</v>
      </c>
      <c r="AU130" s="103">
        <v>0</v>
      </c>
      <c r="AV130" s="103">
        <v>3.2515999999999998</v>
      </c>
      <c r="AW130" s="103"/>
      <c r="AX130" s="103">
        <v>3.2515999999999998</v>
      </c>
      <c r="AY130" s="103">
        <v>1.829</v>
      </c>
      <c r="AZ130" s="103">
        <v>18290</v>
      </c>
      <c r="BA130" s="103">
        <v>1.4226000000000001</v>
      </c>
      <c r="BB130" s="103">
        <v>14226</v>
      </c>
      <c r="BC130" s="103">
        <v>0</v>
      </c>
      <c r="BD130" s="103">
        <v>27.238399999999999</v>
      </c>
      <c r="BE130" s="103">
        <v>17.867999999999999</v>
      </c>
      <c r="BF130" s="103">
        <v>9.3704000000000001</v>
      </c>
      <c r="BG130" s="103"/>
      <c r="BH130" s="103"/>
      <c r="BI130" s="103"/>
      <c r="BJ130" s="103">
        <v>0</v>
      </c>
      <c r="BK130" s="111">
        <v>1E-4</v>
      </c>
      <c r="BL130" s="125" t="s">
        <v>364</v>
      </c>
      <c r="BM130" s="106">
        <v>0</v>
      </c>
      <c r="BN130" s="103"/>
      <c r="BO130" s="103"/>
      <c r="BP130" s="103">
        <v>0</v>
      </c>
      <c r="BQ130" s="103"/>
      <c r="BR130" s="103">
        <v>4.4279999999999999</v>
      </c>
      <c r="BS130" s="103">
        <v>-4.4279999999999999</v>
      </c>
      <c r="BT130" s="103"/>
      <c r="BU130" s="110"/>
      <c r="BV130" s="103"/>
      <c r="BW130" s="103"/>
      <c r="BX130" s="103">
        <v>0</v>
      </c>
      <c r="BY130" s="106">
        <v>17.867999999999999</v>
      </c>
      <c r="BZ130" s="106">
        <v>13.44</v>
      </c>
      <c r="CA130" s="103"/>
      <c r="CB130" s="103"/>
      <c r="CC130" s="103">
        <v>13.44</v>
      </c>
      <c r="CD130" s="103"/>
      <c r="CE130" s="103">
        <v>13.44</v>
      </c>
      <c r="CF130" s="103"/>
      <c r="CG130" s="103"/>
      <c r="CH130" s="129">
        <v>4.4279999999999999</v>
      </c>
      <c r="CI130" s="103"/>
      <c r="CJ130" s="103"/>
      <c r="CK130" s="110"/>
      <c r="CL130" s="103"/>
      <c r="CM130" s="103"/>
      <c r="CN130" s="103"/>
      <c r="CO130" s="103"/>
      <c r="CP130" s="103">
        <v>0</v>
      </c>
      <c r="CQ130" s="103">
        <v>0</v>
      </c>
      <c r="CR130" s="103"/>
      <c r="CS130" s="103"/>
      <c r="CT130" s="103"/>
      <c r="CU130" s="103"/>
      <c r="CV130" s="111">
        <v>303.9092</v>
      </c>
    </row>
    <row r="131" spans="1:100" s="99" customFormat="1" ht="14.25" customHeight="1">
      <c r="A131" s="103">
        <v>126</v>
      </c>
      <c r="B131" s="103" t="s">
        <v>240</v>
      </c>
      <c r="C131" s="141">
        <v>202010</v>
      </c>
      <c r="D131" s="122" t="s">
        <v>365</v>
      </c>
      <c r="E131" s="106">
        <v>304.24360000000001</v>
      </c>
      <c r="F131" s="106">
        <v>163.00360000000001</v>
      </c>
      <c r="G131" s="103">
        <v>61881</v>
      </c>
      <c r="H131" s="96"/>
      <c r="I131" s="96">
        <v>61881</v>
      </c>
      <c r="J131" s="103">
        <v>74.257199999999997</v>
      </c>
      <c r="K131" s="106">
        <v>0</v>
      </c>
      <c r="L131" s="103">
        <v>0</v>
      </c>
      <c r="M131" s="103">
        <v>0</v>
      </c>
      <c r="N131" s="103">
        <v>0</v>
      </c>
      <c r="O131" s="103"/>
      <c r="P131" s="103"/>
      <c r="Q131" s="103"/>
      <c r="R131" s="103"/>
      <c r="S131" s="106">
        <v>0</v>
      </c>
      <c r="T131" s="103">
        <v>0</v>
      </c>
      <c r="U131" s="103"/>
      <c r="V131" s="103"/>
      <c r="W131" s="103"/>
      <c r="X131" s="103">
        <v>11.52</v>
      </c>
      <c r="Y131" s="103">
        <v>-11.52</v>
      </c>
      <c r="Z131" s="103"/>
      <c r="AA131" s="103">
        <v>0</v>
      </c>
      <c r="AB131" s="103">
        <v>0</v>
      </c>
      <c r="AC131" s="103">
        <v>9600</v>
      </c>
      <c r="AD131" s="103"/>
      <c r="AE131" s="103"/>
      <c r="AF131" s="103">
        <v>41.44</v>
      </c>
      <c r="AG131" s="103">
        <v>41.44</v>
      </c>
      <c r="AH131" s="103">
        <v>0</v>
      </c>
      <c r="AI131" s="110">
        <v>20.354800000000001</v>
      </c>
      <c r="AJ131" s="110">
        <v>20.354800000000001</v>
      </c>
      <c r="AK131" s="110">
        <v>0</v>
      </c>
      <c r="AL131" s="110">
        <v>203548</v>
      </c>
      <c r="AM131" s="103"/>
      <c r="AN131" s="103">
        <v>9.8343000000000007</v>
      </c>
      <c r="AO131" s="103">
        <v>9.8343000000000007</v>
      </c>
      <c r="AP131" s="103">
        <v>0</v>
      </c>
      <c r="AQ131" s="103">
        <v>9.2558000000000007</v>
      </c>
      <c r="AR131" s="103">
        <v>92558</v>
      </c>
      <c r="AS131" s="103">
        <v>0.57850000000000001</v>
      </c>
      <c r="AT131" s="103">
        <v>5785</v>
      </c>
      <c r="AU131" s="103"/>
      <c r="AV131" s="103">
        <v>1.8512</v>
      </c>
      <c r="AW131" s="103">
        <v>1.8512</v>
      </c>
      <c r="AX131" s="103">
        <v>0</v>
      </c>
      <c r="AY131" s="103">
        <v>1.0412999999999999</v>
      </c>
      <c r="AZ131" s="103">
        <v>10412.999999999998</v>
      </c>
      <c r="BA131" s="103">
        <v>0.80989999999999995</v>
      </c>
      <c r="BB131" s="103">
        <v>8098.9999999999991</v>
      </c>
      <c r="BC131" s="103">
        <v>0</v>
      </c>
      <c r="BD131" s="103">
        <v>15.2661</v>
      </c>
      <c r="BE131" s="103">
        <v>15.9573</v>
      </c>
      <c r="BF131" s="103">
        <v>-0.69120000000000026</v>
      </c>
      <c r="BG131" s="103"/>
      <c r="BH131" s="103"/>
      <c r="BI131" s="103"/>
      <c r="BJ131" s="103">
        <v>0</v>
      </c>
      <c r="BK131" s="111">
        <v>1E-4</v>
      </c>
      <c r="BL131" s="125" t="s">
        <v>365</v>
      </c>
      <c r="BM131" s="106">
        <v>135</v>
      </c>
      <c r="BN131" s="103"/>
      <c r="BO131" s="103"/>
      <c r="BP131" s="103">
        <v>0</v>
      </c>
      <c r="BQ131" s="103"/>
      <c r="BR131" s="103">
        <v>0</v>
      </c>
      <c r="BS131" s="103">
        <v>0</v>
      </c>
      <c r="BT131" s="103"/>
      <c r="BU131" s="110"/>
      <c r="BV131" s="103">
        <v>135</v>
      </c>
      <c r="BW131" s="103">
        <v>135</v>
      </c>
      <c r="BX131" s="103">
        <v>0</v>
      </c>
      <c r="BY131" s="106">
        <v>6.24</v>
      </c>
      <c r="BZ131" s="106">
        <v>6.24</v>
      </c>
      <c r="CA131" s="103"/>
      <c r="CB131" s="103"/>
      <c r="CC131" s="103">
        <v>6.24</v>
      </c>
      <c r="CD131" s="103"/>
      <c r="CE131" s="103">
        <v>6.24</v>
      </c>
      <c r="CF131" s="103"/>
      <c r="CG131" s="103"/>
      <c r="CH131" s="103"/>
      <c r="CI131" s="103"/>
      <c r="CJ131" s="103"/>
      <c r="CK131" s="110"/>
      <c r="CL131" s="103"/>
      <c r="CM131" s="103"/>
      <c r="CN131" s="103"/>
      <c r="CO131" s="103"/>
      <c r="CP131" s="103"/>
      <c r="CQ131" s="103">
        <v>0</v>
      </c>
      <c r="CR131" s="103"/>
      <c r="CS131" s="103"/>
      <c r="CT131" s="103"/>
      <c r="CU131" s="103"/>
      <c r="CV131" s="111">
        <v>304.24360000000001</v>
      </c>
    </row>
    <row r="132" spans="1:100" s="99" customFormat="1" ht="14.25" customHeight="1">
      <c r="A132" s="103">
        <v>127</v>
      </c>
      <c r="B132" s="103" t="s">
        <v>240</v>
      </c>
      <c r="C132" s="141">
        <v>202011</v>
      </c>
      <c r="D132" s="122" t="s">
        <v>366</v>
      </c>
      <c r="E132" s="106">
        <v>160.88920000000002</v>
      </c>
      <c r="F132" s="106">
        <v>117.62920000000001</v>
      </c>
      <c r="G132" s="103">
        <v>33288</v>
      </c>
      <c r="H132" s="96"/>
      <c r="I132" s="96">
        <v>33288</v>
      </c>
      <c r="J132" s="103">
        <v>39.945599999999999</v>
      </c>
      <c r="K132" s="106">
        <v>18.350000000000001</v>
      </c>
      <c r="L132" s="103">
        <v>0</v>
      </c>
      <c r="M132" s="103"/>
      <c r="N132" s="103">
        <v>0</v>
      </c>
      <c r="O132" s="103"/>
      <c r="P132" s="103"/>
      <c r="Q132" s="103"/>
      <c r="R132" s="128">
        <v>18.350000000000001</v>
      </c>
      <c r="S132" s="106">
        <v>9.7200000000000006</v>
      </c>
      <c r="T132" s="103">
        <v>0</v>
      </c>
      <c r="U132" s="103"/>
      <c r="V132" s="128">
        <v>9.7200000000000006</v>
      </c>
      <c r="W132" s="103"/>
      <c r="X132" s="103">
        <v>23.31</v>
      </c>
      <c r="Y132" s="103">
        <v>-23.31</v>
      </c>
      <c r="Z132" s="103"/>
      <c r="AA132" s="103">
        <v>0</v>
      </c>
      <c r="AB132" s="103">
        <v>0</v>
      </c>
      <c r="AC132" s="142">
        <v>5400</v>
      </c>
      <c r="AD132" s="103"/>
      <c r="AE132" s="103"/>
      <c r="AF132" s="103">
        <v>23.31</v>
      </c>
      <c r="AG132" s="103"/>
      <c r="AH132" s="103">
        <v>23.31</v>
      </c>
      <c r="AI132" s="110">
        <v>11.1577</v>
      </c>
      <c r="AJ132" s="110">
        <v>5.38</v>
      </c>
      <c r="AK132" s="110">
        <v>5.7777000000000003</v>
      </c>
      <c r="AL132" s="110">
        <v>111577</v>
      </c>
      <c r="AM132" s="103"/>
      <c r="AN132" s="103">
        <v>5.3766999999999996</v>
      </c>
      <c r="AO132" s="103"/>
      <c r="AP132" s="103">
        <v>5.3766999999999996</v>
      </c>
      <c r="AQ132" s="103">
        <v>5.0603999999999996</v>
      </c>
      <c r="AR132" s="103">
        <v>50603.999999999993</v>
      </c>
      <c r="AS132" s="103">
        <v>0.31630000000000003</v>
      </c>
      <c r="AT132" s="103">
        <v>3163.0000000000005</v>
      </c>
      <c r="AU132" s="103"/>
      <c r="AV132" s="103">
        <v>1.0121</v>
      </c>
      <c r="AW132" s="103">
        <v>0</v>
      </c>
      <c r="AX132" s="103">
        <v>1.0121</v>
      </c>
      <c r="AY132" s="103">
        <v>0.56930000000000003</v>
      </c>
      <c r="AZ132" s="103">
        <v>5693</v>
      </c>
      <c r="BA132" s="103">
        <v>0.44280000000000003</v>
      </c>
      <c r="BB132" s="103">
        <v>4428</v>
      </c>
      <c r="BC132" s="103">
        <v>0</v>
      </c>
      <c r="BD132" s="103">
        <v>8.7570999999999994</v>
      </c>
      <c r="BE132" s="103">
        <v>45.21</v>
      </c>
      <c r="BF132" s="103">
        <v>-36.4529</v>
      </c>
      <c r="BG132" s="103"/>
      <c r="BH132" s="103"/>
      <c r="BI132" s="103"/>
      <c r="BJ132" s="103">
        <v>0</v>
      </c>
      <c r="BK132" s="111">
        <v>1E-4</v>
      </c>
      <c r="BL132" s="125" t="s">
        <v>366</v>
      </c>
      <c r="BM132" s="106">
        <v>36.6</v>
      </c>
      <c r="BN132" s="103"/>
      <c r="BO132" s="103"/>
      <c r="BP132" s="103">
        <v>0</v>
      </c>
      <c r="BQ132" s="103"/>
      <c r="BR132" s="103"/>
      <c r="BS132" s="103">
        <v>0</v>
      </c>
      <c r="BT132" s="103"/>
      <c r="BU132" s="110">
        <v>36.6</v>
      </c>
      <c r="BV132" s="103"/>
      <c r="BW132" s="103"/>
      <c r="BX132" s="103">
        <v>0</v>
      </c>
      <c r="BY132" s="106">
        <v>6.66</v>
      </c>
      <c r="BZ132" s="106">
        <v>3.36</v>
      </c>
      <c r="CA132" s="103"/>
      <c r="CB132" s="103"/>
      <c r="CC132" s="103">
        <v>3.36</v>
      </c>
      <c r="CD132" s="103">
        <v>205.79560000000001</v>
      </c>
      <c r="CE132" s="103">
        <v>-202.43559999999999</v>
      </c>
      <c r="CF132" s="103"/>
      <c r="CG132" s="103"/>
      <c r="CH132" s="103"/>
      <c r="CI132" s="103"/>
      <c r="CJ132" s="103"/>
      <c r="CK132" s="110">
        <v>3.3</v>
      </c>
      <c r="CL132" s="103"/>
      <c r="CM132" s="103"/>
      <c r="CN132" s="103"/>
      <c r="CO132" s="103"/>
      <c r="CP132" s="103">
        <v>0</v>
      </c>
      <c r="CQ132" s="103">
        <v>0</v>
      </c>
      <c r="CR132" s="103"/>
      <c r="CS132" s="103"/>
      <c r="CT132" s="103"/>
      <c r="CU132" s="103"/>
      <c r="CV132" s="111">
        <v>160.88920000000002</v>
      </c>
    </row>
    <row r="133" spans="1:100" s="99" customFormat="1" ht="14.25" customHeight="1">
      <c r="A133" s="103">
        <v>128</v>
      </c>
      <c r="B133" s="103" t="s">
        <v>240</v>
      </c>
      <c r="C133" s="104">
        <v>202012</v>
      </c>
      <c r="D133" s="132" t="s">
        <v>367</v>
      </c>
      <c r="E133" s="106">
        <v>15528.580499999998</v>
      </c>
      <c r="F133" s="106">
        <v>13151.325299999999</v>
      </c>
      <c r="G133" s="103">
        <v>4277128</v>
      </c>
      <c r="H133" s="111"/>
      <c r="I133" s="111">
        <v>4277128</v>
      </c>
      <c r="J133" s="103">
        <v>5132.5536000000002</v>
      </c>
      <c r="K133" s="106">
        <v>955.81200000000001</v>
      </c>
      <c r="L133" s="103">
        <v>0</v>
      </c>
      <c r="M133" s="103"/>
      <c r="N133" s="103">
        <v>0</v>
      </c>
      <c r="O133" s="128">
        <v>954</v>
      </c>
      <c r="P133" s="103"/>
      <c r="Q133" s="103"/>
      <c r="R133" s="103">
        <v>1.8120000000000001</v>
      </c>
      <c r="S133" s="106">
        <v>1125.3599999999999</v>
      </c>
      <c r="T133" s="103">
        <v>0</v>
      </c>
      <c r="U133" s="103"/>
      <c r="V133" s="128">
        <v>1125.3599999999999</v>
      </c>
      <c r="W133" s="103"/>
      <c r="X133" s="103">
        <v>1125.3599999999999</v>
      </c>
      <c r="Y133" s="103">
        <v>-1125.3599999999999</v>
      </c>
      <c r="Z133" s="103"/>
      <c r="AA133" s="103">
        <v>0</v>
      </c>
      <c r="AB133" s="103">
        <v>0</v>
      </c>
      <c r="AC133" s="142">
        <v>625200</v>
      </c>
      <c r="AD133" s="103"/>
      <c r="AE133" s="103"/>
      <c r="AF133" s="103">
        <v>2698.78</v>
      </c>
      <c r="AG133" s="103">
        <v>2698.78</v>
      </c>
      <c r="AH133" s="103">
        <v>0</v>
      </c>
      <c r="AI133" s="110">
        <v>1373.0518</v>
      </c>
      <c r="AJ133" s="110">
        <v>1373.0518</v>
      </c>
      <c r="AK133" s="110">
        <v>0</v>
      </c>
      <c r="AL133" s="110">
        <v>13730518</v>
      </c>
      <c r="AM133" s="103"/>
      <c r="AN133" s="103">
        <v>665.66340000000002</v>
      </c>
      <c r="AO133" s="103">
        <v>665.66340000000002</v>
      </c>
      <c r="AP133" s="103">
        <v>0</v>
      </c>
      <c r="AQ133" s="103">
        <v>626.50670000000002</v>
      </c>
      <c r="AR133" s="103">
        <v>6265067</v>
      </c>
      <c r="AS133" s="103">
        <v>39.156700000000001</v>
      </c>
      <c r="AT133" s="103">
        <v>391567</v>
      </c>
      <c r="AU133" s="103"/>
      <c r="AV133" s="103">
        <v>125.3013</v>
      </c>
      <c r="AW133" s="103">
        <v>125.3013</v>
      </c>
      <c r="AX133" s="103">
        <v>0</v>
      </c>
      <c r="AY133" s="103">
        <v>70.481999999999999</v>
      </c>
      <c r="AZ133" s="103">
        <v>704820</v>
      </c>
      <c r="BA133" s="103">
        <v>54.819299999999998</v>
      </c>
      <c r="BB133" s="103">
        <v>548193</v>
      </c>
      <c r="BC133" s="103">
        <v>0</v>
      </c>
      <c r="BD133" s="103">
        <v>1074.8032000000001</v>
      </c>
      <c r="BE133" s="103">
        <v>1074.8032000000001</v>
      </c>
      <c r="BF133" s="103">
        <v>0</v>
      </c>
      <c r="BG133" s="103"/>
      <c r="BH133" s="103"/>
      <c r="BI133" s="103"/>
      <c r="BJ133" s="103">
        <v>0</v>
      </c>
      <c r="BK133" s="111">
        <v>1E-4</v>
      </c>
      <c r="BL133" s="138" t="s">
        <v>367</v>
      </c>
      <c r="BM133" s="106">
        <v>2020.482</v>
      </c>
      <c r="BN133" s="103"/>
      <c r="BO133" s="103">
        <v>16</v>
      </c>
      <c r="BP133" s="103">
        <v>-16</v>
      </c>
      <c r="BQ133" s="103"/>
      <c r="BR133" s="103">
        <v>0</v>
      </c>
      <c r="BS133" s="103">
        <v>0</v>
      </c>
      <c r="BT133" s="103"/>
      <c r="BU133" s="110">
        <v>1972.482</v>
      </c>
      <c r="BV133" s="103">
        <v>48</v>
      </c>
      <c r="BW133" s="103">
        <v>49.7</v>
      </c>
      <c r="BX133" s="103">
        <v>-1.7000000000000028</v>
      </c>
      <c r="BY133" s="106">
        <v>356.77319999999997</v>
      </c>
      <c r="BZ133" s="106">
        <v>228.48</v>
      </c>
      <c r="CA133" s="103"/>
      <c r="CB133" s="103"/>
      <c r="CC133" s="103">
        <v>228.48</v>
      </c>
      <c r="CD133" s="103"/>
      <c r="CE133" s="103">
        <v>228.48</v>
      </c>
      <c r="CF133" s="103"/>
      <c r="CG133" s="103"/>
      <c r="CH133" s="129">
        <v>27.043199999999999</v>
      </c>
      <c r="CI133" s="103"/>
      <c r="CJ133" s="103"/>
      <c r="CK133" s="143">
        <v>101.25</v>
      </c>
      <c r="CL133" s="103"/>
      <c r="CM133" s="103"/>
      <c r="CN133" s="103"/>
      <c r="CO133" s="103"/>
      <c r="CP133" s="103"/>
      <c r="CQ133" s="103">
        <v>0</v>
      </c>
      <c r="CR133" s="103"/>
      <c r="CS133" s="103"/>
      <c r="CT133" s="103"/>
      <c r="CU133" s="103"/>
      <c r="CV133" s="111">
        <v>15528.580499999998</v>
      </c>
    </row>
    <row r="134" spans="1:100" s="99" customFormat="1" ht="14.25" customHeight="1">
      <c r="A134" s="103">
        <v>129</v>
      </c>
      <c r="B134" s="103" t="s">
        <v>240</v>
      </c>
      <c r="C134" s="104">
        <v>202013</v>
      </c>
      <c r="D134" s="122" t="s">
        <v>368</v>
      </c>
      <c r="E134" s="106">
        <v>5031.8682999999992</v>
      </c>
      <c r="F134" s="106">
        <v>4175.4127999999992</v>
      </c>
      <c r="G134" s="103">
        <v>1289665</v>
      </c>
      <c r="H134" s="96"/>
      <c r="I134" s="96">
        <v>1289665</v>
      </c>
      <c r="J134" s="103">
        <v>1547.598</v>
      </c>
      <c r="K134" s="106">
        <v>435.36</v>
      </c>
      <c r="L134" s="103">
        <v>0</v>
      </c>
      <c r="M134" s="103"/>
      <c r="N134" s="103">
        <v>0</v>
      </c>
      <c r="O134" s="128">
        <v>282.95999999999998</v>
      </c>
      <c r="P134" s="128">
        <v>152.4</v>
      </c>
      <c r="Q134" s="103"/>
      <c r="R134" s="103"/>
      <c r="S134" s="106">
        <v>353.16</v>
      </c>
      <c r="T134" s="103">
        <v>0</v>
      </c>
      <c r="U134" s="103"/>
      <c r="V134" s="128">
        <v>353.16</v>
      </c>
      <c r="W134" s="103"/>
      <c r="X134" s="103">
        <v>846.93</v>
      </c>
      <c r="Y134" s="103">
        <v>-846.93</v>
      </c>
      <c r="Z134" s="103"/>
      <c r="AA134" s="103">
        <v>0</v>
      </c>
      <c r="AB134" s="103">
        <v>0</v>
      </c>
      <c r="AC134" s="142">
        <v>196200</v>
      </c>
      <c r="AD134" s="103"/>
      <c r="AE134" s="103"/>
      <c r="AF134" s="103">
        <v>846.93</v>
      </c>
      <c r="AG134" s="103"/>
      <c r="AH134" s="103">
        <v>846.93</v>
      </c>
      <c r="AI134" s="110">
        <v>420.79489999999998</v>
      </c>
      <c r="AJ134" s="110">
        <v>203.53489999999999</v>
      </c>
      <c r="AK134" s="110">
        <v>217.26</v>
      </c>
      <c r="AL134" s="110">
        <v>4207949</v>
      </c>
      <c r="AM134" s="103"/>
      <c r="AN134" s="103">
        <v>203.53489999999999</v>
      </c>
      <c r="AO134" s="103"/>
      <c r="AP134" s="103">
        <v>203.53489999999999</v>
      </c>
      <c r="AQ134" s="103">
        <v>191.56219999999999</v>
      </c>
      <c r="AR134" s="103">
        <v>1915622</v>
      </c>
      <c r="AS134" s="103">
        <v>11.9726</v>
      </c>
      <c r="AT134" s="103">
        <v>119726</v>
      </c>
      <c r="AU134" s="103"/>
      <c r="AV134" s="103">
        <v>38.312399999999997</v>
      </c>
      <c r="AW134" s="103">
        <v>0</v>
      </c>
      <c r="AX134" s="103">
        <v>38.312399999999997</v>
      </c>
      <c r="AY134" s="103">
        <v>21.550799999999999</v>
      </c>
      <c r="AZ134" s="103">
        <v>215508</v>
      </c>
      <c r="BA134" s="103">
        <v>16.761700000000001</v>
      </c>
      <c r="BB134" s="103">
        <v>167617</v>
      </c>
      <c r="BC134" s="103">
        <v>-1.0000000000331966E-4</v>
      </c>
      <c r="BD134" s="103">
        <v>329.7226</v>
      </c>
      <c r="BE134" s="103">
        <v>108.48</v>
      </c>
      <c r="BF134" s="103">
        <v>221.24259999999998</v>
      </c>
      <c r="BG134" s="103"/>
      <c r="BH134" s="103"/>
      <c r="BI134" s="103"/>
      <c r="BJ134" s="103">
        <v>0</v>
      </c>
      <c r="BK134" s="111">
        <v>1E-4</v>
      </c>
      <c r="BL134" s="125" t="s">
        <v>368</v>
      </c>
      <c r="BM134" s="106">
        <v>362.17</v>
      </c>
      <c r="BN134" s="103"/>
      <c r="BO134" s="103">
        <v>16</v>
      </c>
      <c r="BP134" s="103">
        <v>-16</v>
      </c>
      <c r="BQ134" s="103"/>
      <c r="BR134" s="103"/>
      <c r="BS134" s="103">
        <v>0</v>
      </c>
      <c r="BT134" s="103"/>
      <c r="BU134" s="110">
        <v>286.17</v>
      </c>
      <c r="BV134" s="103">
        <v>76</v>
      </c>
      <c r="BW134" s="103"/>
      <c r="BX134" s="103">
        <v>76</v>
      </c>
      <c r="BY134" s="106">
        <v>494.28550000000001</v>
      </c>
      <c r="BZ134" s="106">
        <v>108.48</v>
      </c>
      <c r="CA134" s="129"/>
      <c r="CB134" s="129"/>
      <c r="CC134" s="103">
        <v>108.48</v>
      </c>
      <c r="CD134" s="103">
        <v>5022.5433000000003</v>
      </c>
      <c r="CE134" s="103">
        <v>-4914.0633000000007</v>
      </c>
      <c r="CF134" s="103"/>
      <c r="CG134" s="103"/>
      <c r="CH134" s="129">
        <v>40.817999999999998</v>
      </c>
      <c r="CI134" s="103"/>
      <c r="CJ134" s="103"/>
      <c r="CK134" s="143">
        <v>51.1875</v>
      </c>
      <c r="CL134" s="103"/>
      <c r="CM134" s="103"/>
      <c r="CN134" s="103"/>
      <c r="CO134" s="103">
        <v>293.8</v>
      </c>
      <c r="CP134" s="143">
        <v>352.72</v>
      </c>
      <c r="CQ134" s="103">
        <v>-58.920000000000016</v>
      </c>
      <c r="CR134" s="103"/>
      <c r="CS134" s="103"/>
      <c r="CT134" s="103"/>
      <c r="CU134" s="103"/>
      <c r="CV134" s="111">
        <v>5031.8682999999992</v>
      </c>
    </row>
    <row r="135" spans="1:100" s="99" customFormat="1" ht="14.25" customHeight="1">
      <c r="A135" s="103">
        <v>130</v>
      </c>
      <c r="B135" s="103" t="s">
        <v>240</v>
      </c>
      <c r="C135" s="104">
        <v>202014</v>
      </c>
      <c r="D135" s="122" t="s">
        <v>369</v>
      </c>
      <c r="E135" s="106">
        <v>4164.2055999999993</v>
      </c>
      <c r="F135" s="106">
        <v>3544.0190999999995</v>
      </c>
      <c r="G135" s="103">
        <v>1121080</v>
      </c>
      <c r="H135" s="96"/>
      <c r="I135" s="137">
        <v>1121080</v>
      </c>
      <c r="J135" s="103">
        <v>1345.296</v>
      </c>
      <c r="K135" s="106">
        <v>362.73599999999999</v>
      </c>
      <c r="L135" s="103">
        <v>0</v>
      </c>
      <c r="M135" s="103">
        <v>0</v>
      </c>
      <c r="N135" s="103">
        <v>0</v>
      </c>
      <c r="O135" s="128">
        <v>236.376</v>
      </c>
      <c r="P135" s="103">
        <v>126.36</v>
      </c>
      <c r="Q135" s="144"/>
      <c r="R135" s="103"/>
      <c r="S135" s="106">
        <v>291.60000000000002</v>
      </c>
      <c r="T135" s="103">
        <v>0</v>
      </c>
      <c r="U135" s="103"/>
      <c r="V135" s="128">
        <v>291.60000000000002</v>
      </c>
      <c r="W135" s="103"/>
      <c r="X135" s="103">
        <v>699.3</v>
      </c>
      <c r="Y135" s="103">
        <v>-699.3</v>
      </c>
      <c r="Z135" s="103"/>
      <c r="AA135" s="103">
        <v>0</v>
      </c>
      <c r="AB135" s="103">
        <v>0</v>
      </c>
      <c r="AC135" s="142">
        <v>162000</v>
      </c>
      <c r="AD135" s="103"/>
      <c r="AE135" s="103"/>
      <c r="AF135" s="103">
        <v>699.3</v>
      </c>
      <c r="AG135" s="103"/>
      <c r="AH135" s="103">
        <v>699.3</v>
      </c>
      <c r="AI135" s="110">
        <v>358.23939999999999</v>
      </c>
      <c r="AJ135" s="110">
        <v>173.79066</v>
      </c>
      <c r="AK135" s="110">
        <v>184.44873999999999</v>
      </c>
      <c r="AL135" s="110">
        <v>3582394</v>
      </c>
      <c r="AM135" s="103"/>
      <c r="AN135" s="103">
        <v>173.79069999999999</v>
      </c>
      <c r="AO135" s="103"/>
      <c r="AP135" s="103">
        <v>173.79069999999999</v>
      </c>
      <c r="AQ135" s="103">
        <v>163.5677</v>
      </c>
      <c r="AR135" s="103">
        <v>1635677</v>
      </c>
      <c r="AS135" s="103">
        <v>10.223000000000001</v>
      </c>
      <c r="AT135" s="103">
        <v>102230.00000000001</v>
      </c>
      <c r="AU135" s="103"/>
      <c r="AV135" s="103">
        <v>32.713500000000003</v>
      </c>
      <c r="AW135" s="103">
        <v>0</v>
      </c>
      <c r="AX135" s="103">
        <v>32.713500000000003</v>
      </c>
      <c r="AY135" s="103">
        <v>18.401399999999999</v>
      </c>
      <c r="AZ135" s="103">
        <v>184014</v>
      </c>
      <c r="BA135" s="103">
        <v>14.312200000000001</v>
      </c>
      <c r="BB135" s="103">
        <v>143122</v>
      </c>
      <c r="BC135" s="103">
        <v>-9.9999999996214228E-5</v>
      </c>
      <c r="BD135" s="103">
        <v>280.34350000000001</v>
      </c>
      <c r="BE135" s="103">
        <v>97.92</v>
      </c>
      <c r="BF135" s="103">
        <v>182.42349999999999</v>
      </c>
      <c r="BG135" s="103"/>
      <c r="BH135" s="103"/>
      <c r="BI135" s="103"/>
      <c r="BJ135" s="103">
        <v>0</v>
      </c>
      <c r="BK135" s="111">
        <v>1E-4</v>
      </c>
      <c r="BL135" s="125" t="s">
        <v>369</v>
      </c>
      <c r="BM135" s="106">
        <v>263.07799999999997</v>
      </c>
      <c r="BN135" s="103"/>
      <c r="BO135" s="103">
        <v>16</v>
      </c>
      <c r="BP135" s="103">
        <v>-16</v>
      </c>
      <c r="BQ135" s="103"/>
      <c r="BR135" s="103"/>
      <c r="BS135" s="103">
        <v>0</v>
      </c>
      <c r="BT135" s="103"/>
      <c r="BU135" s="110">
        <v>212.078</v>
      </c>
      <c r="BV135" s="103">
        <v>51</v>
      </c>
      <c r="BW135" s="103"/>
      <c r="BX135" s="103">
        <v>51</v>
      </c>
      <c r="BY135" s="106">
        <v>357.10850000000005</v>
      </c>
      <c r="BZ135" s="106">
        <v>97.92</v>
      </c>
      <c r="CA135" s="103"/>
      <c r="CB135" s="103"/>
      <c r="CC135" s="103">
        <v>97.92</v>
      </c>
      <c r="CD135" s="103"/>
      <c r="CE135" s="103">
        <v>97.92</v>
      </c>
      <c r="CF135" s="129"/>
      <c r="CG135" s="103"/>
      <c r="CH135" s="129">
        <v>13.176</v>
      </c>
      <c r="CI135" s="103"/>
      <c r="CJ135" s="103"/>
      <c r="CK135" s="143">
        <v>41.212499999999999</v>
      </c>
      <c r="CL135" s="103"/>
      <c r="CM135" s="103"/>
      <c r="CN135" s="103"/>
      <c r="CO135" s="103">
        <v>204.8</v>
      </c>
      <c r="CP135" s="143"/>
      <c r="CQ135" s="103">
        <v>204.8</v>
      </c>
      <c r="CR135" s="103"/>
      <c r="CS135" s="103"/>
      <c r="CT135" s="103"/>
      <c r="CU135" s="103"/>
      <c r="CV135" s="111">
        <v>4164.2055999999993</v>
      </c>
    </row>
    <row r="136" spans="1:100" s="99" customFormat="1" ht="14.25" customHeight="1">
      <c r="A136" s="103">
        <v>131</v>
      </c>
      <c r="B136" s="103" t="s">
        <v>240</v>
      </c>
      <c r="C136" s="104">
        <v>202015</v>
      </c>
      <c r="D136" s="122" t="s">
        <v>370</v>
      </c>
      <c r="E136" s="106">
        <v>6348.4171000000006</v>
      </c>
      <c r="F136" s="106">
        <v>4985.3920000000007</v>
      </c>
      <c r="G136" s="103">
        <v>1498629</v>
      </c>
      <c r="H136" s="96"/>
      <c r="I136" s="111">
        <v>1498629</v>
      </c>
      <c r="J136" s="103">
        <v>1798.3548000000001</v>
      </c>
      <c r="K136" s="106">
        <v>516.72</v>
      </c>
      <c r="L136" s="103">
        <v>0</v>
      </c>
      <c r="M136" s="103">
        <v>0</v>
      </c>
      <c r="N136" s="103">
        <v>0</v>
      </c>
      <c r="O136" s="128">
        <v>335.64</v>
      </c>
      <c r="P136" s="103">
        <v>181.08</v>
      </c>
      <c r="Q136" s="144"/>
      <c r="R136" s="103"/>
      <c r="S136" s="106">
        <v>437.4</v>
      </c>
      <c r="T136" s="103">
        <v>0</v>
      </c>
      <c r="U136" s="103"/>
      <c r="V136" s="128">
        <v>437.4</v>
      </c>
      <c r="W136" s="103"/>
      <c r="X136" s="103"/>
      <c r="Y136" s="103">
        <v>0</v>
      </c>
      <c r="Z136" s="103"/>
      <c r="AA136" s="103">
        <v>0</v>
      </c>
      <c r="AB136" s="103">
        <v>0</v>
      </c>
      <c r="AC136" s="142">
        <v>243000</v>
      </c>
      <c r="AD136" s="103"/>
      <c r="AE136" s="103"/>
      <c r="AF136" s="103">
        <v>1048.95</v>
      </c>
      <c r="AG136" s="103">
        <v>1048.95</v>
      </c>
      <c r="AH136" s="103">
        <v>0</v>
      </c>
      <c r="AI136" s="110">
        <v>502.22480000000002</v>
      </c>
      <c r="AJ136" s="110">
        <v>502.22476799999998</v>
      </c>
      <c r="AK136" s="110">
        <v>3.2000000032894604E-5</v>
      </c>
      <c r="AL136" s="110">
        <v>5022248</v>
      </c>
      <c r="AM136" s="103"/>
      <c r="AN136" s="103">
        <v>242.02090000000001</v>
      </c>
      <c r="AO136" s="103">
        <v>242.02090799999999</v>
      </c>
      <c r="AP136" s="103">
        <v>-7.9999999798019417E-6</v>
      </c>
      <c r="AQ136" s="103">
        <v>227.78440000000001</v>
      </c>
      <c r="AR136" s="103">
        <v>2277844</v>
      </c>
      <c r="AS136" s="103">
        <v>14.236499999999999</v>
      </c>
      <c r="AT136" s="103">
        <v>142365</v>
      </c>
      <c r="AU136" s="103"/>
      <c r="AV136" s="103">
        <v>45.556899999999999</v>
      </c>
      <c r="AW136" s="103">
        <v>45.556899999999999</v>
      </c>
      <c r="AX136" s="103">
        <v>0</v>
      </c>
      <c r="AY136" s="103">
        <v>25.625699999999998</v>
      </c>
      <c r="AZ136" s="103">
        <v>256256.99999999997</v>
      </c>
      <c r="BA136" s="103">
        <v>19.931100000000001</v>
      </c>
      <c r="BB136" s="103">
        <v>199311</v>
      </c>
      <c r="BC136" s="103">
        <v>9.9999999999766942E-5</v>
      </c>
      <c r="BD136" s="103">
        <v>394.16460000000001</v>
      </c>
      <c r="BE136" s="103">
        <v>394.16460000000001</v>
      </c>
      <c r="BF136" s="103">
        <v>0</v>
      </c>
      <c r="BG136" s="103"/>
      <c r="BH136" s="103"/>
      <c r="BI136" s="103"/>
      <c r="BJ136" s="103">
        <v>0</v>
      </c>
      <c r="BK136" s="111">
        <v>1E-4</v>
      </c>
      <c r="BL136" s="125" t="s">
        <v>370</v>
      </c>
      <c r="BM136" s="106">
        <v>597.35</v>
      </c>
      <c r="BN136" s="103"/>
      <c r="BO136" s="103">
        <v>16</v>
      </c>
      <c r="BP136" s="103">
        <v>-16</v>
      </c>
      <c r="BQ136" s="103"/>
      <c r="BR136" s="103">
        <v>0</v>
      </c>
      <c r="BS136" s="103">
        <v>0</v>
      </c>
      <c r="BT136" s="103"/>
      <c r="BU136" s="110">
        <v>522.35</v>
      </c>
      <c r="BV136" s="103">
        <v>75</v>
      </c>
      <c r="BW136" s="103">
        <v>75</v>
      </c>
      <c r="BX136" s="103">
        <v>0</v>
      </c>
      <c r="BY136" s="106">
        <v>765.67509999999993</v>
      </c>
      <c r="BZ136" s="106">
        <v>113.64359999999999</v>
      </c>
      <c r="CA136" s="103"/>
      <c r="CB136" s="103">
        <v>6.1235999999999997</v>
      </c>
      <c r="CC136" s="103">
        <v>107.52</v>
      </c>
      <c r="CD136" s="103">
        <v>107.52</v>
      </c>
      <c r="CE136" s="103">
        <v>0</v>
      </c>
      <c r="CF136" s="103"/>
      <c r="CG136" s="103"/>
      <c r="CH136" s="129">
        <v>25.193999999999999</v>
      </c>
      <c r="CI136" s="103"/>
      <c r="CJ136" s="103"/>
      <c r="CK136" s="143">
        <v>104.33750000000001</v>
      </c>
      <c r="CL136" s="103"/>
      <c r="CM136" s="103"/>
      <c r="CN136" s="103"/>
      <c r="CO136" s="103">
        <v>522.5</v>
      </c>
      <c r="CP136" s="143">
        <v>522.5</v>
      </c>
      <c r="CQ136" s="103">
        <v>0</v>
      </c>
      <c r="CR136" s="103"/>
      <c r="CS136" s="103"/>
      <c r="CT136" s="103"/>
      <c r="CU136" s="103"/>
      <c r="CV136" s="111">
        <v>6348.4171000000006</v>
      </c>
    </row>
    <row r="137" spans="1:100" s="99" customFormat="1" ht="14.25" customHeight="1">
      <c r="A137" s="103">
        <v>132</v>
      </c>
      <c r="B137" s="103" t="s">
        <v>240</v>
      </c>
      <c r="C137" s="104">
        <v>202016</v>
      </c>
      <c r="D137" s="122" t="s">
        <v>371</v>
      </c>
      <c r="E137" s="106">
        <v>2109.8847999999998</v>
      </c>
      <c r="F137" s="106">
        <v>1682.5942999999997</v>
      </c>
      <c r="G137" s="103">
        <v>479060</v>
      </c>
      <c r="H137" s="96"/>
      <c r="I137" s="96">
        <v>479060</v>
      </c>
      <c r="J137" s="103">
        <v>574.87199999999996</v>
      </c>
      <c r="K137" s="106">
        <v>173.06399999999999</v>
      </c>
      <c r="L137" s="103">
        <v>0</v>
      </c>
      <c r="M137" s="103">
        <v>0</v>
      </c>
      <c r="N137" s="103">
        <v>0</v>
      </c>
      <c r="O137" s="128">
        <v>110.904</v>
      </c>
      <c r="P137" s="103">
        <v>62.16</v>
      </c>
      <c r="Q137" s="144"/>
      <c r="R137" s="103"/>
      <c r="S137" s="106">
        <v>157.68</v>
      </c>
      <c r="T137" s="103">
        <v>0</v>
      </c>
      <c r="U137" s="103"/>
      <c r="V137" s="128">
        <v>157.68</v>
      </c>
      <c r="W137" s="103"/>
      <c r="X137" s="103">
        <v>378.14</v>
      </c>
      <c r="Y137" s="103">
        <v>-378.14</v>
      </c>
      <c r="Z137" s="103"/>
      <c r="AA137" s="103">
        <v>0</v>
      </c>
      <c r="AB137" s="103">
        <v>0</v>
      </c>
      <c r="AC137" s="142">
        <v>87600</v>
      </c>
      <c r="AD137" s="103"/>
      <c r="AE137" s="103"/>
      <c r="AF137" s="103">
        <v>378.14</v>
      </c>
      <c r="AG137" s="103">
        <v>1693011.2</v>
      </c>
      <c r="AH137" s="103">
        <v>-1692633.06</v>
      </c>
      <c r="AI137" s="110">
        <v>169.30109999999999</v>
      </c>
      <c r="AJ137" s="110"/>
      <c r="AK137" s="110">
        <v>169.30109999999999</v>
      </c>
      <c r="AL137" s="110">
        <v>1693011</v>
      </c>
      <c r="AM137" s="103"/>
      <c r="AN137" s="103">
        <v>81.006</v>
      </c>
      <c r="AO137" s="103">
        <v>133.28304</v>
      </c>
      <c r="AP137" s="103">
        <v>-52.27704</v>
      </c>
      <c r="AQ137" s="103">
        <v>76.241</v>
      </c>
      <c r="AR137" s="103">
        <v>762410</v>
      </c>
      <c r="AS137" s="103">
        <v>4.7651000000000003</v>
      </c>
      <c r="AT137" s="103">
        <v>47651</v>
      </c>
      <c r="AU137" s="103"/>
      <c r="AV137" s="103">
        <v>15.248200000000001</v>
      </c>
      <c r="AW137" s="103"/>
      <c r="AX137" s="103">
        <v>15.248200000000001</v>
      </c>
      <c r="AY137" s="103">
        <v>8.5770999999999997</v>
      </c>
      <c r="AZ137" s="103">
        <v>85771</v>
      </c>
      <c r="BA137" s="103">
        <v>6.6711</v>
      </c>
      <c r="BB137" s="103">
        <v>66711</v>
      </c>
      <c r="BC137" s="103">
        <v>0</v>
      </c>
      <c r="BD137" s="103">
        <v>133.28299999999999</v>
      </c>
      <c r="BE137" s="103">
        <v>207.88249999999999</v>
      </c>
      <c r="BF137" s="103">
        <v>-74.599500000000006</v>
      </c>
      <c r="BG137" s="103"/>
      <c r="BH137" s="103"/>
      <c r="BI137" s="103"/>
      <c r="BJ137" s="103">
        <v>0</v>
      </c>
      <c r="BK137" s="111">
        <v>1E-4</v>
      </c>
      <c r="BL137" s="125" t="s">
        <v>371</v>
      </c>
      <c r="BM137" s="106">
        <v>219.40799999999999</v>
      </c>
      <c r="BN137" s="103"/>
      <c r="BO137" s="103">
        <v>16</v>
      </c>
      <c r="BP137" s="103">
        <v>-16</v>
      </c>
      <c r="BQ137" s="103"/>
      <c r="BR137" s="103">
        <v>11.52</v>
      </c>
      <c r="BS137" s="103">
        <v>-11.52</v>
      </c>
      <c r="BT137" s="103"/>
      <c r="BU137" s="110">
        <v>139.40799999999999</v>
      </c>
      <c r="BV137" s="103">
        <v>80</v>
      </c>
      <c r="BW137" s="103"/>
      <c r="BX137" s="103">
        <v>80</v>
      </c>
      <c r="BY137" s="106">
        <v>207.88249999999999</v>
      </c>
      <c r="BZ137" s="106">
        <v>41.28</v>
      </c>
      <c r="CA137" s="129"/>
      <c r="CB137" s="129"/>
      <c r="CC137" s="103">
        <v>41.28</v>
      </c>
      <c r="CD137" s="103"/>
      <c r="CE137" s="103">
        <v>41.28</v>
      </c>
      <c r="CF137" s="103"/>
      <c r="CG137" s="103"/>
      <c r="CH137" s="129">
        <v>11.52</v>
      </c>
      <c r="CI137" s="103"/>
      <c r="CJ137" s="103"/>
      <c r="CK137" s="143">
        <v>28.782499999999999</v>
      </c>
      <c r="CL137" s="103"/>
      <c r="CM137" s="103"/>
      <c r="CN137" s="103"/>
      <c r="CO137" s="103">
        <v>126.3</v>
      </c>
      <c r="CP137" s="143">
        <v>1890.476872</v>
      </c>
      <c r="CQ137" s="103">
        <v>-1764.176872</v>
      </c>
      <c r="CR137" s="103"/>
      <c r="CS137" s="103"/>
      <c r="CT137" s="103"/>
      <c r="CU137" s="103"/>
      <c r="CV137" s="111">
        <v>2109.8847999999998</v>
      </c>
    </row>
    <row r="138" spans="1:100" s="99" customFormat="1" ht="14.25" customHeight="1">
      <c r="A138" s="103">
        <v>133</v>
      </c>
      <c r="B138" s="103" t="s">
        <v>240</v>
      </c>
      <c r="C138" s="104">
        <v>202017</v>
      </c>
      <c r="D138" s="122" t="s">
        <v>372</v>
      </c>
      <c r="E138" s="106">
        <v>2511.8984000000005</v>
      </c>
      <c r="F138" s="106">
        <v>1918.6518000000001</v>
      </c>
      <c r="G138" s="103">
        <v>556989</v>
      </c>
      <c r="H138" s="137"/>
      <c r="I138" s="137">
        <v>556989</v>
      </c>
      <c r="J138" s="103">
        <v>668.38679999999999</v>
      </c>
      <c r="K138" s="106">
        <v>201.55200000000002</v>
      </c>
      <c r="L138" s="103">
        <v>0</v>
      </c>
      <c r="M138" s="103">
        <v>0</v>
      </c>
      <c r="N138" s="103">
        <v>0</v>
      </c>
      <c r="O138" s="128">
        <v>129.91200000000001</v>
      </c>
      <c r="P138" s="103">
        <v>71.28</v>
      </c>
      <c r="Q138" s="144"/>
      <c r="R138" s="103">
        <v>0.36</v>
      </c>
      <c r="S138" s="106">
        <v>174.96</v>
      </c>
      <c r="T138" s="103">
        <v>0</v>
      </c>
      <c r="U138" s="103"/>
      <c r="V138" s="128">
        <v>174.96</v>
      </c>
      <c r="W138" s="103"/>
      <c r="X138" s="103">
        <v>419.58</v>
      </c>
      <c r="Y138" s="103">
        <v>-419.58</v>
      </c>
      <c r="Z138" s="103"/>
      <c r="AA138" s="103">
        <v>0</v>
      </c>
      <c r="AB138" s="103">
        <v>0</v>
      </c>
      <c r="AC138" s="142">
        <v>97200</v>
      </c>
      <c r="AD138" s="103"/>
      <c r="AE138" s="103"/>
      <c r="AF138" s="103">
        <v>419.58</v>
      </c>
      <c r="AG138" s="103">
        <v>1927370.88</v>
      </c>
      <c r="AH138" s="103">
        <v>-1926951.2999999998</v>
      </c>
      <c r="AI138" s="110">
        <v>192.7371</v>
      </c>
      <c r="AJ138" s="110"/>
      <c r="AK138" s="110">
        <v>192.7371</v>
      </c>
      <c r="AL138" s="110">
        <v>1927371</v>
      </c>
      <c r="AM138" s="103"/>
      <c r="AN138" s="103">
        <v>92.477199999999996</v>
      </c>
      <c r="AO138" s="103">
        <v>151.55121600000001</v>
      </c>
      <c r="AP138" s="103">
        <v>-59.074016000000015</v>
      </c>
      <c r="AQ138" s="103">
        <v>87.037300000000002</v>
      </c>
      <c r="AR138" s="103">
        <v>870373</v>
      </c>
      <c r="AS138" s="103">
        <v>5.4398</v>
      </c>
      <c r="AT138" s="103">
        <v>54398</v>
      </c>
      <c r="AU138" s="103"/>
      <c r="AV138" s="103">
        <v>17.407499999999999</v>
      </c>
      <c r="AW138" s="103"/>
      <c r="AX138" s="103">
        <v>17.407499999999999</v>
      </c>
      <c r="AY138" s="103">
        <v>9.7917000000000005</v>
      </c>
      <c r="AZ138" s="103">
        <v>97917</v>
      </c>
      <c r="BA138" s="103">
        <v>7.6158000000000001</v>
      </c>
      <c r="BB138" s="103">
        <v>76158</v>
      </c>
      <c r="BC138" s="103">
        <v>0</v>
      </c>
      <c r="BD138" s="103">
        <v>151.55119999999999</v>
      </c>
      <c r="BE138" s="103">
        <v>301.56459999999998</v>
      </c>
      <c r="BF138" s="103">
        <v>-150.01339999999999</v>
      </c>
      <c r="BG138" s="103"/>
      <c r="BH138" s="103"/>
      <c r="BI138" s="103"/>
      <c r="BJ138" s="103">
        <v>0</v>
      </c>
      <c r="BK138" s="111">
        <v>1E-4</v>
      </c>
      <c r="BL138" s="125" t="s">
        <v>372</v>
      </c>
      <c r="BM138" s="106">
        <v>291.68200000000002</v>
      </c>
      <c r="BN138" s="103"/>
      <c r="BO138" s="103">
        <v>16</v>
      </c>
      <c r="BP138" s="103">
        <v>-16</v>
      </c>
      <c r="BQ138" s="103"/>
      <c r="BR138" s="103">
        <v>6.7595999999999998</v>
      </c>
      <c r="BS138" s="103">
        <v>-6.7595999999999998</v>
      </c>
      <c r="BT138" s="103"/>
      <c r="BU138" s="110">
        <v>227.68199999999999</v>
      </c>
      <c r="BV138" s="103">
        <v>64</v>
      </c>
      <c r="BW138" s="103"/>
      <c r="BX138" s="103">
        <v>64</v>
      </c>
      <c r="BY138" s="106">
        <v>301.56459999999998</v>
      </c>
      <c r="BZ138" s="106">
        <v>44.16</v>
      </c>
      <c r="CA138" s="103"/>
      <c r="CB138" s="103"/>
      <c r="CC138" s="103">
        <v>44.16</v>
      </c>
      <c r="CD138" s="103"/>
      <c r="CE138" s="103">
        <v>44.16</v>
      </c>
      <c r="CF138" s="103"/>
      <c r="CG138" s="103"/>
      <c r="CH138" s="103">
        <v>6.7595999999999998</v>
      </c>
      <c r="CI138" s="103"/>
      <c r="CJ138" s="103"/>
      <c r="CK138" s="143">
        <v>49.445</v>
      </c>
      <c r="CL138" s="103"/>
      <c r="CM138" s="103"/>
      <c r="CN138" s="103"/>
      <c r="CO138" s="103">
        <v>201.2</v>
      </c>
      <c r="CP138" s="143">
        <v>2220.216351</v>
      </c>
      <c r="CQ138" s="103">
        <v>-2019.016351</v>
      </c>
      <c r="CR138" s="103"/>
      <c r="CS138" s="103"/>
      <c r="CT138" s="103"/>
      <c r="CU138" s="103"/>
      <c r="CV138" s="111">
        <v>2511.8984000000005</v>
      </c>
    </row>
    <row r="139" spans="1:100" s="99" customFormat="1" ht="14.25" customHeight="1">
      <c r="A139" s="103">
        <v>134</v>
      </c>
      <c r="B139" s="103" t="s">
        <v>240</v>
      </c>
      <c r="C139" s="104">
        <v>202018</v>
      </c>
      <c r="D139" s="122" t="s">
        <v>373</v>
      </c>
      <c r="E139" s="106">
        <v>3467.4863999999998</v>
      </c>
      <c r="F139" s="106">
        <v>2851.2728999999999</v>
      </c>
      <c r="G139" s="103">
        <v>842727</v>
      </c>
      <c r="H139" s="96"/>
      <c r="I139" s="96">
        <v>842727</v>
      </c>
      <c r="J139" s="103">
        <v>1011.2723999999999</v>
      </c>
      <c r="K139" s="106">
        <v>302.83199999999999</v>
      </c>
      <c r="L139" s="103">
        <v>0</v>
      </c>
      <c r="M139" s="103">
        <v>0</v>
      </c>
      <c r="N139" s="103">
        <v>0</v>
      </c>
      <c r="O139" s="128">
        <v>191.59200000000001</v>
      </c>
      <c r="P139" s="103">
        <v>111.24</v>
      </c>
      <c r="Q139" s="144"/>
      <c r="R139" s="103"/>
      <c r="S139" s="106">
        <v>253.8</v>
      </c>
      <c r="T139" s="103">
        <v>0</v>
      </c>
      <c r="U139" s="103"/>
      <c r="V139" s="128">
        <v>253.8</v>
      </c>
      <c r="W139" s="103"/>
      <c r="X139" s="103"/>
      <c r="Y139" s="103">
        <v>0</v>
      </c>
      <c r="Z139" s="103"/>
      <c r="AA139" s="103">
        <v>0</v>
      </c>
      <c r="AB139" s="103">
        <v>0</v>
      </c>
      <c r="AC139" s="142">
        <v>141000</v>
      </c>
      <c r="AD139" s="103"/>
      <c r="AE139" s="103"/>
      <c r="AF139" s="103">
        <v>608.65</v>
      </c>
      <c r="AG139" s="103">
        <v>608.65</v>
      </c>
      <c r="AH139" s="103">
        <v>0</v>
      </c>
      <c r="AI139" s="110">
        <v>286.25959999999998</v>
      </c>
      <c r="AJ139" s="110">
        <v>286.25958400000002</v>
      </c>
      <c r="AK139" s="110">
        <v>1.5999999959603883E-5</v>
      </c>
      <c r="AL139" s="110">
        <v>2862596</v>
      </c>
      <c r="AM139" s="103"/>
      <c r="AN139" s="103">
        <v>137.6934</v>
      </c>
      <c r="AO139" s="103">
        <v>137.69340399999999</v>
      </c>
      <c r="AP139" s="103">
        <v>-3.9999999899009708E-6</v>
      </c>
      <c r="AQ139" s="103">
        <v>129.59379999999999</v>
      </c>
      <c r="AR139" s="103">
        <v>1295937.9999999998</v>
      </c>
      <c r="AS139" s="103">
        <v>8.0996000000000006</v>
      </c>
      <c r="AT139" s="103">
        <v>80996</v>
      </c>
      <c r="AU139" s="103"/>
      <c r="AV139" s="103">
        <v>25.918800000000001</v>
      </c>
      <c r="AW139" s="103">
        <v>25.918759000000001</v>
      </c>
      <c r="AX139" s="103">
        <v>4.0999999999513648E-5</v>
      </c>
      <c r="AY139" s="103">
        <v>14.5793</v>
      </c>
      <c r="AZ139" s="103">
        <v>145793</v>
      </c>
      <c r="BA139" s="103">
        <v>11.339499999999999</v>
      </c>
      <c r="BB139" s="103">
        <v>113394.99999999999</v>
      </c>
      <c r="BC139" s="103">
        <v>0</v>
      </c>
      <c r="BD139" s="103">
        <v>224.8467</v>
      </c>
      <c r="BE139" s="103">
        <v>224.8467</v>
      </c>
      <c r="BF139" s="103">
        <v>0</v>
      </c>
      <c r="BG139" s="103"/>
      <c r="BH139" s="103"/>
      <c r="BI139" s="103"/>
      <c r="BJ139" s="103">
        <v>0</v>
      </c>
      <c r="BK139" s="111">
        <v>1E-4</v>
      </c>
      <c r="BL139" s="125" t="s">
        <v>373</v>
      </c>
      <c r="BM139" s="106">
        <v>255.928</v>
      </c>
      <c r="BN139" s="103"/>
      <c r="BO139" s="103">
        <v>16</v>
      </c>
      <c r="BP139" s="103">
        <v>-16</v>
      </c>
      <c r="BQ139" s="103"/>
      <c r="BR139" s="103">
        <v>0</v>
      </c>
      <c r="BS139" s="103">
        <v>0</v>
      </c>
      <c r="BT139" s="103"/>
      <c r="BU139" s="110">
        <v>236.928</v>
      </c>
      <c r="BV139" s="103">
        <v>19</v>
      </c>
      <c r="BW139" s="103">
        <v>19</v>
      </c>
      <c r="BX139" s="103">
        <v>0</v>
      </c>
      <c r="BY139" s="106">
        <v>360.28550000000001</v>
      </c>
      <c r="BZ139" s="106">
        <v>67.680000000000007</v>
      </c>
      <c r="CA139" s="103"/>
      <c r="CB139" s="103"/>
      <c r="CC139" s="103">
        <v>67.680000000000007</v>
      </c>
      <c r="CD139" s="103">
        <v>67.680000000000007</v>
      </c>
      <c r="CE139" s="103">
        <v>0</v>
      </c>
      <c r="CF139" s="103"/>
      <c r="CG139" s="103"/>
      <c r="CH139" s="129">
        <v>20.117999999999999</v>
      </c>
      <c r="CI139" s="103"/>
      <c r="CJ139" s="103"/>
      <c r="CK139" s="143">
        <v>51.987499999999997</v>
      </c>
      <c r="CL139" s="103"/>
      <c r="CM139" s="103"/>
      <c r="CN139" s="103"/>
      <c r="CO139" s="103">
        <v>220.5</v>
      </c>
      <c r="CP139" s="143">
        <v>220.5</v>
      </c>
      <c r="CQ139" s="103">
        <v>0</v>
      </c>
      <c r="CR139" s="103"/>
      <c r="CS139" s="103"/>
      <c r="CT139" s="103"/>
      <c r="CU139" s="103"/>
      <c r="CV139" s="111">
        <v>3467.4863999999998</v>
      </c>
    </row>
    <row r="140" spans="1:100" s="99" customFormat="1" ht="14.25" customHeight="1">
      <c r="A140" s="103">
        <v>135</v>
      </c>
      <c r="B140" s="103" t="s">
        <v>240</v>
      </c>
      <c r="C140" s="104">
        <v>202019</v>
      </c>
      <c r="D140" s="122" t="s">
        <v>374</v>
      </c>
      <c r="E140" s="106">
        <v>3575.4122000000002</v>
      </c>
      <c r="F140" s="106">
        <v>2891.5515999999998</v>
      </c>
      <c r="G140" s="103">
        <v>863380</v>
      </c>
      <c r="H140" s="137"/>
      <c r="I140" s="137">
        <v>843926</v>
      </c>
      <c r="J140" s="103">
        <v>1036.056</v>
      </c>
      <c r="K140" s="106">
        <v>309.048</v>
      </c>
      <c r="L140" s="103">
        <v>0</v>
      </c>
      <c r="M140" s="103">
        <v>0</v>
      </c>
      <c r="N140" s="103">
        <v>0</v>
      </c>
      <c r="O140" s="128">
        <v>195.40799999999999</v>
      </c>
      <c r="P140" s="103">
        <v>113.64</v>
      </c>
      <c r="Q140" s="144"/>
      <c r="R140" s="103"/>
      <c r="S140" s="106">
        <v>253.8</v>
      </c>
      <c r="T140" s="103">
        <v>0</v>
      </c>
      <c r="U140" s="103"/>
      <c r="V140" s="128">
        <v>253.8</v>
      </c>
      <c r="W140" s="103"/>
      <c r="X140" s="103">
        <v>608.65</v>
      </c>
      <c r="Y140" s="103">
        <v>-608.65</v>
      </c>
      <c r="Z140" s="103"/>
      <c r="AA140" s="103">
        <v>0</v>
      </c>
      <c r="AB140" s="103">
        <v>0</v>
      </c>
      <c r="AC140" s="142">
        <v>141000</v>
      </c>
      <c r="AD140" s="103"/>
      <c r="AE140" s="103"/>
      <c r="AF140" s="103">
        <v>608.65</v>
      </c>
      <c r="AG140" s="103"/>
      <c r="AH140" s="103">
        <v>608.65</v>
      </c>
      <c r="AI140" s="110">
        <v>290.22500000000002</v>
      </c>
      <c r="AJ140" s="110">
        <v>139.80000000000001</v>
      </c>
      <c r="AK140" s="110">
        <v>150.42500000000001</v>
      </c>
      <c r="AL140" s="110">
        <v>2902250</v>
      </c>
      <c r="AM140" s="103"/>
      <c r="AN140" s="103">
        <v>139.80000000000001</v>
      </c>
      <c r="AO140" s="103"/>
      <c r="AP140" s="103">
        <v>139.80000000000001</v>
      </c>
      <c r="AQ140" s="103">
        <v>131.57650000000001</v>
      </c>
      <c r="AR140" s="103">
        <v>1315765</v>
      </c>
      <c r="AS140" s="103">
        <v>8.2234999999999996</v>
      </c>
      <c r="AT140" s="103">
        <v>82235</v>
      </c>
      <c r="AU140" s="103"/>
      <c r="AV140" s="103">
        <v>26.151900000000001</v>
      </c>
      <c r="AW140" s="103">
        <v>0</v>
      </c>
      <c r="AX140" s="103">
        <v>26.151900000000001</v>
      </c>
      <c r="AY140" s="103">
        <v>14.8024</v>
      </c>
      <c r="AZ140" s="103">
        <v>148024</v>
      </c>
      <c r="BA140" s="103">
        <v>11.349500000000001</v>
      </c>
      <c r="BB140" s="103">
        <v>113495.00000000001</v>
      </c>
      <c r="BC140" s="103">
        <v>0</v>
      </c>
      <c r="BD140" s="103">
        <v>227.82069999999999</v>
      </c>
      <c r="BE140" s="103">
        <v>79.2</v>
      </c>
      <c r="BF140" s="103">
        <v>148.6207</v>
      </c>
      <c r="BG140" s="103"/>
      <c r="BH140" s="103"/>
      <c r="BI140" s="103"/>
      <c r="BJ140" s="103">
        <v>0</v>
      </c>
      <c r="BK140" s="111">
        <v>1E-4</v>
      </c>
      <c r="BL140" s="125" t="s">
        <v>374</v>
      </c>
      <c r="BM140" s="106">
        <v>289.10400000000004</v>
      </c>
      <c r="BN140" s="103"/>
      <c r="BO140" s="103">
        <v>16</v>
      </c>
      <c r="BP140" s="103">
        <v>-16</v>
      </c>
      <c r="BQ140" s="103"/>
      <c r="BR140" s="103"/>
      <c r="BS140" s="103">
        <v>0</v>
      </c>
      <c r="BT140" s="103"/>
      <c r="BU140" s="110">
        <v>247.10400000000001</v>
      </c>
      <c r="BV140" s="103">
        <v>42</v>
      </c>
      <c r="BW140" s="103"/>
      <c r="BX140" s="103">
        <v>42</v>
      </c>
      <c r="BY140" s="106">
        <v>394.75659999999999</v>
      </c>
      <c r="BZ140" s="106">
        <v>79.2</v>
      </c>
      <c r="CA140" s="129"/>
      <c r="CB140" s="129"/>
      <c r="CC140" s="103">
        <v>79.2</v>
      </c>
      <c r="CD140" s="103">
        <v>3567.8155999999999</v>
      </c>
      <c r="CE140" s="103">
        <v>-3488.6156000000001</v>
      </c>
      <c r="CF140" s="103"/>
      <c r="CG140" s="103"/>
      <c r="CH140" s="129">
        <v>17.781600000000001</v>
      </c>
      <c r="CI140" s="103"/>
      <c r="CJ140" s="103"/>
      <c r="CK140" s="143">
        <v>46.674999999999997</v>
      </c>
      <c r="CL140" s="103"/>
      <c r="CM140" s="103"/>
      <c r="CN140" s="103"/>
      <c r="CO140" s="103">
        <v>251.1</v>
      </c>
      <c r="CP140" s="143">
        <v>281.34399999999999</v>
      </c>
      <c r="CQ140" s="103">
        <v>-30.244</v>
      </c>
      <c r="CR140" s="103"/>
      <c r="CS140" s="103"/>
      <c r="CT140" s="103"/>
      <c r="CU140" s="103"/>
      <c r="CV140" s="111">
        <v>3575.4122000000002</v>
      </c>
    </row>
    <row r="141" spans="1:100" s="99" customFormat="1" ht="14.25" customHeight="1">
      <c r="A141" s="103">
        <v>136</v>
      </c>
      <c r="B141" s="103" t="s">
        <v>240</v>
      </c>
      <c r="C141" s="104">
        <v>202020</v>
      </c>
      <c r="D141" s="122" t="s">
        <v>375</v>
      </c>
      <c r="E141" s="106">
        <v>7205.2577999999994</v>
      </c>
      <c r="F141" s="106">
        <v>5520.9030999999995</v>
      </c>
      <c r="G141" s="103">
        <v>1508204</v>
      </c>
      <c r="H141" s="96"/>
      <c r="I141" s="96">
        <v>1508204</v>
      </c>
      <c r="J141" s="103">
        <v>1940.6532000000002</v>
      </c>
      <c r="K141" s="106">
        <v>605.73599999999999</v>
      </c>
      <c r="L141" s="103">
        <v>0</v>
      </c>
      <c r="M141" s="103">
        <v>0</v>
      </c>
      <c r="N141" s="103">
        <v>0</v>
      </c>
      <c r="O141" s="128">
        <v>372.93599999999998</v>
      </c>
      <c r="P141" s="103">
        <v>232.8</v>
      </c>
      <c r="Q141" s="144"/>
      <c r="R141" s="103"/>
      <c r="S141" s="106">
        <v>492.48</v>
      </c>
      <c r="T141" s="103">
        <v>0</v>
      </c>
      <c r="U141" s="103"/>
      <c r="V141" s="128">
        <v>492.48</v>
      </c>
      <c r="W141" s="103"/>
      <c r="X141" s="103"/>
      <c r="Y141" s="103">
        <v>0</v>
      </c>
      <c r="Z141" s="103"/>
      <c r="AA141" s="103">
        <v>0</v>
      </c>
      <c r="AB141" s="103">
        <v>0</v>
      </c>
      <c r="AC141" s="142">
        <v>273600</v>
      </c>
      <c r="AD141" s="103"/>
      <c r="AE141" s="103"/>
      <c r="AF141" s="103">
        <v>1181.04</v>
      </c>
      <c r="AG141" s="103">
        <v>1181.04</v>
      </c>
      <c r="AH141" s="103">
        <v>0</v>
      </c>
      <c r="AI141" s="110">
        <v>552.00210000000004</v>
      </c>
      <c r="AJ141" s="110">
        <v>552.00211200000001</v>
      </c>
      <c r="AK141" s="110">
        <v>-1.1999999969702912E-5</v>
      </c>
      <c r="AL141" s="110">
        <v>5520021</v>
      </c>
      <c r="AM141" s="103"/>
      <c r="AN141" s="103">
        <v>265.34390000000002</v>
      </c>
      <c r="AO141" s="103">
        <v>265.34392200000002</v>
      </c>
      <c r="AP141" s="103">
        <v>-2.2000000001298758E-5</v>
      </c>
      <c r="AQ141" s="103">
        <v>249.7355</v>
      </c>
      <c r="AR141" s="103">
        <v>2497355</v>
      </c>
      <c r="AS141" s="103">
        <v>15.608499999999999</v>
      </c>
      <c r="AT141" s="103">
        <v>156085</v>
      </c>
      <c r="AU141" s="103"/>
      <c r="AV141" s="103">
        <v>49.947099999999999</v>
      </c>
      <c r="AW141" s="103">
        <v>49.947091</v>
      </c>
      <c r="AX141" s="103">
        <v>8.9999999985934664E-6</v>
      </c>
      <c r="AY141" s="103">
        <v>28.095199999999998</v>
      </c>
      <c r="AZ141" s="103">
        <v>280952</v>
      </c>
      <c r="BA141" s="103">
        <v>20.936199999999999</v>
      </c>
      <c r="BB141" s="103">
        <v>209362</v>
      </c>
      <c r="BC141" s="103">
        <v>0.91570000000000107</v>
      </c>
      <c r="BD141" s="103">
        <v>433.70080000000002</v>
      </c>
      <c r="BE141" s="103">
        <v>433.700784</v>
      </c>
      <c r="BF141" s="103">
        <v>1.6000000016447302E-5</v>
      </c>
      <c r="BG141" s="103"/>
      <c r="BH141" s="103"/>
      <c r="BI141" s="103"/>
      <c r="BJ141" s="103">
        <v>0</v>
      </c>
      <c r="BK141" s="111">
        <v>1E-4</v>
      </c>
      <c r="BL141" s="125" t="s">
        <v>375</v>
      </c>
      <c r="BM141" s="106">
        <v>704</v>
      </c>
      <c r="BN141" s="103"/>
      <c r="BO141" s="103">
        <v>16</v>
      </c>
      <c r="BP141" s="103">
        <v>-16</v>
      </c>
      <c r="BQ141" s="103"/>
      <c r="BR141" s="103">
        <v>0</v>
      </c>
      <c r="BS141" s="103">
        <v>0</v>
      </c>
      <c r="BT141" s="103"/>
      <c r="BU141" s="110">
        <v>596.6</v>
      </c>
      <c r="BV141" s="103">
        <v>107.4</v>
      </c>
      <c r="BW141" s="103">
        <v>107.4</v>
      </c>
      <c r="BX141" s="103">
        <v>0</v>
      </c>
      <c r="BY141" s="106">
        <v>980.35470000000009</v>
      </c>
      <c r="BZ141" s="106">
        <v>187.08360000000002</v>
      </c>
      <c r="CA141" s="103"/>
      <c r="CB141" s="103">
        <v>6.1235999999999997</v>
      </c>
      <c r="CC141" s="103">
        <v>180.96</v>
      </c>
      <c r="CD141" s="103"/>
      <c r="CE141" s="103">
        <v>180.96</v>
      </c>
      <c r="CF141" s="103"/>
      <c r="CG141" s="103"/>
      <c r="CH141" s="129">
        <v>65.673599999999993</v>
      </c>
      <c r="CI141" s="103"/>
      <c r="CJ141" s="103"/>
      <c r="CK141" s="103">
        <v>136.9975</v>
      </c>
      <c r="CL141" s="103"/>
      <c r="CM141" s="103"/>
      <c r="CN141" s="103"/>
      <c r="CO141" s="103">
        <v>590.6</v>
      </c>
      <c r="CP141" s="103">
        <v>590.6</v>
      </c>
      <c r="CQ141" s="103">
        <v>0</v>
      </c>
      <c r="CR141" s="103"/>
      <c r="CS141" s="103"/>
      <c r="CT141" s="103"/>
      <c r="CU141" s="103"/>
      <c r="CV141" s="111">
        <v>7205.2577999999994</v>
      </c>
    </row>
    <row r="142" spans="1:100" s="99" customFormat="1" ht="14.25" customHeight="1">
      <c r="A142" s="103">
        <v>137</v>
      </c>
      <c r="B142" s="103" t="s">
        <v>240</v>
      </c>
      <c r="C142" s="104">
        <v>202021</v>
      </c>
      <c r="D142" s="122" t="s">
        <v>376</v>
      </c>
      <c r="E142" s="106">
        <v>3460.2196999999996</v>
      </c>
      <c r="F142" s="106">
        <v>2763.9666999999999</v>
      </c>
      <c r="G142" s="103">
        <v>785236</v>
      </c>
      <c r="H142" s="96"/>
      <c r="I142" s="111">
        <v>785236</v>
      </c>
      <c r="J142" s="103">
        <v>942.28319999999997</v>
      </c>
      <c r="K142" s="106">
        <v>310.8</v>
      </c>
      <c r="L142" s="103">
        <v>0</v>
      </c>
      <c r="M142" s="103"/>
      <c r="N142" s="103">
        <v>0</v>
      </c>
      <c r="O142" s="128">
        <v>186.12</v>
      </c>
      <c r="P142" s="103">
        <v>124.68</v>
      </c>
      <c r="Q142" s="144"/>
      <c r="R142" s="103"/>
      <c r="S142" s="106">
        <v>253.8</v>
      </c>
      <c r="T142" s="103">
        <v>0</v>
      </c>
      <c r="U142" s="103"/>
      <c r="V142" s="128">
        <v>253.8</v>
      </c>
      <c r="W142" s="103"/>
      <c r="X142" s="103"/>
      <c r="Y142" s="103">
        <v>0</v>
      </c>
      <c r="Z142" s="103"/>
      <c r="AA142" s="103">
        <v>0</v>
      </c>
      <c r="AB142" s="103">
        <v>0</v>
      </c>
      <c r="AC142" s="142">
        <v>141000</v>
      </c>
      <c r="AD142" s="103"/>
      <c r="AE142" s="103"/>
      <c r="AF142" s="103">
        <v>608.65</v>
      </c>
      <c r="AG142" s="103">
        <v>608.65</v>
      </c>
      <c r="AH142" s="103">
        <v>0</v>
      </c>
      <c r="AI142" s="110">
        <v>275.22129999999999</v>
      </c>
      <c r="AJ142" s="110">
        <v>275.22131200000001</v>
      </c>
      <c r="AK142" s="110">
        <v>-1.2000000026546331E-5</v>
      </c>
      <c r="AL142" s="110">
        <v>2752213</v>
      </c>
      <c r="AM142" s="103"/>
      <c r="AN142" s="103">
        <v>131.82929999999999</v>
      </c>
      <c r="AO142" s="103">
        <v>131.82932199999999</v>
      </c>
      <c r="AP142" s="103">
        <v>-2.2000000001298758E-5</v>
      </c>
      <c r="AQ142" s="103">
        <v>124.07470000000001</v>
      </c>
      <c r="AR142" s="103">
        <v>1240747</v>
      </c>
      <c r="AS142" s="103">
        <v>7.7546999999999997</v>
      </c>
      <c r="AT142" s="103">
        <v>77547</v>
      </c>
      <c r="AU142" s="103"/>
      <c r="AV142" s="103">
        <v>24.814900000000002</v>
      </c>
      <c r="AW142" s="103">
        <v>24.8149312</v>
      </c>
      <c r="AX142" s="103">
        <v>-3.1199999998676731E-5</v>
      </c>
      <c r="AY142" s="103">
        <v>13.958399999999999</v>
      </c>
      <c r="AZ142" s="103">
        <v>139584</v>
      </c>
      <c r="BA142" s="103">
        <v>10.8565</v>
      </c>
      <c r="BB142" s="103">
        <v>108565</v>
      </c>
      <c r="BC142" s="103">
        <v>0</v>
      </c>
      <c r="BD142" s="103">
        <v>216.56800000000001</v>
      </c>
      <c r="BE142" s="103">
        <v>216.567984</v>
      </c>
      <c r="BF142" s="103">
        <v>1.6000000016447302E-5</v>
      </c>
      <c r="BG142" s="103"/>
      <c r="BH142" s="103"/>
      <c r="BI142" s="103"/>
      <c r="BJ142" s="103">
        <v>0</v>
      </c>
      <c r="BK142" s="111">
        <v>1E-4</v>
      </c>
      <c r="BL142" s="125" t="s">
        <v>376</v>
      </c>
      <c r="BM142" s="106">
        <v>299.00400000000002</v>
      </c>
      <c r="BN142" s="103"/>
      <c r="BO142" s="103">
        <v>16</v>
      </c>
      <c r="BP142" s="103">
        <v>-16</v>
      </c>
      <c r="BQ142" s="103"/>
      <c r="BR142" s="103">
        <v>0</v>
      </c>
      <c r="BS142" s="103">
        <v>0</v>
      </c>
      <c r="BT142" s="103"/>
      <c r="BU142" s="110">
        <v>268.00400000000002</v>
      </c>
      <c r="BV142" s="103">
        <v>31</v>
      </c>
      <c r="BW142" s="103">
        <v>31</v>
      </c>
      <c r="BX142" s="103">
        <v>0</v>
      </c>
      <c r="BY142" s="106">
        <v>397.24899999999997</v>
      </c>
      <c r="BZ142" s="106">
        <v>52.32</v>
      </c>
      <c r="CA142" s="103"/>
      <c r="CB142" s="103"/>
      <c r="CC142" s="103">
        <v>52.32</v>
      </c>
      <c r="CD142" s="103">
        <v>52.32</v>
      </c>
      <c r="CE142" s="103">
        <v>0</v>
      </c>
      <c r="CF142" s="103"/>
      <c r="CG142" s="103"/>
      <c r="CH142" s="129">
        <v>12.744</v>
      </c>
      <c r="CI142" s="103"/>
      <c r="CJ142" s="103"/>
      <c r="CK142" s="143">
        <v>67.984999999999999</v>
      </c>
      <c r="CL142" s="103"/>
      <c r="CM142" s="103"/>
      <c r="CN142" s="103"/>
      <c r="CO142" s="143">
        <v>264.2</v>
      </c>
      <c r="CP142" s="143">
        <v>264.2</v>
      </c>
      <c r="CQ142" s="103">
        <v>0</v>
      </c>
      <c r="CR142" s="103"/>
      <c r="CS142" s="103"/>
      <c r="CT142" s="103"/>
      <c r="CU142" s="103"/>
      <c r="CV142" s="111">
        <v>3460.2196999999996</v>
      </c>
    </row>
    <row r="143" spans="1:100" s="99" customFormat="1" ht="14.25" customHeight="1">
      <c r="A143" s="103">
        <v>138</v>
      </c>
      <c r="B143" s="103" t="s">
        <v>240</v>
      </c>
      <c r="C143" s="104">
        <v>202022</v>
      </c>
      <c r="D143" s="122" t="s">
        <v>377</v>
      </c>
      <c r="E143" s="106">
        <v>5970.2626</v>
      </c>
      <c r="F143" s="106">
        <v>4721.8053</v>
      </c>
      <c r="G143" s="103">
        <v>1321982</v>
      </c>
      <c r="H143" s="96"/>
      <c r="I143" s="96">
        <v>1321982</v>
      </c>
      <c r="J143" s="103">
        <v>1586.3784000000001</v>
      </c>
      <c r="K143" s="106">
        <v>531.16800000000001</v>
      </c>
      <c r="L143" s="103">
        <v>0</v>
      </c>
      <c r="M143" s="103">
        <v>0</v>
      </c>
      <c r="N143" s="103">
        <v>0</v>
      </c>
      <c r="O143" s="128">
        <v>317.80799999999999</v>
      </c>
      <c r="P143" s="103">
        <v>213.36</v>
      </c>
      <c r="Q143" s="144"/>
      <c r="R143" s="103"/>
      <c r="S143" s="106">
        <v>440.64</v>
      </c>
      <c r="T143" s="103">
        <v>0</v>
      </c>
      <c r="U143" s="103"/>
      <c r="V143" s="128">
        <v>440.64</v>
      </c>
      <c r="W143" s="103"/>
      <c r="X143" s="103">
        <v>1056.72</v>
      </c>
      <c r="Y143" s="103">
        <v>-1056.72</v>
      </c>
      <c r="Z143" s="103"/>
      <c r="AA143" s="103">
        <v>0</v>
      </c>
      <c r="AB143" s="103">
        <v>0</v>
      </c>
      <c r="AC143" s="142">
        <v>244800</v>
      </c>
      <c r="AD143" s="103"/>
      <c r="AE143" s="103"/>
      <c r="AF143" s="103">
        <v>1056.72</v>
      </c>
      <c r="AG143" s="103"/>
      <c r="AH143" s="103">
        <v>1056.72</v>
      </c>
      <c r="AI143" s="110">
        <v>469.89729999999997</v>
      </c>
      <c r="AJ143" s="110">
        <v>224.66329999999999</v>
      </c>
      <c r="AK143" s="110">
        <v>245.23399999999998</v>
      </c>
      <c r="AL143" s="110">
        <v>4698973</v>
      </c>
      <c r="AM143" s="103"/>
      <c r="AN143" s="103">
        <v>224.6634</v>
      </c>
      <c r="AO143" s="103">
        <v>370.04860000000002</v>
      </c>
      <c r="AP143" s="103">
        <v>-145.38520000000003</v>
      </c>
      <c r="AQ143" s="103">
        <v>211.4479</v>
      </c>
      <c r="AR143" s="103">
        <v>2114479</v>
      </c>
      <c r="AS143" s="103">
        <v>13.2155</v>
      </c>
      <c r="AT143" s="103">
        <v>132155</v>
      </c>
      <c r="AU143" s="103"/>
      <c r="AV143" s="103">
        <v>42.2896</v>
      </c>
      <c r="AW143" s="103">
        <v>439.01799999999997</v>
      </c>
      <c r="AX143" s="103">
        <v>-396.72839999999997</v>
      </c>
      <c r="AY143" s="103">
        <v>23.7879</v>
      </c>
      <c r="AZ143" s="103">
        <v>237879</v>
      </c>
      <c r="BA143" s="103">
        <v>18.5017</v>
      </c>
      <c r="BB143" s="103">
        <v>185017</v>
      </c>
      <c r="BC143" s="103">
        <v>0</v>
      </c>
      <c r="BD143" s="103">
        <v>370.04860000000002</v>
      </c>
      <c r="BE143" s="103">
        <v>655.02430000000004</v>
      </c>
      <c r="BF143" s="103">
        <v>-284.97570000000002</v>
      </c>
      <c r="BG143" s="103"/>
      <c r="BH143" s="103"/>
      <c r="BI143" s="103"/>
      <c r="BJ143" s="103">
        <v>0</v>
      </c>
      <c r="BK143" s="111">
        <v>1E-4</v>
      </c>
      <c r="BL143" s="125" t="s">
        <v>377</v>
      </c>
      <c r="BM143" s="106">
        <v>548.26800000000003</v>
      </c>
      <c r="BN143" s="103"/>
      <c r="BO143" s="103">
        <v>16</v>
      </c>
      <c r="BP143" s="103">
        <v>-16</v>
      </c>
      <c r="BQ143" s="103"/>
      <c r="BR143" s="103">
        <v>27.556799999999999</v>
      </c>
      <c r="BS143" s="103">
        <v>-27.556799999999999</v>
      </c>
      <c r="BT143" s="103"/>
      <c r="BU143" s="110">
        <v>457.26799999999997</v>
      </c>
      <c r="BV143" s="103">
        <v>91</v>
      </c>
      <c r="BW143" s="103"/>
      <c r="BX143" s="103">
        <v>91</v>
      </c>
      <c r="BY143" s="106">
        <v>700.1893</v>
      </c>
      <c r="BZ143" s="106">
        <v>103.2</v>
      </c>
      <c r="CA143" s="103"/>
      <c r="CB143" s="103"/>
      <c r="CC143" s="103">
        <v>103.2</v>
      </c>
      <c r="CD143" s="103"/>
      <c r="CE143" s="103">
        <v>103.2</v>
      </c>
      <c r="CF143" s="103"/>
      <c r="CG143" s="103"/>
      <c r="CH143" s="129">
        <v>27.556799999999999</v>
      </c>
      <c r="CI143" s="103"/>
      <c r="CJ143" s="103"/>
      <c r="CK143" s="143">
        <v>110.9325</v>
      </c>
      <c r="CL143" s="103"/>
      <c r="CM143" s="103"/>
      <c r="CN143" s="103"/>
      <c r="CO143" s="103">
        <v>458.5</v>
      </c>
      <c r="CP143" s="143">
        <v>5376.8293000000003</v>
      </c>
      <c r="CQ143" s="103">
        <v>-4918.3293000000003</v>
      </c>
      <c r="CR143" s="103"/>
      <c r="CS143" s="103"/>
      <c r="CT143" s="103"/>
      <c r="CU143" s="103"/>
      <c r="CV143" s="111">
        <v>5970.2626</v>
      </c>
    </row>
    <row r="144" spans="1:100" s="99" customFormat="1" ht="14.25" customHeight="1">
      <c r="A144" s="103">
        <v>139</v>
      </c>
      <c r="B144" s="103" t="s">
        <v>240</v>
      </c>
      <c r="C144" s="104">
        <v>202023</v>
      </c>
      <c r="D144" s="122" t="s">
        <v>378</v>
      </c>
      <c r="E144" s="106">
        <v>3189.9008000000003</v>
      </c>
      <c r="F144" s="106">
        <v>2597.6293000000005</v>
      </c>
      <c r="G144" s="103">
        <v>732566</v>
      </c>
      <c r="H144" s="137"/>
      <c r="I144" s="137">
        <v>732566</v>
      </c>
      <c r="J144" s="103">
        <v>879.07920000000001</v>
      </c>
      <c r="K144" s="106">
        <v>270.96000000000004</v>
      </c>
      <c r="L144" s="103">
        <v>0</v>
      </c>
      <c r="M144" s="103">
        <v>0</v>
      </c>
      <c r="N144" s="103">
        <v>0</v>
      </c>
      <c r="O144" s="128">
        <v>179.4</v>
      </c>
      <c r="P144" s="128">
        <v>91.56</v>
      </c>
      <c r="Q144" s="103"/>
      <c r="R144" s="103"/>
      <c r="S144" s="106">
        <v>245.16</v>
      </c>
      <c r="T144" s="103">
        <v>0</v>
      </c>
      <c r="U144" s="103"/>
      <c r="V144" s="128">
        <v>245.16</v>
      </c>
      <c r="W144" s="103"/>
      <c r="X144" s="103">
        <v>163.44</v>
      </c>
      <c r="Y144" s="103">
        <v>-163.44</v>
      </c>
      <c r="Z144" s="103"/>
      <c r="AA144" s="103">
        <v>0</v>
      </c>
      <c r="AB144" s="103">
        <v>0</v>
      </c>
      <c r="AC144" s="142">
        <v>136200</v>
      </c>
      <c r="AD144" s="103"/>
      <c r="AE144" s="103"/>
      <c r="AF144" s="103">
        <v>587.92999999999995</v>
      </c>
      <c r="AG144" s="103">
        <v>587.92999999999995</v>
      </c>
      <c r="AH144" s="103">
        <v>0</v>
      </c>
      <c r="AI144" s="110">
        <v>260.87189999999998</v>
      </c>
      <c r="AJ144" s="110">
        <v>260.87</v>
      </c>
      <c r="AK144" s="110">
        <v>1.8999999999778083E-3</v>
      </c>
      <c r="AL144" s="110">
        <v>2608719</v>
      </c>
      <c r="AM144" s="103"/>
      <c r="AN144" s="103">
        <v>124.69580000000001</v>
      </c>
      <c r="AO144" s="103">
        <v>124.7</v>
      </c>
      <c r="AP144" s="103">
        <v>-4.199999999997317E-3</v>
      </c>
      <c r="AQ144" s="103">
        <v>117.36069999999999</v>
      </c>
      <c r="AR144" s="103">
        <v>1173607</v>
      </c>
      <c r="AS144" s="103">
        <v>7.335</v>
      </c>
      <c r="AT144" s="103">
        <v>73350</v>
      </c>
      <c r="AU144" s="103"/>
      <c r="AV144" s="103">
        <v>23.472100000000001</v>
      </c>
      <c r="AW144" s="103">
        <v>23.47</v>
      </c>
      <c r="AX144" s="103">
        <v>2.1000000000022112E-3</v>
      </c>
      <c r="AY144" s="103">
        <v>13.203099999999999</v>
      </c>
      <c r="AZ144" s="103">
        <v>132031</v>
      </c>
      <c r="BA144" s="103">
        <v>10.2691</v>
      </c>
      <c r="BB144" s="103">
        <v>102691</v>
      </c>
      <c r="BC144" s="103">
        <v>-9.9999999997990585E-5</v>
      </c>
      <c r="BD144" s="103">
        <v>205.46029999999999</v>
      </c>
      <c r="BE144" s="103">
        <v>205.46</v>
      </c>
      <c r="BF144" s="103">
        <v>2.9999999998153726E-4</v>
      </c>
      <c r="BG144" s="103"/>
      <c r="BH144" s="103"/>
      <c r="BI144" s="103"/>
      <c r="BJ144" s="103">
        <v>0</v>
      </c>
      <c r="BK144" s="111">
        <v>1E-4</v>
      </c>
      <c r="BL144" s="125" t="s">
        <v>378</v>
      </c>
      <c r="BM144" s="106">
        <v>243.834</v>
      </c>
      <c r="BN144" s="103"/>
      <c r="BO144" s="103">
        <v>16</v>
      </c>
      <c r="BP144" s="103">
        <v>-16</v>
      </c>
      <c r="BQ144" s="103"/>
      <c r="BR144" s="103">
        <v>0</v>
      </c>
      <c r="BS144" s="103">
        <v>0</v>
      </c>
      <c r="BT144" s="103"/>
      <c r="BU144" s="110">
        <v>243.834</v>
      </c>
      <c r="BV144" s="103"/>
      <c r="BW144" s="103"/>
      <c r="BX144" s="103">
        <v>0</v>
      </c>
      <c r="BY144" s="106">
        <v>348.4375</v>
      </c>
      <c r="BZ144" s="106">
        <v>44.64</v>
      </c>
      <c r="CA144" s="103"/>
      <c r="CB144" s="103"/>
      <c r="CC144" s="103">
        <v>44.64</v>
      </c>
      <c r="CD144" s="103">
        <v>46.44</v>
      </c>
      <c r="CE144" s="103">
        <v>-1.7999999999999972</v>
      </c>
      <c r="CF144" s="103"/>
      <c r="CG144" s="103"/>
      <c r="CH144" s="129">
        <v>8.06</v>
      </c>
      <c r="CI144" s="103"/>
      <c r="CJ144" s="103"/>
      <c r="CK144" s="143">
        <v>46.4375</v>
      </c>
      <c r="CL144" s="103"/>
      <c r="CM144" s="103"/>
      <c r="CN144" s="103"/>
      <c r="CO144" s="103">
        <v>249.3</v>
      </c>
      <c r="CP144" s="143">
        <v>249.3</v>
      </c>
      <c r="CQ144" s="103">
        <v>0</v>
      </c>
      <c r="CR144" s="103"/>
      <c r="CS144" s="103"/>
      <c r="CT144" s="103"/>
      <c r="CU144" s="103"/>
      <c r="CV144" s="111">
        <v>3189.9008000000003</v>
      </c>
    </row>
    <row r="145" spans="1:100" s="99" customFormat="1" ht="14.25" customHeight="1">
      <c r="A145" s="103">
        <v>140</v>
      </c>
      <c r="B145" s="103" t="s">
        <v>240</v>
      </c>
      <c r="C145" s="104">
        <v>202024</v>
      </c>
      <c r="D145" s="132" t="s">
        <v>379</v>
      </c>
      <c r="E145" s="106">
        <v>5978.1305000000011</v>
      </c>
      <c r="F145" s="106">
        <v>4802.3975000000009</v>
      </c>
      <c r="G145" s="103">
        <v>1355553</v>
      </c>
      <c r="H145" s="96"/>
      <c r="I145" s="96">
        <v>1355553</v>
      </c>
      <c r="J145" s="103">
        <v>1626.6636000000001</v>
      </c>
      <c r="K145" s="106">
        <v>536.52</v>
      </c>
      <c r="L145" s="103">
        <v>0</v>
      </c>
      <c r="M145" s="103">
        <v>0</v>
      </c>
      <c r="N145" s="103">
        <v>0</v>
      </c>
      <c r="O145" s="128">
        <v>327.24</v>
      </c>
      <c r="P145" s="128">
        <v>209.28</v>
      </c>
      <c r="Q145" s="103"/>
      <c r="R145" s="103"/>
      <c r="S145" s="106">
        <v>444.96</v>
      </c>
      <c r="T145" s="103">
        <v>0</v>
      </c>
      <c r="U145" s="103"/>
      <c r="V145" s="128">
        <v>444.96</v>
      </c>
      <c r="W145" s="103"/>
      <c r="X145" s="103">
        <v>1067.08</v>
      </c>
      <c r="Y145" s="103">
        <v>-1067.08</v>
      </c>
      <c r="Z145" s="103"/>
      <c r="AA145" s="103">
        <v>0</v>
      </c>
      <c r="AB145" s="103">
        <v>0</v>
      </c>
      <c r="AC145" s="142">
        <v>247200</v>
      </c>
      <c r="AD145" s="103"/>
      <c r="AE145" s="103"/>
      <c r="AF145" s="103">
        <v>1067.08</v>
      </c>
      <c r="AG145" s="103"/>
      <c r="AH145" s="103">
        <v>1067.08</v>
      </c>
      <c r="AI145" s="110">
        <v>478.46140000000003</v>
      </c>
      <c r="AJ145" s="110">
        <v>215.49940000000001</v>
      </c>
      <c r="AK145" s="110">
        <v>262.96199999999999</v>
      </c>
      <c r="AL145" s="110">
        <v>4784614</v>
      </c>
      <c r="AM145" s="103"/>
      <c r="AN145" s="103">
        <v>228.9682</v>
      </c>
      <c r="AO145" s="103">
        <v>376.64440000000002</v>
      </c>
      <c r="AP145" s="103">
        <v>-147.67620000000002</v>
      </c>
      <c r="AQ145" s="103">
        <v>215.49950000000001</v>
      </c>
      <c r="AR145" s="103">
        <v>2154995</v>
      </c>
      <c r="AS145" s="103">
        <v>13.4687</v>
      </c>
      <c r="AT145" s="103">
        <v>134687</v>
      </c>
      <c r="AU145" s="103"/>
      <c r="AV145" s="103">
        <v>43.099899999999998</v>
      </c>
      <c r="AW145" s="103">
        <v>433.04599999999999</v>
      </c>
      <c r="AX145" s="103">
        <v>-389.9461</v>
      </c>
      <c r="AY145" s="103">
        <v>24.2437</v>
      </c>
      <c r="AZ145" s="103">
        <v>242437</v>
      </c>
      <c r="BA145" s="103">
        <v>18.856200000000001</v>
      </c>
      <c r="BB145" s="103">
        <v>188562</v>
      </c>
      <c r="BC145" s="103">
        <v>0</v>
      </c>
      <c r="BD145" s="103">
        <v>376.64440000000002</v>
      </c>
      <c r="BE145" s="103">
        <v>652.42700000000002</v>
      </c>
      <c r="BF145" s="103">
        <v>-275.7826</v>
      </c>
      <c r="BG145" s="103"/>
      <c r="BH145" s="103"/>
      <c r="BI145" s="103"/>
      <c r="BJ145" s="103">
        <v>0</v>
      </c>
      <c r="BK145" s="111">
        <v>1E-4</v>
      </c>
      <c r="BL145" s="138" t="s">
        <v>379</v>
      </c>
      <c r="BM145" s="106">
        <v>523.30600000000004</v>
      </c>
      <c r="BN145" s="103"/>
      <c r="BO145" s="103">
        <v>16</v>
      </c>
      <c r="BP145" s="103">
        <v>-16</v>
      </c>
      <c r="BQ145" s="103"/>
      <c r="BR145" s="103">
        <v>25.242000000000001</v>
      </c>
      <c r="BS145" s="103">
        <v>-25.242000000000001</v>
      </c>
      <c r="BT145" s="103"/>
      <c r="BU145" s="110">
        <v>451.30599999999998</v>
      </c>
      <c r="BV145" s="103">
        <v>72</v>
      </c>
      <c r="BW145" s="103"/>
      <c r="BX145" s="103">
        <v>72</v>
      </c>
      <c r="BY145" s="106">
        <v>652.42700000000002</v>
      </c>
      <c r="BZ145" s="106">
        <v>84.96</v>
      </c>
      <c r="CA145" s="103"/>
      <c r="CB145" s="103"/>
      <c r="CC145" s="103">
        <v>84.96</v>
      </c>
      <c r="CD145" s="103"/>
      <c r="CE145" s="103">
        <v>84.96</v>
      </c>
      <c r="CF145" s="103"/>
      <c r="CG145" s="103"/>
      <c r="CH145" s="129">
        <v>25.242000000000001</v>
      </c>
      <c r="CI145" s="103"/>
      <c r="CJ145" s="103"/>
      <c r="CK145" s="143">
        <v>95.025000000000006</v>
      </c>
      <c r="CL145" s="103"/>
      <c r="CM145" s="103"/>
      <c r="CN145" s="103"/>
      <c r="CO145" s="103">
        <v>447.2</v>
      </c>
      <c r="CP145" s="143">
        <v>5454.8243000000002</v>
      </c>
      <c r="CQ145" s="103">
        <v>-5007.6243000000004</v>
      </c>
      <c r="CR145" s="103"/>
      <c r="CS145" s="103"/>
      <c r="CT145" s="103"/>
      <c r="CU145" s="103"/>
      <c r="CV145" s="111">
        <v>5978.1305000000011</v>
      </c>
    </row>
    <row r="146" spans="1:100" s="99" customFormat="1" ht="14.25" customHeight="1">
      <c r="A146" s="103">
        <v>141</v>
      </c>
      <c r="B146" s="103" t="s">
        <v>240</v>
      </c>
      <c r="C146" s="104">
        <v>202025</v>
      </c>
      <c r="D146" s="122" t="s">
        <v>380</v>
      </c>
      <c r="E146" s="106">
        <v>3720.2681000000002</v>
      </c>
      <c r="F146" s="106">
        <v>2990.0966000000003</v>
      </c>
      <c r="G146" s="103">
        <v>887466</v>
      </c>
      <c r="H146" s="96"/>
      <c r="I146" s="111">
        <v>887466</v>
      </c>
      <c r="J146" s="103">
        <v>1064.9592</v>
      </c>
      <c r="K146" s="106">
        <v>323.39999999999998</v>
      </c>
      <c r="L146" s="103">
        <v>0</v>
      </c>
      <c r="M146" s="103">
        <v>0</v>
      </c>
      <c r="N146" s="103">
        <v>0</v>
      </c>
      <c r="O146" s="128">
        <v>198.12</v>
      </c>
      <c r="P146" s="128">
        <v>125.28</v>
      </c>
      <c r="Q146" s="103"/>
      <c r="R146" s="103"/>
      <c r="S146" s="106">
        <v>263.52</v>
      </c>
      <c r="T146" s="103">
        <v>0</v>
      </c>
      <c r="U146" s="103"/>
      <c r="V146" s="128">
        <v>263.52</v>
      </c>
      <c r="W146" s="103"/>
      <c r="X146" s="103"/>
      <c r="Y146" s="103">
        <v>0</v>
      </c>
      <c r="Z146" s="103"/>
      <c r="AA146" s="103">
        <v>0</v>
      </c>
      <c r="AB146" s="103">
        <v>0</v>
      </c>
      <c r="AC146" s="142">
        <v>146400</v>
      </c>
      <c r="AD146" s="103"/>
      <c r="AE146" s="103"/>
      <c r="AF146" s="103">
        <v>631.96</v>
      </c>
      <c r="AG146" s="103">
        <v>631.96</v>
      </c>
      <c r="AH146" s="103">
        <v>0</v>
      </c>
      <c r="AI146" s="110">
        <v>299.61590000000001</v>
      </c>
      <c r="AJ146" s="110">
        <v>299.61590000000001</v>
      </c>
      <c r="AK146" s="110">
        <v>0</v>
      </c>
      <c r="AL146" s="110">
        <v>2996159</v>
      </c>
      <c r="AM146" s="103"/>
      <c r="AN146" s="103">
        <v>144.2381</v>
      </c>
      <c r="AO146" s="103">
        <v>144.238</v>
      </c>
      <c r="AP146" s="103">
        <v>1.0000000000331966E-4</v>
      </c>
      <c r="AQ146" s="103">
        <v>135.7535</v>
      </c>
      <c r="AR146" s="103">
        <v>1357535</v>
      </c>
      <c r="AS146" s="103">
        <v>8.4846000000000004</v>
      </c>
      <c r="AT146" s="103">
        <v>84846</v>
      </c>
      <c r="AU146" s="103"/>
      <c r="AV146" s="103">
        <v>27.150700000000001</v>
      </c>
      <c r="AW146" s="103">
        <v>27.150700000000001</v>
      </c>
      <c r="AX146" s="103">
        <v>0</v>
      </c>
      <c r="AY146" s="103">
        <v>15.2723</v>
      </c>
      <c r="AZ146" s="103">
        <v>152723</v>
      </c>
      <c r="BA146" s="103">
        <v>11.878399999999999</v>
      </c>
      <c r="BB146" s="103">
        <v>118783.99999999999</v>
      </c>
      <c r="BC146" s="103">
        <v>0</v>
      </c>
      <c r="BD146" s="103">
        <v>235.2527</v>
      </c>
      <c r="BE146" s="103">
        <v>235.2527</v>
      </c>
      <c r="BF146" s="103">
        <v>0</v>
      </c>
      <c r="BG146" s="103"/>
      <c r="BH146" s="103"/>
      <c r="BI146" s="103"/>
      <c r="BJ146" s="103">
        <v>0</v>
      </c>
      <c r="BK146" s="111">
        <v>1E-4</v>
      </c>
      <c r="BL146" s="125" t="s">
        <v>380</v>
      </c>
      <c r="BM146" s="106">
        <v>294.74400000000003</v>
      </c>
      <c r="BN146" s="103"/>
      <c r="BO146" s="103">
        <v>16</v>
      </c>
      <c r="BP146" s="103">
        <v>-16</v>
      </c>
      <c r="BQ146" s="103"/>
      <c r="BR146" s="103">
        <v>0</v>
      </c>
      <c r="BS146" s="103">
        <v>0</v>
      </c>
      <c r="BT146" s="103"/>
      <c r="BU146" s="110">
        <v>244.744</v>
      </c>
      <c r="BV146" s="103">
        <v>50</v>
      </c>
      <c r="BW146" s="103">
        <v>42.16</v>
      </c>
      <c r="BX146" s="103">
        <v>7.8400000000000034</v>
      </c>
      <c r="BY146" s="106">
        <v>435.42750000000001</v>
      </c>
      <c r="BZ146" s="106">
        <v>97.92</v>
      </c>
      <c r="CA146" s="103"/>
      <c r="CB146" s="103"/>
      <c r="CC146" s="103">
        <v>97.92</v>
      </c>
      <c r="CD146" s="103"/>
      <c r="CE146" s="103">
        <v>97.92</v>
      </c>
      <c r="CF146" s="103"/>
      <c r="CG146" s="103"/>
      <c r="CH146" s="129">
        <v>39.520000000000003</v>
      </c>
      <c r="CI146" s="103"/>
      <c r="CJ146" s="103"/>
      <c r="CK146" s="143">
        <v>56.987499999999997</v>
      </c>
      <c r="CL146" s="103"/>
      <c r="CM146" s="103"/>
      <c r="CN146" s="103"/>
      <c r="CO146" s="103">
        <v>241</v>
      </c>
      <c r="CP146" s="143">
        <v>241</v>
      </c>
      <c r="CQ146" s="103">
        <v>0</v>
      </c>
      <c r="CR146" s="103"/>
      <c r="CS146" s="103"/>
      <c r="CT146" s="103"/>
      <c r="CU146" s="103"/>
      <c r="CV146" s="111">
        <v>3720.2681000000002</v>
      </c>
    </row>
    <row r="147" spans="1:100" s="99" customFormat="1" ht="14.25" customHeight="1">
      <c r="A147" s="103">
        <v>142</v>
      </c>
      <c r="B147" s="103" t="s">
        <v>240</v>
      </c>
      <c r="C147" s="104">
        <v>202026</v>
      </c>
      <c r="D147" s="122" t="s">
        <v>381</v>
      </c>
      <c r="E147" s="106">
        <v>6206.3218000000006</v>
      </c>
      <c r="F147" s="106">
        <v>5076.0883000000003</v>
      </c>
      <c r="G147" s="103">
        <v>1584604</v>
      </c>
      <c r="H147" s="111"/>
      <c r="I147" s="111">
        <v>1584604</v>
      </c>
      <c r="J147" s="103">
        <v>1901.5247999999999</v>
      </c>
      <c r="K147" s="106">
        <v>518.85599999999999</v>
      </c>
      <c r="L147" s="103">
        <v>0</v>
      </c>
      <c r="M147" s="103">
        <v>0</v>
      </c>
      <c r="N147" s="103">
        <v>0</v>
      </c>
      <c r="O147" s="128">
        <v>345.096</v>
      </c>
      <c r="P147" s="128">
        <v>173.76</v>
      </c>
      <c r="Q147" s="103"/>
      <c r="R147" s="103"/>
      <c r="S147" s="106">
        <v>425.52</v>
      </c>
      <c r="T147" s="103">
        <v>0</v>
      </c>
      <c r="U147" s="103"/>
      <c r="V147" s="128">
        <v>425.52</v>
      </c>
      <c r="W147" s="103"/>
      <c r="X147" s="103"/>
      <c r="Y147" s="103">
        <v>0</v>
      </c>
      <c r="Z147" s="103"/>
      <c r="AA147" s="103">
        <v>0</v>
      </c>
      <c r="AB147" s="103">
        <v>0</v>
      </c>
      <c r="AC147" s="142">
        <v>236400</v>
      </c>
      <c r="AD147" s="103"/>
      <c r="AE147" s="103"/>
      <c r="AF147" s="103">
        <v>1020.46</v>
      </c>
      <c r="AG147" s="103">
        <v>1020.46</v>
      </c>
      <c r="AH147" s="103">
        <v>0</v>
      </c>
      <c r="AI147" s="110">
        <v>512.90639999999996</v>
      </c>
      <c r="AJ147" s="110">
        <v>512.90636800000004</v>
      </c>
      <c r="AK147" s="110">
        <v>3.1999999919207767E-5</v>
      </c>
      <c r="AL147" s="110">
        <v>5129064</v>
      </c>
      <c r="AM147" s="103"/>
      <c r="AN147" s="103">
        <v>248.36869999999999</v>
      </c>
      <c r="AO147" s="103">
        <v>248.368708</v>
      </c>
      <c r="AP147" s="103">
        <v>-8.0000000082236511E-6</v>
      </c>
      <c r="AQ147" s="103">
        <v>233.75880000000001</v>
      </c>
      <c r="AR147" s="103">
        <v>2337588</v>
      </c>
      <c r="AS147" s="103">
        <v>14.6099</v>
      </c>
      <c r="AT147" s="103">
        <v>146099</v>
      </c>
      <c r="AU147" s="103"/>
      <c r="AV147" s="103">
        <v>46.751800000000003</v>
      </c>
      <c r="AW147" s="103">
        <v>46.751756999999998</v>
      </c>
      <c r="AX147" s="103">
        <v>4.3000000005122274E-5</v>
      </c>
      <c r="AY147" s="103">
        <v>26.297899999999998</v>
      </c>
      <c r="AZ147" s="103">
        <v>262979</v>
      </c>
      <c r="BA147" s="103">
        <v>20.453900000000001</v>
      </c>
      <c r="BB147" s="103">
        <v>204539</v>
      </c>
      <c r="BC147" s="103">
        <v>0</v>
      </c>
      <c r="BD147" s="103">
        <v>401.70060000000001</v>
      </c>
      <c r="BE147" s="103">
        <v>401.70057600000001</v>
      </c>
      <c r="BF147" s="103">
        <v>2.3999999996249244E-5</v>
      </c>
      <c r="BG147" s="103"/>
      <c r="BH147" s="103"/>
      <c r="BI147" s="103"/>
      <c r="BJ147" s="103">
        <v>0</v>
      </c>
      <c r="BK147" s="111">
        <v>1E-4</v>
      </c>
      <c r="BL147" s="125" t="s">
        <v>381</v>
      </c>
      <c r="BM147" s="106">
        <v>499.358</v>
      </c>
      <c r="BN147" s="103"/>
      <c r="BO147" s="103">
        <v>16</v>
      </c>
      <c r="BP147" s="103">
        <v>-16</v>
      </c>
      <c r="BQ147" s="103">
        <v>0</v>
      </c>
      <c r="BR147" s="103">
        <v>0</v>
      </c>
      <c r="BS147" s="103">
        <v>0</v>
      </c>
      <c r="BT147" s="103"/>
      <c r="BU147" s="110">
        <v>413.358</v>
      </c>
      <c r="BV147" s="103">
        <v>86</v>
      </c>
      <c r="BW147" s="103">
        <v>86</v>
      </c>
      <c r="BX147" s="103">
        <v>0</v>
      </c>
      <c r="BY147" s="106">
        <v>630.87549999999999</v>
      </c>
      <c r="BZ147" s="106">
        <v>99.84</v>
      </c>
      <c r="CA147" s="129"/>
      <c r="CB147" s="129"/>
      <c r="CC147" s="103">
        <v>99.84</v>
      </c>
      <c r="CD147" s="103"/>
      <c r="CE147" s="103">
        <v>99.84</v>
      </c>
      <c r="CF147" s="129"/>
      <c r="CG147" s="103"/>
      <c r="CH147" s="129">
        <v>26.748000000000001</v>
      </c>
      <c r="CI147" s="103"/>
      <c r="CJ147" s="103"/>
      <c r="CK147" s="143">
        <v>83.587500000000006</v>
      </c>
      <c r="CL147" s="103"/>
      <c r="CM147" s="103"/>
      <c r="CN147" s="103"/>
      <c r="CO147" s="103">
        <v>420.7</v>
      </c>
      <c r="CP147" s="143">
        <v>420.7</v>
      </c>
      <c r="CQ147" s="103">
        <v>0</v>
      </c>
      <c r="CR147" s="103"/>
      <c r="CS147" s="103"/>
      <c r="CT147" s="103"/>
      <c r="CU147" s="103"/>
      <c r="CV147" s="111">
        <v>6206.3218000000006</v>
      </c>
    </row>
    <row r="148" spans="1:100" s="99" customFormat="1" ht="14.25" customHeight="1">
      <c r="A148" s="103">
        <v>143</v>
      </c>
      <c r="B148" s="103" t="s">
        <v>240</v>
      </c>
      <c r="C148" s="104">
        <v>202027</v>
      </c>
      <c r="D148" s="122" t="s">
        <v>382</v>
      </c>
      <c r="E148" s="106">
        <v>93.777999999999992</v>
      </c>
      <c r="F148" s="106">
        <v>35.897999999999996</v>
      </c>
      <c r="G148" s="103">
        <v>10427</v>
      </c>
      <c r="H148" s="111"/>
      <c r="I148" s="111">
        <v>10427</v>
      </c>
      <c r="J148" s="103">
        <v>12.5124</v>
      </c>
      <c r="K148" s="106">
        <v>0</v>
      </c>
      <c r="L148" s="103">
        <v>0</v>
      </c>
      <c r="M148" s="103">
        <v>0</v>
      </c>
      <c r="N148" s="103">
        <v>0</v>
      </c>
      <c r="O148" s="103"/>
      <c r="P148" s="103"/>
      <c r="Q148" s="103"/>
      <c r="R148" s="103"/>
      <c r="S148" s="106">
        <v>6.48</v>
      </c>
      <c r="T148" s="103">
        <v>0</v>
      </c>
      <c r="U148" s="103"/>
      <c r="V148" s="103"/>
      <c r="W148" s="103">
        <v>4.32</v>
      </c>
      <c r="X148" s="103">
        <v>4.32</v>
      </c>
      <c r="Y148" s="103">
        <v>0</v>
      </c>
      <c r="Z148" s="103">
        <v>2.16</v>
      </c>
      <c r="AA148" s="103">
        <v>2.16</v>
      </c>
      <c r="AB148" s="103">
        <v>0</v>
      </c>
      <c r="AC148" s="142">
        <v>3600</v>
      </c>
      <c r="AD148" s="103"/>
      <c r="AE148" s="103"/>
      <c r="AF148" s="103">
        <v>7.77</v>
      </c>
      <c r="AG148" s="103">
        <v>7.77</v>
      </c>
      <c r="AH148" s="103">
        <v>0</v>
      </c>
      <c r="AI148" s="110">
        <v>3.9363999999999999</v>
      </c>
      <c r="AJ148" s="110">
        <v>3.9363839999999999</v>
      </c>
      <c r="AK148" s="110">
        <v>1.6000000000016001E-5</v>
      </c>
      <c r="AL148" s="110">
        <v>39364</v>
      </c>
      <c r="AM148" s="103"/>
      <c r="AN148" s="103">
        <v>1.724</v>
      </c>
      <c r="AO148" s="103">
        <v>1.622592</v>
      </c>
      <c r="AP148" s="103">
        <v>0.10140799999999994</v>
      </c>
      <c r="AQ148" s="103">
        <v>1.6226</v>
      </c>
      <c r="AR148" s="103">
        <v>16226</v>
      </c>
      <c r="AS148" s="103">
        <v>0.1014</v>
      </c>
      <c r="AT148" s="103">
        <v>1014</v>
      </c>
      <c r="AU148" s="103"/>
      <c r="AV148" s="103">
        <v>0.26369999999999999</v>
      </c>
      <c r="AW148" s="103">
        <v>0.36508299999999999</v>
      </c>
      <c r="AX148" s="103">
        <v>-0.101383</v>
      </c>
      <c r="AY148" s="103">
        <v>0.1825</v>
      </c>
      <c r="AZ148" s="103">
        <v>1825</v>
      </c>
      <c r="BA148" s="103">
        <v>0.14199999999999999</v>
      </c>
      <c r="BB148" s="103">
        <v>1419.9999999999998</v>
      </c>
      <c r="BC148" s="103">
        <v>-6.0799999999999993E-2</v>
      </c>
      <c r="BD148" s="103">
        <v>3.2115</v>
      </c>
      <c r="BE148" s="103">
        <v>3.2114880000000001</v>
      </c>
      <c r="BF148" s="103">
        <v>1.1999999999900979E-5</v>
      </c>
      <c r="BG148" s="103"/>
      <c r="BH148" s="103"/>
      <c r="BI148" s="103"/>
      <c r="BJ148" s="103">
        <v>0</v>
      </c>
      <c r="BK148" s="111">
        <v>1E-4</v>
      </c>
      <c r="BL148" s="125" t="s">
        <v>382</v>
      </c>
      <c r="BM148" s="106">
        <v>57.88</v>
      </c>
      <c r="BN148" s="103">
        <v>2.88</v>
      </c>
      <c r="BO148" s="103">
        <v>2.88</v>
      </c>
      <c r="BP148" s="103">
        <v>0</v>
      </c>
      <c r="BQ148" s="103">
        <v>0</v>
      </c>
      <c r="BR148" s="103">
        <v>0</v>
      </c>
      <c r="BS148" s="103">
        <v>0</v>
      </c>
      <c r="BT148" s="103"/>
      <c r="BU148" s="110">
        <v>55</v>
      </c>
      <c r="BV148" s="103"/>
      <c r="BW148" s="103"/>
      <c r="BX148" s="103">
        <v>0</v>
      </c>
      <c r="BY148" s="106">
        <v>0</v>
      </c>
      <c r="BZ148" s="106">
        <v>0</v>
      </c>
      <c r="CA148" s="103"/>
      <c r="CB148" s="103"/>
      <c r="CC148" s="103">
        <v>0</v>
      </c>
      <c r="CD148" s="103"/>
      <c r="CE148" s="103">
        <v>0</v>
      </c>
      <c r="CF148" s="103"/>
      <c r="CG148" s="103"/>
      <c r="CH148" s="103"/>
      <c r="CI148" s="103"/>
      <c r="CJ148" s="103"/>
      <c r="CK148" s="110"/>
      <c r="CL148" s="103"/>
      <c r="CM148" s="103"/>
      <c r="CN148" s="103"/>
      <c r="CO148" s="129"/>
      <c r="CP148" s="129"/>
      <c r="CQ148" s="103">
        <v>0</v>
      </c>
      <c r="CR148" s="103"/>
      <c r="CS148" s="103"/>
      <c r="CT148" s="103"/>
      <c r="CU148" s="103"/>
      <c r="CV148" s="111">
        <v>93.777999999999992</v>
      </c>
    </row>
    <row r="149" spans="1:100" s="99" customFormat="1" ht="14.25" customHeight="1">
      <c r="A149" s="103">
        <v>144</v>
      </c>
      <c r="B149" s="103" t="s">
        <v>240</v>
      </c>
      <c r="C149" s="104">
        <v>205001</v>
      </c>
      <c r="D149" s="105" t="s">
        <v>383</v>
      </c>
      <c r="E149" s="106">
        <v>99.626799999999974</v>
      </c>
      <c r="F149" s="106">
        <v>81.458799999999982</v>
      </c>
      <c r="G149" s="103">
        <v>24133</v>
      </c>
      <c r="H149" s="106">
        <v>24133</v>
      </c>
      <c r="I149" s="106"/>
      <c r="J149" s="103">
        <v>28.959599999999998</v>
      </c>
      <c r="K149" s="106">
        <v>13.5</v>
      </c>
      <c r="L149" s="103">
        <v>13.5</v>
      </c>
      <c r="M149" s="103">
        <v>13.5</v>
      </c>
      <c r="N149" s="103">
        <v>0</v>
      </c>
      <c r="O149" s="103"/>
      <c r="P149" s="103"/>
      <c r="Q149" s="103"/>
      <c r="R149" s="103"/>
      <c r="S149" s="106">
        <v>18.823899999999998</v>
      </c>
      <c r="T149" s="103">
        <v>2.4133</v>
      </c>
      <c r="U149" s="103"/>
      <c r="V149" s="103"/>
      <c r="W149" s="103">
        <v>11.110799999999999</v>
      </c>
      <c r="X149" s="103">
        <v>11.110799999999999</v>
      </c>
      <c r="Y149" s="103">
        <v>0</v>
      </c>
      <c r="Z149" s="103">
        <v>5.2998000000000003</v>
      </c>
      <c r="AA149" s="103">
        <v>5.5553999999999997</v>
      </c>
      <c r="AB149" s="103">
        <v>-0.25559999999999938</v>
      </c>
      <c r="AC149" s="103">
        <v>9259</v>
      </c>
      <c r="AD149" s="103"/>
      <c r="AE149" s="103"/>
      <c r="AF149" s="103">
        <v>0</v>
      </c>
      <c r="AG149" s="103">
        <v>0</v>
      </c>
      <c r="AH149" s="103">
        <v>0</v>
      </c>
      <c r="AI149" s="110">
        <v>8.9573999999999998</v>
      </c>
      <c r="AJ149" s="110">
        <v>8.9573999999999998</v>
      </c>
      <c r="AK149" s="110">
        <v>0</v>
      </c>
      <c r="AL149" s="110">
        <v>89574</v>
      </c>
      <c r="AM149" s="103"/>
      <c r="AN149" s="103">
        <v>3.6091000000000002</v>
      </c>
      <c r="AO149" s="103">
        <v>3.6091000000000002</v>
      </c>
      <c r="AP149" s="103">
        <v>0</v>
      </c>
      <c r="AQ149" s="103">
        <v>3.3967999999999998</v>
      </c>
      <c r="AR149" s="103">
        <v>33968</v>
      </c>
      <c r="AS149" s="103">
        <v>0.21229999999999999</v>
      </c>
      <c r="AT149" s="103">
        <v>2123</v>
      </c>
      <c r="AU149" s="103"/>
      <c r="AV149" s="103">
        <v>0.25480000000000003</v>
      </c>
      <c r="AW149" s="103">
        <v>0.25480000000000003</v>
      </c>
      <c r="AX149" s="103">
        <v>0</v>
      </c>
      <c r="AY149" s="103">
        <v>0.25480000000000003</v>
      </c>
      <c r="AZ149" s="103">
        <v>2548.0000000000005</v>
      </c>
      <c r="BA149" s="103">
        <v>0</v>
      </c>
      <c r="BB149" s="103">
        <v>0</v>
      </c>
      <c r="BC149" s="103">
        <v>0</v>
      </c>
      <c r="BD149" s="103">
        <v>7.3540000000000001</v>
      </c>
      <c r="BE149" s="103">
        <v>7.3540000000000001</v>
      </c>
      <c r="BF149" s="103">
        <v>0</v>
      </c>
      <c r="BG149" s="103"/>
      <c r="BH149" s="103"/>
      <c r="BI149" s="103"/>
      <c r="BJ149" s="103">
        <v>0</v>
      </c>
      <c r="BK149" s="111">
        <v>1E-4</v>
      </c>
      <c r="BL149" s="112" t="s">
        <v>383</v>
      </c>
      <c r="BM149" s="106">
        <v>18.167999999999999</v>
      </c>
      <c r="BN149" s="103">
        <v>7.1999999999999993</v>
      </c>
      <c r="BO149" s="103">
        <v>7.2</v>
      </c>
      <c r="BP149" s="103">
        <v>0</v>
      </c>
      <c r="BQ149" s="103">
        <v>4.968</v>
      </c>
      <c r="BR149" s="103">
        <v>4.968</v>
      </c>
      <c r="BS149" s="103">
        <v>0</v>
      </c>
      <c r="BT149" s="103">
        <v>4140</v>
      </c>
      <c r="BU149" s="110">
        <v>6</v>
      </c>
      <c r="BV149" s="103"/>
      <c r="BW149" s="103"/>
      <c r="BX149" s="103">
        <v>0</v>
      </c>
      <c r="BY149" s="106">
        <v>0</v>
      </c>
      <c r="BZ149" s="106">
        <v>0</v>
      </c>
      <c r="CA149" s="103"/>
      <c r="CB149" s="103"/>
      <c r="CC149" s="103">
        <v>0</v>
      </c>
      <c r="CD149" s="103"/>
      <c r="CE149" s="103">
        <v>0</v>
      </c>
      <c r="CF149" s="103"/>
      <c r="CG149" s="103"/>
      <c r="CH149" s="103"/>
      <c r="CI149" s="103"/>
      <c r="CJ149" s="103"/>
      <c r="CK149" s="110"/>
      <c r="CL149" s="103"/>
      <c r="CM149" s="103"/>
      <c r="CN149" s="103"/>
      <c r="CO149" s="103"/>
      <c r="CP149" s="103"/>
      <c r="CQ149" s="103">
        <v>0</v>
      </c>
      <c r="CR149" s="103"/>
      <c r="CS149" s="103"/>
      <c r="CT149" s="103"/>
      <c r="CU149" s="103"/>
      <c r="CV149" s="111">
        <v>99.626799999999974</v>
      </c>
    </row>
    <row r="150" spans="1:100" s="99" customFormat="1" ht="14.25" customHeight="1">
      <c r="A150" s="103">
        <v>145</v>
      </c>
      <c r="B150" s="103" t="s">
        <v>240</v>
      </c>
      <c r="C150" s="141">
        <v>201001</v>
      </c>
      <c r="D150" s="105" t="s">
        <v>384</v>
      </c>
      <c r="E150" s="106">
        <v>508.23059999999998</v>
      </c>
      <c r="F150" s="106">
        <v>294.45819999999998</v>
      </c>
      <c r="G150" s="103">
        <v>82208</v>
      </c>
      <c r="H150" s="106">
        <v>61221</v>
      </c>
      <c r="I150" s="106">
        <v>20987</v>
      </c>
      <c r="J150" s="103">
        <v>98.649600000000007</v>
      </c>
      <c r="K150" s="106">
        <v>36</v>
      </c>
      <c r="L150" s="103">
        <v>36</v>
      </c>
      <c r="M150" s="103">
        <v>36</v>
      </c>
      <c r="N150" s="103">
        <v>0</v>
      </c>
      <c r="O150" s="103"/>
      <c r="P150" s="103"/>
      <c r="Q150" s="103"/>
      <c r="R150" s="103"/>
      <c r="S150" s="106">
        <v>65.865700000000004</v>
      </c>
      <c r="T150" s="103">
        <v>6.1220999999999997</v>
      </c>
      <c r="U150" s="103"/>
      <c r="V150" s="103"/>
      <c r="W150" s="103">
        <v>39.8508</v>
      </c>
      <c r="X150" s="103">
        <v>39.8508</v>
      </c>
      <c r="Y150" s="103">
        <v>0</v>
      </c>
      <c r="Z150" s="103">
        <v>19.892800000000001</v>
      </c>
      <c r="AA150" s="103">
        <v>19.9254</v>
      </c>
      <c r="AB150" s="103">
        <v>-3.259999999999863E-2</v>
      </c>
      <c r="AC150" s="103">
        <v>33209</v>
      </c>
      <c r="AD150" s="103"/>
      <c r="AE150" s="103"/>
      <c r="AF150" s="103">
        <v>20.72</v>
      </c>
      <c r="AG150" s="103">
        <v>20.72</v>
      </c>
      <c r="AH150" s="103">
        <v>0</v>
      </c>
      <c r="AI150" s="110">
        <v>32.214799999999997</v>
      </c>
      <c r="AJ150" s="110">
        <v>32.214799999999997</v>
      </c>
      <c r="AK150" s="110">
        <v>0</v>
      </c>
      <c r="AL150" s="110">
        <v>322147.99999999994</v>
      </c>
      <c r="AM150" s="103"/>
      <c r="AN150" s="103">
        <v>13.2064</v>
      </c>
      <c r="AO150" s="103">
        <v>13.2064</v>
      </c>
      <c r="AP150" s="103">
        <v>0</v>
      </c>
      <c r="AQ150" s="103">
        <v>12.429600000000001</v>
      </c>
      <c r="AR150" s="103">
        <v>124296</v>
      </c>
      <c r="AS150" s="103">
        <v>0.77680000000000005</v>
      </c>
      <c r="AT150" s="103">
        <v>7768.0000000000009</v>
      </c>
      <c r="AU150" s="103"/>
      <c r="AV150" s="103">
        <v>1.2535000000000001</v>
      </c>
      <c r="AW150" s="103">
        <v>1.2535000000000001</v>
      </c>
      <c r="AX150" s="103">
        <v>0</v>
      </c>
      <c r="AY150" s="103">
        <v>0.93220000000000003</v>
      </c>
      <c r="AZ150" s="103">
        <v>9322</v>
      </c>
      <c r="BA150" s="103">
        <v>0.32129999999999997</v>
      </c>
      <c r="BB150" s="103">
        <v>3212.9999999999995</v>
      </c>
      <c r="BC150" s="103">
        <v>0</v>
      </c>
      <c r="BD150" s="103">
        <v>26.548200000000001</v>
      </c>
      <c r="BE150" s="103">
        <v>26.548200000000001</v>
      </c>
      <c r="BF150" s="103">
        <v>0</v>
      </c>
      <c r="BG150" s="103"/>
      <c r="BH150" s="103"/>
      <c r="BI150" s="103"/>
      <c r="BJ150" s="103">
        <v>0</v>
      </c>
      <c r="BK150" s="111">
        <v>1E-4</v>
      </c>
      <c r="BL150" s="112" t="s">
        <v>384</v>
      </c>
      <c r="BM150" s="106">
        <v>190.928</v>
      </c>
      <c r="BN150" s="103">
        <v>26.88</v>
      </c>
      <c r="BO150" s="103">
        <v>26.88</v>
      </c>
      <c r="BP150" s="103">
        <v>0</v>
      </c>
      <c r="BQ150" s="103">
        <v>12.048</v>
      </c>
      <c r="BR150" s="103">
        <v>12.048</v>
      </c>
      <c r="BS150" s="103">
        <v>0</v>
      </c>
      <c r="BT150" s="103">
        <v>11190</v>
      </c>
      <c r="BU150" s="110">
        <v>152</v>
      </c>
      <c r="BV150" s="103"/>
      <c r="BW150" s="103"/>
      <c r="BX150" s="103">
        <v>0</v>
      </c>
      <c r="BY150" s="106">
        <v>22.8444</v>
      </c>
      <c r="BZ150" s="106">
        <v>21.188400000000001</v>
      </c>
      <c r="CA150" s="103"/>
      <c r="CB150" s="103">
        <v>6.3083999999999998</v>
      </c>
      <c r="CC150" s="103">
        <v>14.88</v>
      </c>
      <c r="CD150" s="103">
        <v>14.88</v>
      </c>
      <c r="CE150" s="103">
        <v>0</v>
      </c>
      <c r="CF150" s="103"/>
      <c r="CG150" s="103"/>
      <c r="CH150" s="129">
        <v>1.6559999999999999</v>
      </c>
      <c r="CI150" s="103"/>
      <c r="CJ150" s="103"/>
      <c r="CK150" s="110"/>
      <c r="CL150" s="103"/>
      <c r="CM150" s="103"/>
      <c r="CN150" s="103"/>
      <c r="CO150" s="103"/>
      <c r="CP150" s="103"/>
      <c r="CQ150" s="103">
        <v>0</v>
      </c>
      <c r="CR150" s="103"/>
      <c r="CS150" s="103"/>
      <c r="CT150" s="103"/>
      <c r="CU150" s="103"/>
      <c r="CV150" s="111">
        <v>508.23059999999998</v>
      </c>
    </row>
    <row r="151" spans="1:100" s="99" customFormat="1" ht="14.25" customHeight="1">
      <c r="A151" s="103">
        <v>146</v>
      </c>
      <c r="B151" s="103" t="s">
        <v>240</v>
      </c>
      <c r="C151" s="141">
        <v>201004</v>
      </c>
      <c r="D151" s="121" t="s">
        <v>385</v>
      </c>
      <c r="E151" s="106">
        <v>352.32479999999998</v>
      </c>
      <c r="F151" s="106">
        <v>257.16479999999996</v>
      </c>
      <c r="G151" s="103">
        <v>69066</v>
      </c>
      <c r="H151" s="106">
        <v>69066</v>
      </c>
      <c r="I151" s="106"/>
      <c r="J151" s="103">
        <v>82.879199999999997</v>
      </c>
      <c r="K151" s="106">
        <v>51.75</v>
      </c>
      <c r="L151" s="103">
        <v>51.75</v>
      </c>
      <c r="M151" s="103">
        <v>51.75</v>
      </c>
      <c r="N151" s="103">
        <v>0</v>
      </c>
      <c r="O151" s="103"/>
      <c r="P151" s="103"/>
      <c r="Q151" s="103"/>
      <c r="R151" s="103"/>
      <c r="S151" s="106">
        <v>58.881499999999996</v>
      </c>
      <c r="T151" s="103">
        <v>6.9066000000000001</v>
      </c>
      <c r="U151" s="103"/>
      <c r="V151" s="103"/>
      <c r="W151" s="103">
        <v>34.598399999999998</v>
      </c>
      <c r="X151" s="103">
        <v>34.598399999999998</v>
      </c>
      <c r="Y151" s="103">
        <v>0</v>
      </c>
      <c r="Z151" s="103">
        <v>17.3765</v>
      </c>
      <c r="AA151" s="103">
        <v>17.299199999999999</v>
      </c>
      <c r="AB151" s="103">
        <v>7.7300000000001035E-2</v>
      </c>
      <c r="AC151" s="103">
        <v>28832</v>
      </c>
      <c r="AD151" s="103"/>
      <c r="AE151" s="103"/>
      <c r="AF151" s="103">
        <v>0</v>
      </c>
      <c r="AG151" s="103">
        <v>0</v>
      </c>
      <c r="AH151" s="103">
        <v>0</v>
      </c>
      <c r="AI151" s="110">
        <v>28.1815</v>
      </c>
      <c r="AJ151" s="110">
        <v>28.1815</v>
      </c>
      <c r="AK151" s="110">
        <v>0</v>
      </c>
      <c r="AL151" s="110">
        <v>281815</v>
      </c>
      <c r="AM151" s="103"/>
      <c r="AN151" s="103">
        <v>11.4435</v>
      </c>
      <c r="AO151" s="103">
        <v>11.4435</v>
      </c>
      <c r="AP151" s="103">
        <v>0</v>
      </c>
      <c r="AQ151" s="103">
        <v>10.770300000000001</v>
      </c>
      <c r="AR151" s="103">
        <v>107703</v>
      </c>
      <c r="AS151" s="103">
        <v>0.67310000000000003</v>
      </c>
      <c r="AT151" s="103">
        <v>6731</v>
      </c>
      <c r="AU151" s="103"/>
      <c r="AV151" s="103">
        <v>0.80779999999999996</v>
      </c>
      <c r="AW151" s="103">
        <v>0.80779999999999996</v>
      </c>
      <c r="AX151" s="103">
        <v>0</v>
      </c>
      <c r="AY151" s="103">
        <v>0.80779999999999996</v>
      </c>
      <c r="AZ151" s="103">
        <v>8078</v>
      </c>
      <c r="BA151" s="103">
        <v>0</v>
      </c>
      <c r="BB151" s="103">
        <v>0</v>
      </c>
      <c r="BC151" s="103">
        <v>0</v>
      </c>
      <c r="BD151" s="103">
        <v>23.221299999999999</v>
      </c>
      <c r="BE151" s="103">
        <v>23.221299999999999</v>
      </c>
      <c r="BF151" s="103">
        <v>0</v>
      </c>
      <c r="BG151" s="103"/>
      <c r="BH151" s="103"/>
      <c r="BI151" s="103"/>
      <c r="BJ151" s="103">
        <v>0</v>
      </c>
      <c r="BK151" s="111">
        <v>1E-4</v>
      </c>
      <c r="BL151" s="111" t="s">
        <v>385</v>
      </c>
      <c r="BM151" s="106">
        <v>94.68</v>
      </c>
      <c r="BN151" s="103">
        <v>27.599999999999998</v>
      </c>
      <c r="BO151" s="103">
        <v>27.6</v>
      </c>
      <c r="BP151" s="103">
        <v>0</v>
      </c>
      <c r="BQ151" s="103">
        <v>14.58</v>
      </c>
      <c r="BR151" s="103">
        <v>14.58</v>
      </c>
      <c r="BS151" s="103">
        <v>0</v>
      </c>
      <c r="BT151" s="103">
        <v>11500</v>
      </c>
      <c r="BU151" s="110">
        <v>51</v>
      </c>
      <c r="BV151" s="103">
        <v>1.5</v>
      </c>
      <c r="BW151" s="103">
        <v>1.5</v>
      </c>
      <c r="BX151" s="103">
        <v>0</v>
      </c>
      <c r="BY151" s="106">
        <v>0.48</v>
      </c>
      <c r="BZ151" s="106">
        <v>0.48</v>
      </c>
      <c r="CA151" s="103"/>
      <c r="CB151" s="103"/>
      <c r="CC151" s="103">
        <v>0.48</v>
      </c>
      <c r="CD151" s="103">
        <v>0.48</v>
      </c>
      <c r="CE151" s="103">
        <v>0</v>
      </c>
      <c r="CF151" s="103"/>
      <c r="CG151" s="103"/>
      <c r="CH151" s="103"/>
      <c r="CI151" s="103"/>
      <c r="CJ151" s="103"/>
      <c r="CK151" s="110"/>
      <c r="CL151" s="103"/>
      <c r="CM151" s="103"/>
      <c r="CN151" s="103"/>
      <c r="CO151" s="103"/>
      <c r="CP151" s="103"/>
      <c r="CQ151" s="103">
        <v>0</v>
      </c>
      <c r="CR151" s="103"/>
      <c r="CS151" s="103"/>
      <c r="CT151" s="103"/>
      <c r="CU151" s="103"/>
      <c r="CV151" s="111">
        <v>352.32479999999998</v>
      </c>
    </row>
    <row r="152" spans="1:100" s="99" customFormat="1" ht="14.25" customHeight="1">
      <c r="A152" s="103">
        <v>147</v>
      </c>
      <c r="B152" s="103" t="s">
        <v>240</v>
      </c>
      <c r="C152" s="141">
        <v>201003</v>
      </c>
      <c r="D152" s="105" t="s">
        <v>386</v>
      </c>
      <c r="E152" s="106">
        <v>159.17670000000001</v>
      </c>
      <c r="F152" s="106">
        <v>111.5087</v>
      </c>
      <c r="G152" s="103">
        <v>33588</v>
      </c>
      <c r="H152" s="106"/>
      <c r="I152" s="106">
        <v>33588</v>
      </c>
      <c r="J152" s="103">
        <v>40.305599999999998</v>
      </c>
      <c r="K152" s="106">
        <v>0</v>
      </c>
      <c r="L152" s="103">
        <v>0</v>
      </c>
      <c r="M152" s="103">
        <v>0</v>
      </c>
      <c r="N152" s="103">
        <v>0</v>
      </c>
      <c r="O152" s="103"/>
      <c r="P152" s="103"/>
      <c r="Q152" s="103"/>
      <c r="R152" s="103"/>
      <c r="S152" s="106">
        <v>19.440000000000001</v>
      </c>
      <c r="T152" s="103">
        <v>0</v>
      </c>
      <c r="U152" s="103"/>
      <c r="V152" s="103"/>
      <c r="W152" s="103">
        <v>12.96</v>
      </c>
      <c r="X152" s="103">
        <v>12.96</v>
      </c>
      <c r="Y152" s="103">
        <v>0</v>
      </c>
      <c r="Z152" s="103">
        <v>6.48</v>
      </c>
      <c r="AA152" s="103">
        <v>6.48</v>
      </c>
      <c r="AB152" s="103">
        <v>0</v>
      </c>
      <c r="AC152" s="142">
        <v>10800</v>
      </c>
      <c r="AD152" s="103"/>
      <c r="AE152" s="103"/>
      <c r="AF152" s="103">
        <v>23.31</v>
      </c>
      <c r="AG152" s="103">
        <v>23.31</v>
      </c>
      <c r="AH152" s="103">
        <v>0</v>
      </c>
      <c r="AI152" s="110">
        <v>12.2521</v>
      </c>
      <c r="AJ152" s="110">
        <v>12.2521</v>
      </c>
      <c r="AK152" s="110">
        <v>0</v>
      </c>
      <c r="AL152" s="110">
        <v>122521</v>
      </c>
      <c r="AM152" s="103"/>
      <c r="AN152" s="103">
        <v>5.4073000000000002</v>
      </c>
      <c r="AO152" s="103">
        <v>5.4073000000000002</v>
      </c>
      <c r="AP152" s="103">
        <v>0</v>
      </c>
      <c r="AQ152" s="103">
        <v>5.0891999999999999</v>
      </c>
      <c r="AR152" s="103">
        <v>50892</v>
      </c>
      <c r="AS152" s="103">
        <v>0.31809999999999999</v>
      </c>
      <c r="AT152" s="103">
        <v>3181</v>
      </c>
      <c r="AU152" s="103"/>
      <c r="AV152" s="103">
        <v>0.82699999999999996</v>
      </c>
      <c r="AW152" s="103">
        <v>0.82699999999999996</v>
      </c>
      <c r="AX152" s="103">
        <v>0</v>
      </c>
      <c r="AY152" s="103">
        <v>0.38169999999999998</v>
      </c>
      <c r="AZ152" s="103">
        <v>3817</v>
      </c>
      <c r="BA152" s="103">
        <v>0.44529999999999997</v>
      </c>
      <c r="BB152" s="103">
        <v>4453</v>
      </c>
      <c r="BC152" s="103">
        <v>0</v>
      </c>
      <c r="BD152" s="103">
        <v>9.9666999999999994</v>
      </c>
      <c r="BE152" s="103">
        <v>9.9666999999999994</v>
      </c>
      <c r="BF152" s="103">
        <v>0</v>
      </c>
      <c r="BG152" s="103"/>
      <c r="BH152" s="103"/>
      <c r="BI152" s="103"/>
      <c r="BJ152" s="103">
        <v>0</v>
      </c>
      <c r="BK152" s="111">
        <v>1E-4</v>
      </c>
      <c r="BL152" s="112" t="s">
        <v>386</v>
      </c>
      <c r="BM152" s="106">
        <v>42.64</v>
      </c>
      <c r="BN152" s="103">
        <v>8.64</v>
      </c>
      <c r="BO152" s="103">
        <v>8.64</v>
      </c>
      <c r="BP152" s="103">
        <v>0</v>
      </c>
      <c r="BQ152" s="103">
        <v>0</v>
      </c>
      <c r="BR152" s="103">
        <v>0</v>
      </c>
      <c r="BS152" s="103">
        <v>0</v>
      </c>
      <c r="BT152" s="103"/>
      <c r="BU152" s="110">
        <v>34</v>
      </c>
      <c r="BV152" s="103"/>
      <c r="BW152" s="103"/>
      <c r="BX152" s="103">
        <v>0</v>
      </c>
      <c r="BY152" s="106">
        <v>5.0280000000000005</v>
      </c>
      <c r="BZ152" s="106">
        <v>2.88</v>
      </c>
      <c r="CA152" s="103"/>
      <c r="CB152" s="103"/>
      <c r="CC152" s="103">
        <v>2.88</v>
      </c>
      <c r="CD152" s="103">
        <v>2.88</v>
      </c>
      <c r="CE152" s="103">
        <v>0</v>
      </c>
      <c r="CF152" s="103"/>
      <c r="CG152" s="103"/>
      <c r="CH152" s="129">
        <v>2.1480000000000001</v>
      </c>
      <c r="CI152" s="103"/>
      <c r="CJ152" s="103"/>
      <c r="CK152" s="110"/>
      <c r="CL152" s="103"/>
      <c r="CM152" s="103"/>
      <c r="CN152" s="103"/>
      <c r="CO152" s="103"/>
      <c r="CP152" s="103"/>
      <c r="CQ152" s="103">
        <v>0</v>
      </c>
      <c r="CR152" s="103"/>
      <c r="CS152" s="103"/>
      <c r="CT152" s="103"/>
      <c r="CU152" s="103"/>
      <c r="CV152" s="111">
        <v>159.17670000000001</v>
      </c>
    </row>
    <row r="153" spans="1:100" s="99" customFormat="1" ht="14.25" customHeight="1">
      <c r="A153" s="103">
        <v>148</v>
      </c>
      <c r="B153" s="103" t="s">
        <v>240</v>
      </c>
      <c r="C153" s="141">
        <v>201002</v>
      </c>
      <c r="D153" s="105" t="s">
        <v>387</v>
      </c>
      <c r="E153" s="106">
        <v>173.0504</v>
      </c>
      <c r="F153" s="106">
        <v>126.09039999999999</v>
      </c>
      <c r="G153" s="103">
        <v>34649</v>
      </c>
      <c r="H153" s="106"/>
      <c r="I153" s="106">
        <v>34649</v>
      </c>
      <c r="J153" s="103">
        <v>41.578800000000001</v>
      </c>
      <c r="K153" s="106">
        <v>0</v>
      </c>
      <c r="L153" s="103">
        <v>0</v>
      </c>
      <c r="M153" s="103">
        <v>0</v>
      </c>
      <c r="N153" s="103">
        <v>0</v>
      </c>
      <c r="O153" s="103"/>
      <c r="P153" s="103"/>
      <c r="Q153" s="103"/>
      <c r="R153" s="103"/>
      <c r="S153" s="106">
        <v>27.500599999999999</v>
      </c>
      <c r="T153" s="103">
        <v>0</v>
      </c>
      <c r="U153" s="103"/>
      <c r="V153" s="103"/>
      <c r="W153" s="103">
        <v>14.4</v>
      </c>
      <c r="X153" s="103">
        <v>25.9</v>
      </c>
      <c r="Y153" s="103">
        <v>-11.499999999999998</v>
      </c>
      <c r="Z153" s="103">
        <v>13.1006</v>
      </c>
      <c r="AA153" s="103">
        <v>7.2</v>
      </c>
      <c r="AB153" s="103">
        <v>5.9005999999999998</v>
      </c>
      <c r="AC153" s="142">
        <v>12000</v>
      </c>
      <c r="AD153" s="103"/>
      <c r="AE153" s="103"/>
      <c r="AF153" s="103">
        <v>25.9</v>
      </c>
      <c r="AG153" s="103">
        <v>131006</v>
      </c>
      <c r="AH153" s="103">
        <v>-130980.1</v>
      </c>
      <c r="AI153" s="110">
        <v>13.1006</v>
      </c>
      <c r="AJ153" s="110"/>
      <c r="AK153" s="110">
        <v>13.1006</v>
      </c>
      <c r="AL153" s="110">
        <v>131006</v>
      </c>
      <c r="AM153" s="103"/>
      <c r="AN153" s="103">
        <v>5.7356999999999996</v>
      </c>
      <c r="AO153" s="103">
        <v>10.689500000000001</v>
      </c>
      <c r="AP153" s="103">
        <v>-4.9538000000000011</v>
      </c>
      <c r="AQ153" s="103">
        <v>5.3982999999999999</v>
      </c>
      <c r="AR153" s="103">
        <v>53983</v>
      </c>
      <c r="AS153" s="103">
        <v>0.33739999999999998</v>
      </c>
      <c r="AT153" s="103">
        <v>3374</v>
      </c>
      <c r="AU153" s="103"/>
      <c r="AV153" s="103">
        <v>0.87719999999999998</v>
      </c>
      <c r="AW153" s="103">
        <v>9.6</v>
      </c>
      <c r="AX153" s="103">
        <v>-8.7227999999999994</v>
      </c>
      <c r="AY153" s="103">
        <v>0.40489999999999998</v>
      </c>
      <c r="AZ153" s="103">
        <v>4049</v>
      </c>
      <c r="BA153" s="103">
        <v>0.47239999999999999</v>
      </c>
      <c r="BB153" s="103">
        <v>4724</v>
      </c>
      <c r="BC153" s="103">
        <v>-9.9999999999988987E-5</v>
      </c>
      <c r="BD153" s="103">
        <v>11.397500000000001</v>
      </c>
      <c r="BE153" s="103">
        <v>3.36</v>
      </c>
      <c r="BF153" s="103">
        <v>8.0375000000000014</v>
      </c>
      <c r="BG153" s="103"/>
      <c r="BH153" s="103"/>
      <c r="BI153" s="103"/>
      <c r="BJ153" s="103">
        <v>0</v>
      </c>
      <c r="BK153" s="111">
        <v>1E-4</v>
      </c>
      <c r="BL153" s="112" t="s">
        <v>387</v>
      </c>
      <c r="BM153" s="106">
        <v>43.6</v>
      </c>
      <c r="BN153" s="103">
        <v>9.6</v>
      </c>
      <c r="BO153" s="103"/>
      <c r="BP153" s="103">
        <v>9.6</v>
      </c>
      <c r="BQ153" s="103"/>
      <c r="BR153" s="103"/>
      <c r="BS153" s="103">
        <v>0</v>
      </c>
      <c r="BT153" s="103"/>
      <c r="BU153" s="110">
        <v>34</v>
      </c>
      <c r="BV153" s="103"/>
      <c r="BW153" s="103"/>
      <c r="BX153" s="103">
        <v>0</v>
      </c>
      <c r="BY153" s="106">
        <v>3.36</v>
      </c>
      <c r="BZ153" s="106">
        <v>3.36</v>
      </c>
      <c r="CA153" s="103"/>
      <c r="CB153" s="103"/>
      <c r="CC153" s="103">
        <v>3.36</v>
      </c>
      <c r="CD153" s="103"/>
      <c r="CE153" s="103">
        <v>3.36</v>
      </c>
      <c r="CF153" s="103"/>
      <c r="CG153" s="103"/>
      <c r="CH153" s="103"/>
      <c r="CI153" s="103"/>
      <c r="CJ153" s="103"/>
      <c r="CK153" s="110"/>
      <c r="CL153" s="103"/>
      <c r="CM153" s="103"/>
      <c r="CN153" s="103"/>
      <c r="CO153" s="103"/>
      <c r="CP153" s="103">
        <v>122.84180000000001</v>
      </c>
      <c r="CQ153" s="103">
        <v>-122.84180000000001</v>
      </c>
      <c r="CR153" s="103"/>
      <c r="CS153" s="103"/>
      <c r="CT153" s="103"/>
      <c r="CU153" s="103"/>
      <c r="CV153" s="111">
        <v>173.0504</v>
      </c>
    </row>
    <row r="154" spans="1:100" s="99" customFormat="1" ht="14.25" customHeight="1">
      <c r="A154" s="103">
        <v>149</v>
      </c>
      <c r="B154" s="103" t="s">
        <v>240</v>
      </c>
      <c r="C154" s="141">
        <v>201005</v>
      </c>
      <c r="D154" s="105" t="s">
        <v>388</v>
      </c>
      <c r="E154" s="106">
        <v>99.073900000000009</v>
      </c>
      <c r="F154" s="106">
        <v>73.313900000000004</v>
      </c>
      <c r="G154" s="103">
        <v>21772</v>
      </c>
      <c r="H154" s="106"/>
      <c r="I154" s="106">
        <v>21772</v>
      </c>
      <c r="J154" s="103">
        <v>26.1264</v>
      </c>
      <c r="K154" s="106">
        <v>0</v>
      </c>
      <c r="L154" s="103">
        <v>0</v>
      </c>
      <c r="M154" s="103">
        <v>0</v>
      </c>
      <c r="N154" s="103">
        <v>0</v>
      </c>
      <c r="O154" s="103"/>
      <c r="P154" s="103"/>
      <c r="Q154" s="103"/>
      <c r="R154" s="103"/>
      <c r="S154" s="106">
        <v>12.96</v>
      </c>
      <c r="T154" s="103">
        <v>0</v>
      </c>
      <c r="U154" s="103"/>
      <c r="V154" s="103"/>
      <c r="W154" s="103">
        <v>8.64</v>
      </c>
      <c r="X154" s="103">
        <v>15.54</v>
      </c>
      <c r="Y154" s="103">
        <v>-6.8999999999999986</v>
      </c>
      <c r="Z154" s="103">
        <v>4.32</v>
      </c>
      <c r="AA154" s="103">
        <v>4.32</v>
      </c>
      <c r="AB154" s="103">
        <v>0</v>
      </c>
      <c r="AC154" s="142">
        <v>7200</v>
      </c>
      <c r="AD154" s="103"/>
      <c r="AE154" s="103"/>
      <c r="AF154" s="103">
        <v>15.54</v>
      </c>
      <c r="AG154" s="103">
        <v>80490</v>
      </c>
      <c r="AH154" s="103">
        <v>-80474.460000000006</v>
      </c>
      <c r="AI154" s="110">
        <v>8.0489999999999995</v>
      </c>
      <c r="AJ154" s="110"/>
      <c r="AK154" s="110">
        <v>8.0489999999999995</v>
      </c>
      <c r="AL154" s="110">
        <v>80490</v>
      </c>
      <c r="AM154" s="103"/>
      <c r="AN154" s="103">
        <v>3.5415999999999999</v>
      </c>
      <c r="AO154" s="103">
        <v>6.5552000000000001</v>
      </c>
      <c r="AP154" s="103">
        <v>-3.0136000000000003</v>
      </c>
      <c r="AQ154" s="103">
        <v>3.3332999999999999</v>
      </c>
      <c r="AR154" s="103">
        <v>33333</v>
      </c>
      <c r="AS154" s="103">
        <v>0.20830000000000001</v>
      </c>
      <c r="AT154" s="103">
        <v>2083</v>
      </c>
      <c r="AU154" s="103"/>
      <c r="AV154" s="103">
        <v>0.54169999999999996</v>
      </c>
      <c r="AW154" s="103">
        <v>5.76</v>
      </c>
      <c r="AX154" s="103">
        <v>-5.2183000000000002</v>
      </c>
      <c r="AY154" s="103">
        <v>0.25</v>
      </c>
      <c r="AZ154" s="103">
        <v>2500</v>
      </c>
      <c r="BA154" s="103">
        <v>0.29170000000000001</v>
      </c>
      <c r="BB154" s="103">
        <v>2917</v>
      </c>
      <c r="BC154" s="103">
        <v>0</v>
      </c>
      <c r="BD154" s="103">
        <v>6.5552000000000001</v>
      </c>
      <c r="BE154" s="103">
        <v>0</v>
      </c>
      <c r="BF154" s="103">
        <v>6.5552000000000001</v>
      </c>
      <c r="BG154" s="103"/>
      <c r="BH154" s="103"/>
      <c r="BI154" s="103"/>
      <c r="BJ154" s="103">
        <v>0</v>
      </c>
      <c r="BK154" s="111">
        <v>1E-4</v>
      </c>
      <c r="BL154" s="112" t="s">
        <v>388</v>
      </c>
      <c r="BM154" s="106">
        <v>25.759999999999998</v>
      </c>
      <c r="BN154" s="103">
        <v>5.76</v>
      </c>
      <c r="BO154" s="103"/>
      <c r="BP154" s="103">
        <v>5.76</v>
      </c>
      <c r="BQ154" s="103"/>
      <c r="BR154" s="103"/>
      <c r="BS154" s="103">
        <v>0</v>
      </c>
      <c r="BT154" s="103"/>
      <c r="BU154" s="110">
        <v>20</v>
      </c>
      <c r="BV154" s="103"/>
      <c r="BW154" s="103"/>
      <c r="BX154" s="103">
        <v>0</v>
      </c>
      <c r="BY154" s="106">
        <v>0</v>
      </c>
      <c r="BZ154" s="106">
        <v>0</v>
      </c>
      <c r="CA154" s="103"/>
      <c r="CB154" s="103"/>
      <c r="CC154" s="103">
        <v>0</v>
      </c>
      <c r="CD154" s="103"/>
      <c r="CE154" s="103">
        <v>0</v>
      </c>
      <c r="CF154" s="103"/>
      <c r="CG154" s="103"/>
      <c r="CH154" s="103"/>
      <c r="CI154" s="103"/>
      <c r="CJ154" s="103"/>
      <c r="CK154" s="110"/>
      <c r="CL154" s="103"/>
      <c r="CM154" s="103"/>
      <c r="CN154" s="103"/>
      <c r="CO154" s="103"/>
      <c r="CP154" s="103">
        <v>73.313900000000004</v>
      </c>
      <c r="CQ154" s="103">
        <v>-73.313900000000004</v>
      </c>
      <c r="CR154" s="103"/>
      <c r="CS154" s="103"/>
      <c r="CT154" s="103"/>
      <c r="CU154" s="103"/>
      <c r="CV154" s="111">
        <v>99.073900000000009</v>
      </c>
    </row>
    <row r="155" spans="1:100" s="99" customFormat="1" ht="14.25" customHeight="1">
      <c r="A155" s="103">
        <v>150</v>
      </c>
      <c r="B155" s="103" t="s">
        <v>240</v>
      </c>
      <c r="C155" s="141">
        <v>201006</v>
      </c>
      <c r="D155" s="105" t="s">
        <v>389</v>
      </c>
      <c r="E155" s="106">
        <v>103.50239999999999</v>
      </c>
      <c r="F155" s="106">
        <v>73.302399999999992</v>
      </c>
      <c r="G155" s="103">
        <v>39242</v>
      </c>
      <c r="H155" s="106"/>
      <c r="I155" s="106">
        <v>39242</v>
      </c>
      <c r="J155" s="103">
        <v>23.946000000000002</v>
      </c>
      <c r="K155" s="106">
        <v>0</v>
      </c>
      <c r="L155" s="103">
        <v>0</v>
      </c>
      <c r="M155" s="103">
        <v>6.75</v>
      </c>
      <c r="N155" s="103">
        <v>-6.75</v>
      </c>
      <c r="O155" s="103"/>
      <c r="P155" s="103"/>
      <c r="Q155" s="103"/>
      <c r="R155" s="103"/>
      <c r="S155" s="106">
        <v>12.24</v>
      </c>
      <c r="T155" s="103">
        <v>0</v>
      </c>
      <c r="U155" s="103"/>
      <c r="V155" s="103"/>
      <c r="W155" s="103">
        <v>10.08</v>
      </c>
      <c r="X155" s="103"/>
      <c r="Y155" s="103">
        <v>10.08</v>
      </c>
      <c r="Z155" s="103">
        <v>2.16</v>
      </c>
      <c r="AA155" s="103">
        <v>5.04</v>
      </c>
      <c r="AB155" s="103">
        <v>-2.88</v>
      </c>
      <c r="AC155" s="142">
        <v>8400</v>
      </c>
      <c r="AD155" s="103"/>
      <c r="AE155" s="103"/>
      <c r="AF155" s="103">
        <v>18.13</v>
      </c>
      <c r="AG155" s="103">
        <v>10.36</v>
      </c>
      <c r="AH155" s="103">
        <v>7.77</v>
      </c>
      <c r="AI155" s="110">
        <v>8.3450000000000006</v>
      </c>
      <c r="AJ155" s="110">
        <v>10.2721</v>
      </c>
      <c r="AK155" s="110">
        <v>-1.9270999999999994</v>
      </c>
      <c r="AL155" s="110">
        <v>83450</v>
      </c>
      <c r="AM155" s="103"/>
      <c r="AN155" s="103">
        <v>3.5764999999999998</v>
      </c>
      <c r="AO155" s="103">
        <v>5.4569999999999999</v>
      </c>
      <c r="AP155" s="103">
        <v>-1.8805000000000001</v>
      </c>
      <c r="AQ155" s="103">
        <v>3.3660999999999999</v>
      </c>
      <c r="AR155" s="103">
        <v>33661</v>
      </c>
      <c r="AS155" s="103">
        <v>0.2104</v>
      </c>
      <c r="AT155" s="103">
        <v>2104</v>
      </c>
      <c r="AU155" s="103"/>
      <c r="AV155" s="103">
        <v>0.54700000000000004</v>
      </c>
      <c r="AW155" s="103">
        <v>0.78739999999999999</v>
      </c>
      <c r="AX155" s="103">
        <v>-0.24039999999999995</v>
      </c>
      <c r="AY155" s="103">
        <v>0.2525</v>
      </c>
      <c r="AZ155" s="103">
        <v>2525</v>
      </c>
      <c r="BA155" s="103">
        <v>0.45650000000000002</v>
      </c>
      <c r="BB155" s="103">
        <v>4565</v>
      </c>
      <c r="BC155" s="103">
        <v>-0.16199999999999998</v>
      </c>
      <c r="BD155" s="103">
        <v>6.5179</v>
      </c>
      <c r="BE155" s="103">
        <v>7.7039999999999997</v>
      </c>
      <c r="BF155" s="103">
        <v>-1.1860999999999997</v>
      </c>
      <c r="BG155" s="103"/>
      <c r="BH155" s="103"/>
      <c r="BI155" s="103"/>
      <c r="BJ155" s="103">
        <v>0</v>
      </c>
      <c r="BK155" s="111">
        <v>1E-4</v>
      </c>
      <c r="BL155" s="112" t="s">
        <v>389</v>
      </c>
      <c r="BM155" s="106">
        <v>29.72</v>
      </c>
      <c r="BN155" s="103">
        <v>6.72</v>
      </c>
      <c r="BO155" s="103">
        <v>7.44</v>
      </c>
      <c r="BP155" s="103">
        <v>-0.72000000000000064</v>
      </c>
      <c r="BQ155" s="103">
        <v>0</v>
      </c>
      <c r="BR155" s="103">
        <v>0</v>
      </c>
      <c r="BS155" s="103">
        <v>0</v>
      </c>
      <c r="BT155" s="103"/>
      <c r="BU155" s="110">
        <v>23</v>
      </c>
      <c r="BV155" s="103"/>
      <c r="BW155" s="103"/>
      <c r="BX155" s="103">
        <v>0</v>
      </c>
      <c r="BY155" s="106">
        <v>0.48</v>
      </c>
      <c r="BZ155" s="106">
        <v>0.48</v>
      </c>
      <c r="CA155" s="103"/>
      <c r="CB155" s="103"/>
      <c r="CC155" s="103">
        <v>0.48</v>
      </c>
      <c r="CD155" s="103"/>
      <c r="CE155" s="103">
        <v>0.48</v>
      </c>
      <c r="CF155" s="103"/>
      <c r="CG155" s="103"/>
      <c r="CH155" s="103"/>
      <c r="CI155" s="103"/>
      <c r="CJ155" s="103"/>
      <c r="CK155" s="110"/>
      <c r="CL155" s="103"/>
      <c r="CM155" s="103"/>
      <c r="CN155" s="103"/>
      <c r="CO155" s="103"/>
      <c r="CP155" s="103"/>
      <c r="CQ155" s="103">
        <v>0</v>
      </c>
      <c r="CR155" s="103"/>
      <c r="CS155" s="103"/>
      <c r="CT155" s="103"/>
      <c r="CU155" s="103"/>
      <c r="CV155" s="111">
        <v>103.50239999999999</v>
      </c>
    </row>
    <row r="156" spans="1:100" s="99" customFormat="1" ht="14.25" customHeight="1">
      <c r="A156" s="103">
        <v>151</v>
      </c>
      <c r="B156" s="103" t="s">
        <v>240</v>
      </c>
      <c r="C156" s="141">
        <v>204001</v>
      </c>
      <c r="D156" s="105" t="s">
        <v>390</v>
      </c>
      <c r="E156" s="106">
        <v>676.9597</v>
      </c>
      <c r="F156" s="106">
        <v>534.03970000000004</v>
      </c>
      <c r="G156" s="103">
        <v>133902</v>
      </c>
      <c r="H156" s="106"/>
      <c r="I156" s="106">
        <v>133902</v>
      </c>
      <c r="J156" s="103">
        <v>160.6824</v>
      </c>
      <c r="K156" s="106">
        <v>0</v>
      </c>
      <c r="L156" s="103">
        <v>0</v>
      </c>
      <c r="M156" s="103">
        <v>0</v>
      </c>
      <c r="N156" s="103">
        <v>0</v>
      </c>
      <c r="O156" s="103"/>
      <c r="P156" s="103"/>
      <c r="Q156" s="103"/>
      <c r="R156" s="103"/>
      <c r="S156" s="106">
        <v>95.039999999999992</v>
      </c>
      <c r="T156" s="103">
        <v>0</v>
      </c>
      <c r="U156" s="103"/>
      <c r="V156" s="103"/>
      <c r="W156" s="103">
        <v>63.36</v>
      </c>
      <c r="X156" s="103">
        <v>63.36</v>
      </c>
      <c r="Y156" s="103">
        <v>0</v>
      </c>
      <c r="Z156" s="103">
        <v>31.68</v>
      </c>
      <c r="AA156" s="103">
        <v>31.68</v>
      </c>
      <c r="AB156" s="103">
        <v>0</v>
      </c>
      <c r="AC156" s="142">
        <v>52800</v>
      </c>
      <c r="AD156" s="103"/>
      <c r="AE156" s="103"/>
      <c r="AF156" s="103">
        <v>113.96</v>
      </c>
      <c r="AG156" s="103">
        <v>113.96</v>
      </c>
      <c r="AH156" s="103">
        <v>0</v>
      </c>
      <c r="AI156" s="110">
        <v>54.080399999999997</v>
      </c>
      <c r="AJ156" s="110">
        <v>54.080399999999997</v>
      </c>
      <c r="AK156" s="110">
        <v>0</v>
      </c>
      <c r="AL156" s="110">
        <v>540804</v>
      </c>
      <c r="AM156" s="103"/>
      <c r="AN156" s="103">
        <v>23.3446</v>
      </c>
      <c r="AO156" s="103">
        <v>23.3446</v>
      </c>
      <c r="AP156" s="103">
        <v>0</v>
      </c>
      <c r="AQ156" s="103">
        <v>21.971399999999999</v>
      </c>
      <c r="AR156" s="103">
        <v>219714</v>
      </c>
      <c r="AS156" s="103">
        <v>1.3732</v>
      </c>
      <c r="AT156" s="103">
        <v>13732</v>
      </c>
      <c r="AU156" s="103"/>
      <c r="AV156" s="103">
        <v>3.5703999999999998</v>
      </c>
      <c r="AW156" s="103">
        <v>3.5703999999999998</v>
      </c>
      <c r="AX156" s="103">
        <v>0</v>
      </c>
      <c r="AY156" s="103">
        <v>1.6478999999999999</v>
      </c>
      <c r="AZ156" s="103">
        <v>16479</v>
      </c>
      <c r="BA156" s="103">
        <v>1.9225000000000001</v>
      </c>
      <c r="BB156" s="103">
        <v>19225</v>
      </c>
      <c r="BC156" s="103">
        <v>0</v>
      </c>
      <c r="BD156" s="103">
        <v>44.361899999999999</v>
      </c>
      <c r="BE156" s="103">
        <v>44.361899999999999</v>
      </c>
      <c r="BF156" s="103">
        <v>0</v>
      </c>
      <c r="BG156" s="103"/>
      <c r="BH156" s="128">
        <v>39</v>
      </c>
      <c r="BI156" s="128">
        <v>39</v>
      </c>
      <c r="BJ156" s="103">
        <v>0</v>
      </c>
      <c r="BK156" s="111">
        <v>1E-4</v>
      </c>
      <c r="BL156" s="112" t="s">
        <v>390</v>
      </c>
      <c r="BM156" s="106">
        <v>135.24</v>
      </c>
      <c r="BN156" s="103">
        <v>42.239999999999995</v>
      </c>
      <c r="BO156" s="103">
        <v>42.24</v>
      </c>
      <c r="BP156" s="103">
        <v>0</v>
      </c>
      <c r="BQ156" s="103">
        <v>0</v>
      </c>
      <c r="BR156" s="103">
        <v>0</v>
      </c>
      <c r="BS156" s="103">
        <v>0</v>
      </c>
      <c r="BT156" s="103"/>
      <c r="BU156" s="110">
        <v>93</v>
      </c>
      <c r="BV156" s="103"/>
      <c r="BW156" s="103"/>
      <c r="BX156" s="103">
        <v>0</v>
      </c>
      <c r="BY156" s="106">
        <v>7.68</v>
      </c>
      <c r="BZ156" s="106">
        <v>7.68</v>
      </c>
      <c r="CA156" s="103"/>
      <c r="CB156" s="103"/>
      <c r="CC156" s="103">
        <v>7.68</v>
      </c>
      <c r="CD156" s="103">
        <v>7.68</v>
      </c>
      <c r="CE156" s="103">
        <v>0</v>
      </c>
      <c r="CF156" s="103"/>
      <c r="CG156" s="103"/>
      <c r="CH156" s="103"/>
      <c r="CI156" s="103"/>
      <c r="CJ156" s="103"/>
      <c r="CK156" s="110"/>
      <c r="CL156" s="103"/>
      <c r="CM156" s="103"/>
      <c r="CN156" s="103"/>
      <c r="CO156" s="103"/>
      <c r="CP156" s="103"/>
      <c r="CQ156" s="103">
        <v>0</v>
      </c>
      <c r="CR156" s="103"/>
      <c r="CS156" s="103"/>
      <c r="CT156" s="103"/>
      <c r="CU156" s="103"/>
      <c r="CV156" s="111">
        <v>676.9597</v>
      </c>
    </row>
    <row r="157" spans="1:100" s="99" customFormat="1">
      <c r="A157" s="103">
        <v>152</v>
      </c>
      <c r="B157" s="103" t="s">
        <v>240</v>
      </c>
      <c r="C157" s="141">
        <v>203001</v>
      </c>
      <c r="D157" s="105" t="s">
        <v>391</v>
      </c>
      <c r="E157" s="106">
        <v>188.87869999999998</v>
      </c>
      <c r="F157" s="106">
        <v>143.31869999999998</v>
      </c>
      <c r="G157" s="103">
        <v>41744</v>
      </c>
      <c r="H157" s="106">
        <v>41744</v>
      </c>
      <c r="I157" s="106"/>
      <c r="J157" s="103">
        <v>50.092799999999997</v>
      </c>
      <c r="K157" s="106">
        <v>24.75</v>
      </c>
      <c r="L157" s="103">
        <v>24.75</v>
      </c>
      <c r="M157" s="103">
        <v>24.75</v>
      </c>
      <c r="N157" s="103">
        <v>0</v>
      </c>
      <c r="O157" s="103"/>
      <c r="P157" s="103"/>
      <c r="Q157" s="103"/>
      <c r="R157" s="103"/>
      <c r="S157" s="106">
        <v>32.998199999999997</v>
      </c>
      <c r="T157" s="103">
        <v>4.1744000000000003</v>
      </c>
      <c r="U157" s="103"/>
      <c r="V157" s="103"/>
      <c r="W157" s="103">
        <v>19.270800000000001</v>
      </c>
      <c r="X157" s="103">
        <v>19.270800000000001</v>
      </c>
      <c r="Y157" s="103">
        <v>0</v>
      </c>
      <c r="Z157" s="103">
        <v>9.5530000000000008</v>
      </c>
      <c r="AA157" s="103">
        <v>9.6354000000000006</v>
      </c>
      <c r="AB157" s="103">
        <v>-8.2399999999999807E-2</v>
      </c>
      <c r="AC157" s="103">
        <v>16059</v>
      </c>
      <c r="AD157" s="103"/>
      <c r="AE157" s="103"/>
      <c r="AF157" s="103">
        <v>0</v>
      </c>
      <c r="AG157" s="103">
        <v>0</v>
      </c>
      <c r="AH157" s="103">
        <v>0</v>
      </c>
      <c r="AI157" s="110">
        <v>15.726100000000001</v>
      </c>
      <c r="AJ157" s="110">
        <v>15.726100000000001</v>
      </c>
      <c r="AK157" s="110">
        <v>0</v>
      </c>
      <c r="AL157" s="110">
        <v>157261</v>
      </c>
      <c r="AM157" s="103"/>
      <c r="AN157" s="103">
        <v>6.3616000000000001</v>
      </c>
      <c r="AO157" s="103">
        <v>6.3616000000000001</v>
      </c>
      <c r="AP157" s="103">
        <v>0</v>
      </c>
      <c r="AQ157" s="103">
        <v>5.9874000000000001</v>
      </c>
      <c r="AR157" s="103">
        <v>59874</v>
      </c>
      <c r="AS157" s="103">
        <v>0.37419999999999998</v>
      </c>
      <c r="AT157" s="103">
        <v>3741.9999999999995</v>
      </c>
      <c r="AU157" s="103"/>
      <c r="AV157" s="103">
        <v>0.4491</v>
      </c>
      <c r="AW157" s="103">
        <v>0.4491</v>
      </c>
      <c r="AX157" s="103">
        <v>0</v>
      </c>
      <c r="AY157" s="103">
        <v>0.4491</v>
      </c>
      <c r="AZ157" s="103">
        <v>4491</v>
      </c>
      <c r="BA157" s="103">
        <v>0</v>
      </c>
      <c r="BB157" s="103">
        <v>0</v>
      </c>
      <c r="BC157" s="103">
        <v>0</v>
      </c>
      <c r="BD157" s="103">
        <v>12.940899999999999</v>
      </c>
      <c r="BE157" s="103">
        <v>12.940899999999999</v>
      </c>
      <c r="BF157" s="103">
        <v>0</v>
      </c>
      <c r="BG157" s="103"/>
      <c r="BH157" s="103"/>
      <c r="BI157" s="103"/>
      <c r="BJ157" s="103">
        <v>0</v>
      </c>
      <c r="BK157" s="111">
        <v>1E-4</v>
      </c>
      <c r="BL157" s="112" t="s">
        <v>391</v>
      </c>
      <c r="BM157" s="106">
        <v>41.239999999999995</v>
      </c>
      <c r="BN157" s="103">
        <v>13.2</v>
      </c>
      <c r="BO157" s="103">
        <v>13.2</v>
      </c>
      <c r="BP157" s="103">
        <v>0</v>
      </c>
      <c r="BQ157" s="103">
        <v>8.0399999999999991</v>
      </c>
      <c r="BR157" s="103">
        <v>8.0399999999999991</v>
      </c>
      <c r="BS157" s="103">
        <v>0</v>
      </c>
      <c r="BT157" s="103">
        <v>6700</v>
      </c>
      <c r="BU157" s="110">
        <v>20</v>
      </c>
      <c r="BV157" s="103"/>
      <c r="BW157" s="103"/>
      <c r="BX157" s="103">
        <v>0</v>
      </c>
      <c r="BY157" s="106">
        <v>4.32</v>
      </c>
      <c r="BZ157" s="106">
        <v>4.32</v>
      </c>
      <c r="CA157" s="103"/>
      <c r="CB157" s="103"/>
      <c r="CC157" s="103">
        <v>4.32</v>
      </c>
      <c r="CD157" s="103">
        <v>4.32</v>
      </c>
      <c r="CE157" s="103">
        <v>0</v>
      </c>
      <c r="CF157" s="103"/>
      <c r="CG157" s="103"/>
      <c r="CH157" s="103"/>
      <c r="CI157" s="103"/>
      <c r="CJ157" s="103"/>
      <c r="CK157" s="110"/>
      <c r="CL157" s="103"/>
      <c r="CM157" s="103"/>
      <c r="CN157" s="103"/>
      <c r="CO157" s="103"/>
      <c r="CP157" s="103"/>
      <c r="CQ157" s="103">
        <v>0</v>
      </c>
      <c r="CR157" s="103"/>
      <c r="CS157" s="103"/>
      <c r="CT157" s="103"/>
      <c r="CU157" s="103"/>
      <c r="CV157" s="111">
        <v>188.87869999999998</v>
      </c>
    </row>
    <row r="158" spans="1:100" s="99" customFormat="1">
      <c r="A158" s="103">
        <v>153</v>
      </c>
      <c r="B158" s="103" t="s">
        <v>240</v>
      </c>
      <c r="C158" s="141">
        <v>206001</v>
      </c>
      <c r="D158" s="105" t="s">
        <v>392</v>
      </c>
      <c r="E158" s="106">
        <v>380.65480000000002</v>
      </c>
      <c r="F158" s="106">
        <v>329.41480000000001</v>
      </c>
      <c r="G158" s="103">
        <v>97673</v>
      </c>
      <c r="H158" s="106"/>
      <c r="I158" s="106">
        <v>97673</v>
      </c>
      <c r="J158" s="103">
        <v>117.2076</v>
      </c>
      <c r="K158" s="106">
        <v>0</v>
      </c>
      <c r="L158" s="103">
        <v>0</v>
      </c>
      <c r="M158" s="103"/>
      <c r="N158" s="103">
        <v>0</v>
      </c>
      <c r="O158" s="103"/>
      <c r="P158" s="103"/>
      <c r="Q158" s="103"/>
      <c r="R158" s="103"/>
      <c r="S158" s="106">
        <v>58.320000000000007</v>
      </c>
      <c r="T158" s="103">
        <v>0</v>
      </c>
      <c r="U158" s="103"/>
      <c r="V158" s="103"/>
      <c r="W158" s="103">
        <v>38.880000000000003</v>
      </c>
      <c r="X158" s="103">
        <v>38.880000000000003</v>
      </c>
      <c r="Y158" s="103">
        <v>0</v>
      </c>
      <c r="Z158" s="103">
        <v>19.440000000000001</v>
      </c>
      <c r="AA158" s="103">
        <v>19.440000000000001</v>
      </c>
      <c r="AB158" s="103">
        <v>0</v>
      </c>
      <c r="AC158" s="142">
        <v>32400</v>
      </c>
      <c r="AD158" s="103"/>
      <c r="AE158" s="103"/>
      <c r="AF158" s="103">
        <v>69.930000000000007</v>
      </c>
      <c r="AG158" s="103">
        <v>69.930000000000007</v>
      </c>
      <c r="AH158" s="103">
        <v>0</v>
      </c>
      <c r="AI158" s="110">
        <v>36.162799999999997</v>
      </c>
      <c r="AJ158" s="110">
        <v>36.3596</v>
      </c>
      <c r="AK158" s="110">
        <v>-0.19680000000000319</v>
      </c>
      <c r="AL158" s="110">
        <v>361628</v>
      </c>
      <c r="AM158" s="103"/>
      <c r="AN158" s="103">
        <v>15.906700000000001</v>
      </c>
      <c r="AO158" s="103">
        <v>16.011199999999999</v>
      </c>
      <c r="AP158" s="103">
        <v>-0.10449999999999804</v>
      </c>
      <c r="AQ158" s="103">
        <v>14.971</v>
      </c>
      <c r="AR158" s="103">
        <v>149710</v>
      </c>
      <c r="AS158" s="103">
        <v>0.93569999999999998</v>
      </c>
      <c r="AT158" s="103">
        <v>9357</v>
      </c>
      <c r="AU158" s="103"/>
      <c r="AV158" s="103">
        <v>2.4327999999999999</v>
      </c>
      <c r="AW158" s="103">
        <v>2.4487999999999999</v>
      </c>
      <c r="AX158" s="103">
        <v>-1.6000000000000014E-2</v>
      </c>
      <c r="AY158" s="103">
        <v>1.1228</v>
      </c>
      <c r="AZ158" s="103">
        <v>11228</v>
      </c>
      <c r="BA158" s="103">
        <v>1.31</v>
      </c>
      <c r="BB158" s="103">
        <v>13100</v>
      </c>
      <c r="BC158" s="103">
        <v>0</v>
      </c>
      <c r="BD158" s="103">
        <v>29.454899999999999</v>
      </c>
      <c r="BE158" s="103">
        <v>29.602499999999999</v>
      </c>
      <c r="BF158" s="103">
        <v>-0.14760000000000062</v>
      </c>
      <c r="BG158" s="103"/>
      <c r="BH158" s="103"/>
      <c r="BI158" s="103"/>
      <c r="BJ158" s="103"/>
      <c r="BK158" s="111"/>
      <c r="BL158" s="105" t="s">
        <v>392</v>
      </c>
      <c r="BM158" s="106">
        <v>46.92</v>
      </c>
      <c r="BN158" s="103">
        <v>25.919999999999998</v>
      </c>
      <c r="BO158" s="103">
        <v>25.92</v>
      </c>
      <c r="BP158" s="103">
        <v>0</v>
      </c>
      <c r="BQ158" s="103">
        <v>0</v>
      </c>
      <c r="BR158" s="103">
        <v>0</v>
      </c>
      <c r="BS158" s="103">
        <v>0</v>
      </c>
      <c r="BT158" s="103"/>
      <c r="BU158" s="110">
        <v>21</v>
      </c>
      <c r="BV158" s="103"/>
      <c r="BW158" s="103"/>
      <c r="BX158" s="103">
        <v>0</v>
      </c>
      <c r="BY158" s="106">
        <v>4.32</v>
      </c>
      <c r="BZ158" s="106">
        <v>4.32</v>
      </c>
      <c r="CA158" s="103"/>
      <c r="CB158" s="103"/>
      <c r="CC158" s="103">
        <v>4.32</v>
      </c>
      <c r="CD158" s="103"/>
      <c r="CE158" s="103">
        <v>4.32</v>
      </c>
      <c r="CF158" s="103"/>
      <c r="CG158" s="103"/>
      <c r="CH158" s="103"/>
      <c r="CI158" s="103"/>
      <c r="CJ158" s="103"/>
      <c r="CK158" s="110"/>
      <c r="CL158" s="103"/>
      <c r="CM158" s="103"/>
      <c r="CN158" s="103"/>
      <c r="CO158" s="103"/>
      <c r="CP158" s="103"/>
      <c r="CQ158" s="103">
        <v>0</v>
      </c>
      <c r="CR158" s="103"/>
      <c r="CS158" s="103"/>
      <c r="CT158" s="103"/>
      <c r="CU158" s="103"/>
      <c r="CV158" s="111">
        <v>380.65480000000002</v>
      </c>
    </row>
    <row r="159" spans="1:100">
      <c r="A159" s="53"/>
      <c r="B159" s="53"/>
      <c r="C159" s="145"/>
      <c r="D159" s="146" t="s">
        <v>407</v>
      </c>
      <c r="E159" s="147">
        <v>202757.52251099993</v>
      </c>
      <c r="F159" s="147">
        <v>152800.20071099998</v>
      </c>
      <c r="G159" s="147">
        <v>43221503.700000003</v>
      </c>
      <c r="H159" s="147">
        <v>8581946.8999999985</v>
      </c>
      <c r="I159" s="147">
        <v>34620102.799999997</v>
      </c>
      <c r="J159" s="147">
        <v>51682.569960000008</v>
      </c>
      <c r="K159" s="147">
        <v>15864.798799999999</v>
      </c>
      <c r="L159" s="147">
        <v>5343.75</v>
      </c>
      <c r="M159" s="147"/>
      <c r="N159" s="147"/>
      <c r="O159" s="147">
        <v>7048.2039999999997</v>
      </c>
      <c r="P159" s="147">
        <v>2225.8599999999997</v>
      </c>
      <c r="Q159" s="147">
        <v>0</v>
      </c>
      <c r="R159" s="147">
        <v>1246.9847999999995</v>
      </c>
      <c r="S159" s="147">
        <v>19153.930099999998</v>
      </c>
      <c r="T159" s="147">
        <v>818.55949999999973</v>
      </c>
      <c r="U159" s="147">
        <v>561.55349999999999</v>
      </c>
      <c r="V159" s="147">
        <v>5623.5600000000013</v>
      </c>
      <c r="W159" s="147">
        <v>8057.5344000000014</v>
      </c>
      <c r="X159" s="147">
        <v>15553.6844</v>
      </c>
      <c r="Y159" s="147">
        <v>-7496.1499999999987</v>
      </c>
      <c r="Z159" s="147">
        <v>4092.722699999998</v>
      </c>
      <c r="AA159" s="147"/>
      <c r="AB159" s="147"/>
      <c r="AC159" s="147">
        <v>10515612</v>
      </c>
      <c r="AD159" s="147">
        <v>0</v>
      </c>
      <c r="AE159" s="147"/>
      <c r="AF159" s="147">
        <v>24443.902000000013</v>
      </c>
      <c r="AG159" s="147"/>
      <c r="AH159" s="148">
        <v>24443.902000000013</v>
      </c>
      <c r="AI159" s="147">
        <v>15305.793772000003</v>
      </c>
      <c r="AJ159" s="147"/>
      <c r="AK159" s="147"/>
      <c r="AL159" s="147">
        <v>153260177.72</v>
      </c>
      <c r="AM159" s="147">
        <v>68.926395999999997</v>
      </c>
      <c r="AN159" s="147">
        <v>6967.7089000000033</v>
      </c>
      <c r="AO159" s="147"/>
      <c r="AP159" s="147"/>
      <c r="AQ159" s="48">
        <v>6517.6178</v>
      </c>
      <c r="AR159" s="147">
        <v>65674490</v>
      </c>
      <c r="AS159" s="147">
        <v>411.20319999999998</v>
      </c>
      <c r="AT159" s="147">
        <v>4112254</v>
      </c>
      <c r="AU159" s="147">
        <v>0</v>
      </c>
      <c r="AV159" s="147">
        <v>1090.9267789999999</v>
      </c>
      <c r="AW159" s="147"/>
      <c r="AX159" s="147"/>
      <c r="AY159" s="147">
        <v>629.56820000000016</v>
      </c>
      <c r="AZ159" s="147">
        <v>6295949</v>
      </c>
      <c r="BA159" s="147">
        <v>463.51319999999993</v>
      </c>
      <c r="BB159" s="147">
        <v>4657054</v>
      </c>
      <c r="BC159" s="148">
        <v>-2.1546210000001906</v>
      </c>
      <c r="BD159" s="147">
        <v>12249.124003999998</v>
      </c>
      <c r="BE159" s="147"/>
      <c r="BF159" s="147"/>
      <c r="BG159" s="147">
        <v>0</v>
      </c>
      <c r="BH159" s="147">
        <v>5972.52</v>
      </c>
      <c r="BI159" s="147"/>
      <c r="BJ159" s="147"/>
      <c r="BK159" s="147">
        <v>1.5099999999999964E-2</v>
      </c>
      <c r="BL159" s="146" t="s">
        <v>407</v>
      </c>
      <c r="BM159" s="149">
        <v>32280.160000000003</v>
      </c>
      <c r="BN159" s="147">
        <v>6639.6400000000049</v>
      </c>
      <c r="BO159" s="147"/>
      <c r="BP159" s="147"/>
      <c r="BQ159" s="147">
        <v>1806.5640000000003</v>
      </c>
      <c r="BR159" s="147"/>
      <c r="BS159" s="148">
        <v>1806.5640000000003</v>
      </c>
      <c r="BT159" s="147">
        <v>1611900</v>
      </c>
      <c r="BU159" s="147">
        <v>18480.856</v>
      </c>
      <c r="BV159" s="147">
        <v>5353.0999999999995</v>
      </c>
      <c r="BW159" s="147"/>
      <c r="BX159" s="148">
        <v>5353.0999999999995</v>
      </c>
      <c r="BY159" s="147">
        <v>17677.161799999998</v>
      </c>
      <c r="BZ159" s="149">
        <v>2954.9244000000008</v>
      </c>
      <c r="CA159" s="147">
        <v>149.43600000000001</v>
      </c>
      <c r="CB159" s="147">
        <v>35.888399999999997</v>
      </c>
      <c r="CC159" s="147">
        <v>2769.6000000000008</v>
      </c>
      <c r="CD159" s="147"/>
      <c r="CE159" s="147"/>
      <c r="CF159" s="147">
        <v>0</v>
      </c>
      <c r="CG159" s="147">
        <v>0</v>
      </c>
      <c r="CH159" s="147">
        <v>836.20719999999983</v>
      </c>
      <c r="CI159" s="147">
        <v>0</v>
      </c>
      <c r="CJ159" s="147">
        <v>620</v>
      </c>
      <c r="CK159" s="147">
        <v>2146.33</v>
      </c>
      <c r="CL159" s="147">
        <v>20</v>
      </c>
      <c r="CM159" s="147">
        <v>0</v>
      </c>
      <c r="CN159" s="147">
        <v>0</v>
      </c>
      <c r="CO159" s="147">
        <v>11099.700200000001</v>
      </c>
      <c r="CP159" s="147"/>
      <c r="CQ159" s="147"/>
      <c r="CR159" s="147"/>
      <c r="CS159" s="147"/>
      <c r="CT159" s="147"/>
      <c r="CU159" s="147">
        <v>0</v>
      </c>
      <c r="CV159" s="149">
        <v>202757.52251099993</v>
      </c>
    </row>
    <row r="160" spans="1:100">
      <c r="A160" s="53">
        <v>154</v>
      </c>
      <c r="B160" s="53" t="s">
        <v>393</v>
      </c>
      <c r="C160" s="53"/>
      <c r="D160" s="150" t="s">
        <v>408</v>
      </c>
      <c r="E160" s="152">
        <v>3474.61</v>
      </c>
      <c r="F160" s="152">
        <v>1370</v>
      </c>
      <c r="G160" s="53">
        <v>0</v>
      </c>
      <c r="H160" s="152"/>
      <c r="I160" s="152"/>
      <c r="J160" s="53">
        <v>0</v>
      </c>
      <c r="K160" s="152">
        <v>100</v>
      </c>
      <c r="L160" s="53">
        <v>0</v>
      </c>
      <c r="M160" s="53"/>
      <c r="N160" s="53"/>
      <c r="O160" s="53"/>
      <c r="P160" s="53">
        <v>100</v>
      </c>
      <c r="Q160" s="53"/>
      <c r="R160" s="53"/>
      <c r="S160" s="152">
        <v>200</v>
      </c>
      <c r="T160" s="53">
        <v>0</v>
      </c>
      <c r="U160" s="53"/>
      <c r="V160" s="53">
        <v>200</v>
      </c>
      <c r="W160" s="53">
        <v>0</v>
      </c>
      <c r="X160" s="53"/>
      <c r="Y160" s="53"/>
      <c r="Z160" s="53"/>
      <c r="AA160" s="53"/>
      <c r="AB160" s="53"/>
      <c r="AC160" s="53"/>
      <c r="AD160" s="53"/>
      <c r="AE160" s="53"/>
      <c r="AF160" s="53">
        <v>0</v>
      </c>
      <c r="AG160" s="53"/>
      <c r="AH160" s="53"/>
      <c r="AI160" s="153"/>
      <c r="AJ160" s="153"/>
      <c r="AK160" s="153"/>
      <c r="AL160" s="153"/>
      <c r="AM160" s="53"/>
      <c r="AN160" s="53">
        <v>0</v>
      </c>
      <c r="AO160" s="53"/>
      <c r="AP160" s="53"/>
      <c r="AQ160" s="53"/>
      <c r="AR160" s="53"/>
      <c r="AS160" s="53"/>
      <c r="AT160" s="53"/>
      <c r="AU160" s="53"/>
      <c r="AV160" s="53">
        <v>0</v>
      </c>
      <c r="AW160" s="53"/>
      <c r="AX160" s="53"/>
      <c r="AY160" s="53"/>
      <c r="AZ160" s="53"/>
      <c r="BA160" s="53"/>
      <c r="BB160" s="53"/>
      <c r="BC160" s="53"/>
      <c r="BD160" s="53"/>
      <c r="BE160" s="53"/>
      <c r="BF160" s="53"/>
      <c r="BG160" s="53"/>
      <c r="BH160" s="53">
        <v>1070</v>
      </c>
      <c r="BI160" s="53"/>
      <c r="BJ160" s="53"/>
      <c r="BK160" s="154"/>
      <c r="BL160" s="150" t="s">
        <v>408</v>
      </c>
      <c r="BM160" s="152">
        <v>341.09000000000003</v>
      </c>
      <c r="BN160" s="155"/>
      <c r="BO160" s="155"/>
      <c r="BP160" s="155"/>
      <c r="BQ160" s="53">
        <v>0</v>
      </c>
      <c r="BR160" s="53"/>
      <c r="BS160" s="53"/>
      <c r="BT160" s="53"/>
      <c r="BU160" s="53">
        <v>341.09000000000003</v>
      </c>
      <c r="BV160" s="53"/>
      <c r="BW160" s="53"/>
      <c r="BX160" s="53">
        <v>0</v>
      </c>
      <c r="BY160" s="152">
        <v>1763.52</v>
      </c>
      <c r="BZ160" s="152">
        <v>1189.52</v>
      </c>
      <c r="CA160" s="53">
        <v>35</v>
      </c>
      <c r="CB160" s="53">
        <v>1154.52</v>
      </c>
      <c r="CC160" s="53"/>
      <c r="CD160" s="53"/>
      <c r="CE160" s="53"/>
      <c r="CF160" s="53"/>
      <c r="CG160" s="53"/>
      <c r="CH160" s="53"/>
      <c r="CI160" s="53"/>
      <c r="CJ160" s="53"/>
      <c r="CK160" s="153">
        <v>38</v>
      </c>
      <c r="CL160" s="53">
        <v>156</v>
      </c>
      <c r="CM160" s="53"/>
      <c r="CN160" s="53"/>
      <c r="CO160" s="53">
        <v>380</v>
      </c>
      <c r="CP160" s="53"/>
      <c r="CQ160" s="53"/>
      <c r="CR160" s="53"/>
      <c r="CS160" s="53"/>
      <c r="CT160" s="103"/>
      <c r="CU160" s="53"/>
      <c r="CV160" s="154">
        <v>3474.61</v>
      </c>
    </row>
    <row r="161" spans="1:102">
      <c r="A161" s="53">
        <v>155</v>
      </c>
      <c r="B161" s="53" t="s">
        <v>393</v>
      </c>
      <c r="C161" s="53"/>
      <c r="D161" s="150" t="s">
        <v>409</v>
      </c>
      <c r="E161" s="152">
        <v>7831</v>
      </c>
      <c r="F161" s="152">
        <v>7808</v>
      </c>
      <c r="G161" s="53">
        <v>0</v>
      </c>
      <c r="H161" s="152"/>
      <c r="I161" s="152"/>
      <c r="J161" s="53">
        <v>0</v>
      </c>
      <c r="K161" s="152">
        <v>0</v>
      </c>
      <c r="L161" s="53">
        <v>0</v>
      </c>
      <c r="M161" s="53"/>
      <c r="N161" s="53"/>
      <c r="O161" s="53"/>
      <c r="P161" s="53"/>
      <c r="Q161" s="53"/>
      <c r="R161" s="53"/>
      <c r="S161" s="152">
        <v>0</v>
      </c>
      <c r="T161" s="53">
        <v>0</v>
      </c>
      <c r="U161" s="53"/>
      <c r="V161" s="53"/>
      <c r="W161" s="53">
        <v>0</v>
      </c>
      <c r="X161" s="53"/>
      <c r="Y161" s="53"/>
      <c r="Z161" s="53"/>
      <c r="AA161" s="53"/>
      <c r="AB161" s="53"/>
      <c r="AC161" s="53"/>
      <c r="AD161" s="53"/>
      <c r="AE161" s="53"/>
      <c r="AF161" s="53">
        <v>0</v>
      </c>
      <c r="AG161" s="53"/>
      <c r="AH161" s="53"/>
      <c r="AI161" s="153">
        <v>0</v>
      </c>
      <c r="AJ161" s="153"/>
      <c r="AK161" s="153"/>
      <c r="AL161" s="153"/>
      <c r="AM161" s="53"/>
      <c r="AN161" s="53">
        <v>0</v>
      </c>
      <c r="AO161" s="53"/>
      <c r="AP161" s="53"/>
      <c r="AQ161" s="53"/>
      <c r="AR161" s="53"/>
      <c r="AS161" s="53"/>
      <c r="AT161" s="53"/>
      <c r="AU161" s="53"/>
      <c r="AV161" s="53">
        <v>0</v>
      </c>
      <c r="AW161" s="53"/>
      <c r="AX161" s="53"/>
      <c r="AY161" s="53"/>
      <c r="AZ161" s="53"/>
      <c r="BA161" s="53"/>
      <c r="BB161" s="53"/>
      <c r="BC161" s="53"/>
      <c r="BD161" s="53">
        <v>0</v>
      </c>
      <c r="BE161" s="53"/>
      <c r="BF161" s="53"/>
      <c r="BG161" s="53"/>
      <c r="BH161" s="53">
        <v>7808</v>
      </c>
      <c r="BI161" s="53"/>
      <c r="BJ161" s="53"/>
      <c r="BK161" s="154"/>
      <c r="BL161" s="150" t="s">
        <v>409</v>
      </c>
      <c r="BM161" s="152">
        <v>0</v>
      </c>
      <c r="BN161" s="155"/>
      <c r="BO161" s="155"/>
      <c r="BP161" s="155"/>
      <c r="BQ161" s="53">
        <v>0</v>
      </c>
      <c r="BR161" s="53"/>
      <c r="BS161" s="53"/>
      <c r="BT161" s="53"/>
      <c r="BU161" s="53"/>
      <c r="BV161" s="53"/>
      <c r="BW161" s="53"/>
      <c r="BX161" s="53">
        <v>0</v>
      </c>
      <c r="BY161" s="152">
        <v>23</v>
      </c>
      <c r="BZ161" s="152">
        <v>0</v>
      </c>
      <c r="CA161" s="53"/>
      <c r="CB161" s="53"/>
      <c r="CC161" s="53"/>
      <c r="CD161" s="53"/>
      <c r="CE161" s="53"/>
      <c r="CF161" s="53"/>
      <c r="CG161" s="53"/>
      <c r="CH161" s="53"/>
      <c r="CI161" s="53"/>
      <c r="CJ161" s="53"/>
      <c r="CK161" s="153"/>
      <c r="CL161" s="53"/>
      <c r="CM161" s="53"/>
      <c r="CN161" s="53"/>
      <c r="CO161" s="53">
        <v>23</v>
      </c>
      <c r="CP161" s="53"/>
      <c r="CQ161" s="53"/>
      <c r="CR161" s="53"/>
      <c r="CS161" s="53"/>
      <c r="CT161" s="103"/>
      <c r="CU161" s="53"/>
      <c r="CV161" s="154">
        <v>7831</v>
      </c>
    </row>
    <row r="162" spans="1:102" s="99" customFormat="1">
      <c r="A162" s="103"/>
      <c r="B162" s="103"/>
      <c r="C162" s="103"/>
      <c r="D162" s="105" t="s">
        <v>410</v>
      </c>
      <c r="E162" s="106">
        <v>21370.89</v>
      </c>
      <c r="F162" s="106">
        <v>5768</v>
      </c>
      <c r="G162" s="103"/>
      <c r="H162" s="106"/>
      <c r="I162" s="106"/>
      <c r="J162" s="103">
        <v>0</v>
      </c>
      <c r="K162" s="106">
        <v>1468</v>
      </c>
      <c r="L162" s="103"/>
      <c r="M162" s="103"/>
      <c r="N162" s="103"/>
      <c r="O162" s="103">
        <v>468</v>
      </c>
      <c r="P162" s="103"/>
      <c r="Q162" s="103">
        <v>1000</v>
      </c>
      <c r="R162" s="103"/>
      <c r="S162" s="106"/>
      <c r="T162" s="103"/>
      <c r="U162" s="103"/>
      <c r="V162" s="103"/>
      <c r="W162" s="103"/>
      <c r="X162" s="103"/>
      <c r="Y162" s="103"/>
      <c r="Z162" s="103"/>
      <c r="AA162" s="103"/>
      <c r="AB162" s="103"/>
      <c r="AC162" s="103"/>
      <c r="AD162" s="103"/>
      <c r="AE162" s="103"/>
      <c r="AF162" s="103"/>
      <c r="AG162" s="103"/>
      <c r="AH162" s="103"/>
      <c r="AI162" s="110"/>
      <c r="AJ162" s="110"/>
      <c r="AK162" s="110"/>
      <c r="AL162" s="110"/>
      <c r="AM162" s="103">
        <v>4000</v>
      </c>
      <c r="AN162" s="103"/>
      <c r="AO162" s="103"/>
      <c r="AP162" s="103"/>
      <c r="AQ162" s="103"/>
      <c r="AR162" s="103"/>
      <c r="AS162" s="103"/>
      <c r="AT162" s="103"/>
      <c r="AU162" s="103"/>
      <c r="AV162" s="103">
        <v>100</v>
      </c>
      <c r="AW162" s="103"/>
      <c r="AX162" s="103"/>
      <c r="AY162" s="103"/>
      <c r="AZ162" s="103"/>
      <c r="BA162" s="103"/>
      <c r="BB162" s="103"/>
      <c r="BC162" s="103"/>
      <c r="BD162" s="103"/>
      <c r="BE162" s="103"/>
      <c r="BF162" s="103"/>
      <c r="BG162" s="103"/>
      <c r="BH162" s="103">
        <v>200</v>
      </c>
      <c r="BI162" s="103"/>
      <c r="BJ162" s="103"/>
      <c r="BK162" s="111"/>
      <c r="BL162" s="105" t="s">
        <v>410</v>
      </c>
      <c r="BM162" s="106">
        <v>4004.5</v>
      </c>
      <c r="BN162" s="113"/>
      <c r="BO162" s="113"/>
      <c r="BP162" s="113"/>
      <c r="BQ162" s="103"/>
      <c r="BR162" s="103"/>
      <c r="BS162" s="103"/>
      <c r="BT162" s="103"/>
      <c r="BU162" s="103">
        <v>4000</v>
      </c>
      <c r="BV162" s="103">
        <v>4.5</v>
      </c>
      <c r="BW162" s="103"/>
      <c r="BX162" s="103"/>
      <c r="BY162" s="106">
        <v>11598.39</v>
      </c>
      <c r="BZ162" s="106">
        <v>7125</v>
      </c>
      <c r="CA162" s="103">
        <v>125</v>
      </c>
      <c r="CB162" s="103">
        <v>7000</v>
      </c>
      <c r="CC162" s="103"/>
      <c r="CD162" s="103"/>
      <c r="CE162" s="103"/>
      <c r="CF162" s="103">
        <v>20</v>
      </c>
      <c r="CG162" s="103"/>
      <c r="CH162" s="103"/>
      <c r="CI162" s="103"/>
      <c r="CJ162" s="103">
        <v>1684.8</v>
      </c>
      <c r="CK162" s="110"/>
      <c r="CL162" s="103"/>
      <c r="CM162" s="103"/>
      <c r="CN162" s="103"/>
      <c r="CO162" s="103">
        <v>2768.59</v>
      </c>
      <c r="CP162" s="103"/>
      <c r="CQ162" s="103"/>
      <c r="CR162" s="103"/>
      <c r="CS162" s="103"/>
      <c r="CT162" s="103"/>
      <c r="CU162" s="103"/>
      <c r="CV162" s="154">
        <v>21370.89</v>
      </c>
    </row>
    <row r="163" spans="1:102">
      <c r="A163" s="53"/>
      <c r="B163" s="53"/>
      <c r="C163" s="53"/>
      <c r="D163" s="146" t="s">
        <v>411</v>
      </c>
      <c r="E163" s="147">
        <v>235434.02251099993</v>
      </c>
      <c r="F163" s="147">
        <v>167746.20071099998</v>
      </c>
      <c r="G163" s="147">
        <v>43221503.700000003</v>
      </c>
      <c r="H163" s="147">
        <v>8581946.8999999985</v>
      </c>
      <c r="I163" s="147">
        <v>34620102.799999997</v>
      </c>
      <c r="J163" s="147">
        <v>51682.569960000008</v>
      </c>
      <c r="K163" s="147">
        <v>17432.798799999997</v>
      </c>
      <c r="L163" s="147">
        <v>5343.75</v>
      </c>
      <c r="M163" s="147">
        <v>0</v>
      </c>
      <c r="N163" s="147">
        <v>0</v>
      </c>
      <c r="O163" s="147">
        <v>7516.2039999999997</v>
      </c>
      <c r="P163" s="147">
        <v>2325.8599999999997</v>
      </c>
      <c r="Q163" s="147">
        <v>1000</v>
      </c>
      <c r="R163" s="147">
        <v>1246.9847999999995</v>
      </c>
      <c r="S163" s="147">
        <v>19353.930099999998</v>
      </c>
      <c r="T163" s="147">
        <v>818.55949999999973</v>
      </c>
      <c r="U163" s="147">
        <v>561.55349999999999</v>
      </c>
      <c r="V163" s="147">
        <v>5823.5600000000013</v>
      </c>
      <c r="W163" s="147">
        <v>8057.5344000000014</v>
      </c>
      <c r="X163" s="147">
        <v>15553.6844</v>
      </c>
      <c r="Y163" s="147">
        <v>-7496.1499999999987</v>
      </c>
      <c r="Z163" s="147">
        <v>4092.722699999998</v>
      </c>
      <c r="AA163" s="147">
        <v>0</v>
      </c>
      <c r="AB163" s="147">
        <v>0</v>
      </c>
      <c r="AC163" s="147">
        <v>10515612</v>
      </c>
      <c r="AD163" s="147">
        <v>0</v>
      </c>
      <c r="AE163" s="147">
        <v>0</v>
      </c>
      <c r="AF163" s="147">
        <v>24443.902000000013</v>
      </c>
      <c r="AG163" s="147">
        <v>0</v>
      </c>
      <c r="AH163" s="147">
        <v>24443.902000000013</v>
      </c>
      <c r="AI163" s="147">
        <v>15305.793772000003</v>
      </c>
      <c r="AJ163" s="147">
        <v>0</v>
      </c>
      <c r="AK163" s="147">
        <v>0</v>
      </c>
      <c r="AL163" s="147">
        <v>153260177.72</v>
      </c>
      <c r="AM163" s="147">
        <v>4068.9263959999998</v>
      </c>
      <c r="AN163" s="147">
        <v>6967.7089000000033</v>
      </c>
      <c r="AO163" s="147">
        <v>0</v>
      </c>
      <c r="AP163" s="147">
        <v>0</v>
      </c>
      <c r="AQ163" s="147">
        <v>6517.6178</v>
      </c>
      <c r="AR163" s="147">
        <v>65674490</v>
      </c>
      <c r="AS163" s="147">
        <v>411.20319999999998</v>
      </c>
      <c r="AT163" s="147">
        <v>4112254</v>
      </c>
      <c r="AU163" s="147">
        <v>0</v>
      </c>
      <c r="AV163" s="147">
        <v>1190.9267789999999</v>
      </c>
      <c r="AW163" s="147">
        <v>0</v>
      </c>
      <c r="AX163" s="147">
        <v>0</v>
      </c>
      <c r="AY163" s="147">
        <v>629.56820000000016</v>
      </c>
      <c r="AZ163" s="147">
        <v>6295949</v>
      </c>
      <c r="BA163" s="147">
        <v>463.51319999999993</v>
      </c>
      <c r="BB163" s="147">
        <v>4657054</v>
      </c>
      <c r="BC163" s="147">
        <v>-2.1546210000001906</v>
      </c>
      <c r="BD163" s="147">
        <v>12249.124003999998</v>
      </c>
      <c r="BE163" s="147">
        <v>0</v>
      </c>
      <c r="BF163" s="147">
        <v>0</v>
      </c>
      <c r="BG163" s="147">
        <v>0</v>
      </c>
      <c r="BH163" s="147">
        <v>15050.52</v>
      </c>
      <c r="BI163" s="148"/>
      <c r="BJ163" s="148"/>
      <c r="BK163" s="149"/>
      <c r="BL163" s="146" t="s">
        <v>411</v>
      </c>
      <c r="BM163" s="147">
        <v>36625.75</v>
      </c>
      <c r="BN163" s="147">
        <v>6639.6400000000049</v>
      </c>
      <c r="BO163" s="147">
        <v>0</v>
      </c>
      <c r="BP163" s="147">
        <v>0</v>
      </c>
      <c r="BQ163" s="147">
        <v>1806.5640000000003</v>
      </c>
      <c r="BR163" s="147">
        <v>0</v>
      </c>
      <c r="BS163" s="147">
        <v>1806.5640000000003</v>
      </c>
      <c r="BT163" s="147">
        <v>1611900</v>
      </c>
      <c r="BU163" s="147">
        <v>22821.946</v>
      </c>
      <c r="BV163" s="147">
        <v>5357.5999999999995</v>
      </c>
      <c r="BW163" s="147">
        <v>0</v>
      </c>
      <c r="BX163" s="147">
        <v>5353.0999999999995</v>
      </c>
      <c r="BY163" s="147">
        <v>31062.071799999998</v>
      </c>
      <c r="BZ163" s="147">
        <v>11269.4444</v>
      </c>
      <c r="CA163" s="147">
        <v>309.43600000000004</v>
      </c>
      <c r="CB163" s="147">
        <v>8190.4084000000003</v>
      </c>
      <c r="CC163" s="147">
        <v>2769.6000000000008</v>
      </c>
      <c r="CD163" s="147">
        <v>0</v>
      </c>
      <c r="CE163" s="147">
        <v>0</v>
      </c>
      <c r="CF163" s="147">
        <v>20</v>
      </c>
      <c r="CG163" s="147">
        <v>0</v>
      </c>
      <c r="CH163" s="147">
        <v>836.20719999999983</v>
      </c>
      <c r="CI163" s="147">
        <v>0</v>
      </c>
      <c r="CJ163" s="147">
        <v>2304.8000000000002</v>
      </c>
      <c r="CK163" s="147">
        <v>2184.33</v>
      </c>
      <c r="CL163" s="147">
        <v>176</v>
      </c>
      <c r="CM163" s="147">
        <v>0</v>
      </c>
      <c r="CN163" s="147">
        <v>0</v>
      </c>
      <c r="CO163" s="147">
        <v>14271.290200000001</v>
      </c>
      <c r="CP163" s="147">
        <v>0</v>
      </c>
      <c r="CQ163" s="147">
        <v>0</v>
      </c>
      <c r="CR163" s="147"/>
      <c r="CS163" s="147"/>
      <c r="CT163" s="147"/>
      <c r="CU163" s="147">
        <v>0</v>
      </c>
      <c r="CV163" s="147">
        <v>235434.02251099993</v>
      </c>
      <c r="CW163" s="151">
        <f t="shared" ref="CW163:CX163" si="0">CW159+CW160+CW161+CW162</f>
        <v>0</v>
      </c>
      <c r="CX163" s="151">
        <f t="shared" si="0"/>
        <v>0</v>
      </c>
    </row>
    <row r="164" spans="1:102" s="156" customFormat="1">
      <c r="A164" s="53">
        <v>156</v>
      </c>
      <c r="B164" s="53" t="s">
        <v>393</v>
      </c>
      <c r="C164" s="53"/>
      <c r="D164" s="150" t="s">
        <v>394</v>
      </c>
      <c r="E164" s="152">
        <v>18721</v>
      </c>
      <c r="F164" s="152">
        <v>10226</v>
      </c>
      <c r="G164" s="53">
        <v>3500000</v>
      </c>
      <c r="H164" s="152">
        <v>1000000</v>
      </c>
      <c r="I164" s="152">
        <v>2500000</v>
      </c>
      <c r="J164" s="53">
        <v>3170</v>
      </c>
      <c r="K164" s="152">
        <v>1050</v>
      </c>
      <c r="L164" s="53">
        <v>850</v>
      </c>
      <c r="M164" s="53"/>
      <c r="N164" s="53"/>
      <c r="O164" s="53">
        <v>200</v>
      </c>
      <c r="P164" s="53"/>
      <c r="Q164" s="53"/>
      <c r="R164" s="53"/>
      <c r="S164" s="152">
        <v>697</v>
      </c>
      <c r="T164" s="53">
        <v>100</v>
      </c>
      <c r="U164" s="53"/>
      <c r="V164" s="53"/>
      <c r="W164" s="53">
        <v>597</v>
      </c>
      <c r="X164" s="53"/>
      <c r="Y164" s="53"/>
      <c r="Z164" s="53"/>
      <c r="AA164" s="53"/>
      <c r="AB164" s="53"/>
      <c r="AC164" s="53">
        <v>125141.25</v>
      </c>
      <c r="AD164" s="53"/>
      <c r="AE164" s="53"/>
      <c r="AF164" s="53">
        <v>2800</v>
      </c>
      <c r="AG164" s="53"/>
      <c r="AH164" s="53"/>
      <c r="AI164" s="153">
        <v>979</v>
      </c>
      <c r="AJ164" s="153"/>
      <c r="AK164" s="153"/>
      <c r="AL164" s="153"/>
      <c r="AM164" s="53"/>
      <c r="AN164" s="53">
        <v>489</v>
      </c>
      <c r="AO164" s="53"/>
      <c r="AP164" s="53"/>
      <c r="AQ164" s="53"/>
      <c r="AR164" s="53"/>
      <c r="AS164" s="53"/>
      <c r="AT164" s="53"/>
      <c r="AU164" s="53"/>
      <c r="AV164" s="53">
        <v>108</v>
      </c>
      <c r="AW164" s="53"/>
      <c r="AX164" s="53"/>
      <c r="AY164" s="53">
        <v>60</v>
      </c>
      <c r="AZ164" s="53"/>
      <c r="BA164" s="53">
        <v>50</v>
      </c>
      <c r="BB164" s="53"/>
      <c r="BC164" s="53"/>
      <c r="BD164" s="53">
        <v>933</v>
      </c>
      <c r="BE164" s="53"/>
      <c r="BF164" s="53"/>
      <c r="BG164" s="53"/>
      <c r="BH164" s="53"/>
      <c r="BI164" s="53"/>
      <c r="BJ164" s="53"/>
      <c r="BK164" s="53"/>
      <c r="BL164" s="150" t="s">
        <v>394</v>
      </c>
      <c r="BM164" s="152">
        <v>5250</v>
      </c>
      <c r="BN164" s="53">
        <v>200</v>
      </c>
      <c r="BO164" s="53"/>
      <c r="BP164" s="53"/>
      <c r="BQ164" s="53">
        <v>150</v>
      </c>
      <c r="BR164" s="53"/>
      <c r="BS164" s="53"/>
      <c r="BT164" s="53"/>
      <c r="BU164" s="53"/>
      <c r="BV164" s="53">
        <v>4900</v>
      </c>
      <c r="BW164" s="53"/>
      <c r="BX164" s="53"/>
      <c r="BY164" s="152">
        <v>3245</v>
      </c>
      <c r="BZ164" s="152">
        <v>100</v>
      </c>
      <c r="CA164" s="53"/>
      <c r="CB164" s="53"/>
      <c r="CC164" s="53">
        <v>100</v>
      </c>
      <c r="CD164" s="53"/>
      <c r="CE164" s="53"/>
      <c r="CF164" s="53"/>
      <c r="CG164" s="53">
        <v>2450</v>
      </c>
      <c r="CH164" s="53">
        <v>170</v>
      </c>
      <c r="CI164" s="53"/>
      <c r="CJ164" s="53"/>
      <c r="CK164" s="153"/>
      <c r="CL164" s="53">
        <v>500</v>
      </c>
      <c r="CM164" s="53"/>
      <c r="CN164" s="53"/>
      <c r="CO164" s="53">
        <v>25</v>
      </c>
      <c r="CP164" s="53"/>
      <c r="CQ164" s="53"/>
      <c r="CR164" s="53"/>
      <c r="CS164" s="53"/>
      <c r="CT164" s="103"/>
      <c r="CU164" s="53"/>
      <c r="CV164" s="154">
        <v>18721</v>
      </c>
    </row>
    <row r="165" spans="1:102">
      <c r="A165" s="157"/>
      <c r="B165" s="158"/>
      <c r="C165" s="158"/>
      <c r="D165" s="159" t="s">
        <v>412</v>
      </c>
      <c r="E165" s="148">
        <v>254155.02251099993</v>
      </c>
      <c r="F165" s="148">
        <v>177972.20071099998</v>
      </c>
      <c r="G165" s="148">
        <v>46721503.700000003</v>
      </c>
      <c r="H165" s="148">
        <v>9581946.8999999985</v>
      </c>
      <c r="I165" s="148">
        <v>37120102.799999997</v>
      </c>
      <c r="J165" s="148">
        <v>54852.569960000008</v>
      </c>
      <c r="K165" s="148">
        <v>18482.798799999997</v>
      </c>
      <c r="L165" s="148">
        <v>6193.75</v>
      </c>
      <c r="M165" s="148">
        <v>0</v>
      </c>
      <c r="N165" s="148">
        <v>0</v>
      </c>
      <c r="O165" s="148">
        <v>7716.2039999999997</v>
      </c>
      <c r="P165" s="148">
        <v>2325.8599999999997</v>
      </c>
      <c r="Q165" s="148">
        <v>1000</v>
      </c>
      <c r="R165" s="148">
        <v>1246.9847999999995</v>
      </c>
      <c r="S165" s="148">
        <v>20050.930099999998</v>
      </c>
      <c r="T165" s="148">
        <v>918.55949999999973</v>
      </c>
      <c r="U165" s="148">
        <v>561.55349999999999</v>
      </c>
      <c r="V165" s="148">
        <v>5823.5600000000013</v>
      </c>
      <c r="W165" s="148">
        <v>8654.5344000000005</v>
      </c>
      <c r="X165" s="148">
        <v>15553.6844</v>
      </c>
      <c r="Y165" s="148">
        <v>-7496.1499999999987</v>
      </c>
      <c r="Z165" s="148">
        <v>4092.722699999998</v>
      </c>
      <c r="AA165" s="148">
        <v>0</v>
      </c>
      <c r="AB165" s="148">
        <v>0</v>
      </c>
      <c r="AC165" s="148">
        <v>10640753.25</v>
      </c>
      <c r="AD165" s="148">
        <v>0</v>
      </c>
      <c r="AE165" s="148">
        <v>0</v>
      </c>
      <c r="AF165" s="148">
        <v>27243.902000000013</v>
      </c>
      <c r="AG165" s="148">
        <v>0</v>
      </c>
      <c r="AH165" s="148">
        <v>24443.902000000013</v>
      </c>
      <c r="AI165" s="148">
        <v>16284.793772000003</v>
      </c>
      <c r="AJ165" s="148">
        <v>0</v>
      </c>
      <c r="AK165" s="148">
        <v>0</v>
      </c>
      <c r="AL165" s="148">
        <v>153260177.72</v>
      </c>
      <c r="AM165" s="148">
        <v>4068.9263959999998</v>
      </c>
      <c r="AN165" s="148">
        <v>7456.7089000000033</v>
      </c>
      <c r="AO165" s="148">
        <v>0</v>
      </c>
      <c r="AP165" s="148">
        <v>0</v>
      </c>
      <c r="AQ165" s="148">
        <v>6517.6178</v>
      </c>
      <c r="AR165" s="148">
        <v>65674490</v>
      </c>
      <c r="AS165" s="148">
        <v>411.20319999999998</v>
      </c>
      <c r="AT165" s="148">
        <v>4112254</v>
      </c>
      <c r="AU165" s="148">
        <v>0</v>
      </c>
      <c r="AV165" s="148">
        <v>1298.9267789999999</v>
      </c>
      <c r="AW165" s="148">
        <v>0</v>
      </c>
      <c r="AX165" s="148">
        <v>0</v>
      </c>
      <c r="AY165" s="148">
        <v>689.56820000000016</v>
      </c>
      <c r="AZ165" s="148">
        <v>6295949</v>
      </c>
      <c r="BA165" s="148">
        <v>513.51319999999987</v>
      </c>
      <c r="BB165" s="148">
        <v>4657054</v>
      </c>
      <c r="BC165" s="148">
        <v>-2.1546210000001906</v>
      </c>
      <c r="BD165" s="148">
        <v>13182.124003999998</v>
      </c>
      <c r="BE165" s="148">
        <v>0</v>
      </c>
      <c r="BF165" s="148">
        <v>0</v>
      </c>
      <c r="BG165" s="148">
        <v>0</v>
      </c>
      <c r="BH165" s="148">
        <v>15050.52</v>
      </c>
      <c r="BI165" s="148"/>
      <c r="BJ165" s="148"/>
      <c r="BK165" s="148">
        <v>1.5099999999999964E-2</v>
      </c>
      <c r="BL165" s="148" t="s">
        <v>413</v>
      </c>
      <c r="BM165" s="148">
        <v>41875.75</v>
      </c>
      <c r="BN165" s="148">
        <v>6839.6400000000049</v>
      </c>
      <c r="BO165" s="148">
        <v>0</v>
      </c>
      <c r="BP165" s="148">
        <v>0</v>
      </c>
      <c r="BQ165" s="148">
        <v>1956.5640000000003</v>
      </c>
      <c r="BR165" s="148">
        <v>0</v>
      </c>
      <c r="BS165" s="148">
        <v>1806.5640000000003</v>
      </c>
      <c r="BT165" s="148">
        <v>1611900</v>
      </c>
      <c r="BU165" s="148">
        <v>22821.946</v>
      </c>
      <c r="BV165" s="148">
        <v>10257.599999999999</v>
      </c>
      <c r="BW165" s="148">
        <v>0</v>
      </c>
      <c r="BX165" s="148">
        <v>5353.0999999999995</v>
      </c>
      <c r="BY165" s="148">
        <v>34307.071799999998</v>
      </c>
      <c r="BZ165" s="148">
        <v>11369.4444</v>
      </c>
      <c r="CA165" s="148">
        <v>309.43600000000004</v>
      </c>
      <c r="CB165" s="148">
        <v>8190.4084000000003</v>
      </c>
      <c r="CC165" s="148">
        <v>2869.6000000000008</v>
      </c>
      <c r="CD165" s="148">
        <v>0</v>
      </c>
      <c r="CE165" s="148">
        <v>0</v>
      </c>
      <c r="CF165" s="148">
        <v>20</v>
      </c>
      <c r="CG165" s="148">
        <v>2450</v>
      </c>
      <c r="CH165" s="148">
        <v>1006.2071999999998</v>
      </c>
      <c r="CI165" s="148">
        <v>0</v>
      </c>
      <c r="CJ165" s="148">
        <v>2304.8000000000002</v>
      </c>
      <c r="CK165" s="148">
        <v>2184.33</v>
      </c>
      <c r="CL165" s="148">
        <v>676</v>
      </c>
      <c r="CM165" s="148">
        <v>0</v>
      </c>
      <c r="CN165" s="148">
        <v>0</v>
      </c>
      <c r="CO165" s="148">
        <v>14296.290200000001</v>
      </c>
      <c r="CP165" s="148">
        <v>0</v>
      </c>
      <c r="CQ165" s="148">
        <v>0</v>
      </c>
      <c r="CR165" s="148"/>
      <c r="CS165" s="148"/>
      <c r="CT165" s="148"/>
      <c r="CU165" s="148">
        <v>0</v>
      </c>
      <c r="CV165" s="148">
        <v>254155.02251099993</v>
      </c>
    </row>
  </sheetData>
  <autoFilter ref="A6:CV165"/>
  <mergeCells count="55">
    <mergeCell ref="CM5:CM6"/>
    <mergeCell ref="CN5:CN6"/>
    <mergeCell ref="CH5:CH6"/>
    <mergeCell ref="CI5:CI6"/>
    <mergeCell ref="CJ5:CJ6"/>
    <mergeCell ref="CK5:CK6"/>
    <mergeCell ref="CL5:CL6"/>
    <mergeCell ref="E3:CO3"/>
    <mergeCell ref="CR3:CR6"/>
    <mergeCell ref="CS3:CS6"/>
    <mergeCell ref="H5:H6"/>
    <mergeCell ref="I5:I6"/>
    <mergeCell ref="S5:S6"/>
    <mergeCell ref="AC5:AC6"/>
    <mergeCell ref="AD5:AD6"/>
    <mergeCell ref="AF5:AF6"/>
    <mergeCell ref="AI5:AI6"/>
    <mergeCell ref="BV5:BV6"/>
    <mergeCell ref="AN5:AN6"/>
    <mergeCell ref="AU5:AU6"/>
    <mergeCell ref="AV5:AV6"/>
    <mergeCell ref="BD5:BD6"/>
    <mergeCell ref="BG5:BG6"/>
    <mergeCell ref="BL4:BL6"/>
    <mergeCell ref="BM4:BU4"/>
    <mergeCell ref="BY4:CO4"/>
    <mergeCell ref="F5:F6"/>
    <mergeCell ref="G5:G6"/>
    <mergeCell ref="BH5:BH6"/>
    <mergeCell ref="BM5:BM6"/>
    <mergeCell ref="BN5:BN6"/>
    <mergeCell ref="BQ5:BQ6"/>
    <mergeCell ref="BT5:BT6"/>
    <mergeCell ref="BU5:BU6"/>
    <mergeCell ref="CO5:CO6"/>
    <mergeCell ref="BY5:BY6"/>
    <mergeCell ref="BZ5:CC5"/>
    <mergeCell ref="CF5:CF6"/>
    <mergeCell ref="CG5:CG6"/>
    <mergeCell ref="J5:J6"/>
    <mergeCell ref="K5:R5"/>
    <mergeCell ref="A1:BH1"/>
    <mergeCell ref="BL1:CV1"/>
    <mergeCell ref="A2:D2"/>
    <mergeCell ref="AV2:BH2"/>
    <mergeCell ref="CR2:CV2"/>
    <mergeCell ref="A3:A6"/>
    <mergeCell ref="B3:B6"/>
    <mergeCell ref="D3:D6"/>
    <mergeCell ref="AM5:AM6"/>
    <mergeCell ref="CT3:CT6"/>
    <mergeCell ref="CU3:CU6"/>
    <mergeCell ref="CV3:CV6"/>
    <mergeCell ref="E4:E6"/>
    <mergeCell ref="F4:BH4"/>
  </mergeCells>
  <phoneticPr fontId="3" type="noConversion"/>
  <printOptions horizontalCentered="1"/>
  <pageMargins left="0.11811023622047245" right="0.11811023622047245" top="0.70866141732283472" bottom="0.27559055118110237" header="0.31496062992125984" footer="0.11811023622047245"/>
  <pageSetup paperSize="9" pageOrder="overThenDown" orientation="landscape"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2:G69"/>
  <sheetViews>
    <sheetView workbookViewId="0">
      <selection activeCell="J14" sqref="J14"/>
    </sheetView>
  </sheetViews>
  <sheetFormatPr defaultRowHeight="28.5" customHeight="1"/>
  <cols>
    <col min="1" max="1" width="19" customWidth="1"/>
  </cols>
  <sheetData>
    <row r="2" spans="1:7" ht="28.5" customHeight="1">
      <c r="A2" s="357" t="s">
        <v>1138</v>
      </c>
      <c r="B2" s="357"/>
      <c r="C2" s="357"/>
      <c r="D2" s="357"/>
      <c r="E2" s="357"/>
      <c r="F2" s="357"/>
      <c r="G2" s="357"/>
    </row>
    <row r="3" spans="1:7" ht="28.5" customHeight="1">
      <c r="A3" t="s">
        <v>1410</v>
      </c>
    </row>
    <row r="4" spans="1:7" ht="28.5" customHeight="1">
      <c r="A4" s="361" t="s">
        <v>44</v>
      </c>
      <c r="B4" s="361"/>
      <c r="C4" s="361"/>
      <c r="D4" s="361"/>
      <c r="E4" s="361"/>
      <c r="F4" s="361"/>
      <c r="G4" s="361"/>
    </row>
    <row r="5" spans="1:7" ht="28.5" customHeight="1">
      <c r="A5" s="34" t="s">
        <v>46</v>
      </c>
      <c r="B5" s="178" t="s">
        <v>47</v>
      </c>
      <c r="C5" s="39" t="s">
        <v>48</v>
      </c>
      <c r="D5" s="39" t="s">
        <v>49</v>
      </c>
      <c r="E5" s="179" t="s">
        <v>50</v>
      </c>
      <c r="F5" s="39" t="s">
        <v>51</v>
      </c>
      <c r="G5" s="177" t="s">
        <v>52</v>
      </c>
    </row>
    <row r="6" spans="1:7" ht="28.5" customHeight="1">
      <c r="A6" s="48" t="s">
        <v>1137</v>
      </c>
      <c r="B6" s="49">
        <v>211972</v>
      </c>
      <c r="C6" s="50">
        <v>0</v>
      </c>
      <c r="D6" s="50">
        <v>151953</v>
      </c>
      <c r="E6" s="50">
        <v>151953</v>
      </c>
      <c r="F6" s="50">
        <v>363925</v>
      </c>
      <c r="G6" s="41"/>
    </row>
    <row r="7" spans="1:7" ht="28.5" customHeight="1">
      <c r="A7" s="51" t="s">
        <v>65</v>
      </c>
      <c r="B7" s="52">
        <v>4793</v>
      </c>
      <c r="C7" s="41"/>
      <c r="D7" s="41">
        <v>925</v>
      </c>
      <c r="E7" s="41">
        <v>925</v>
      </c>
      <c r="F7" s="41">
        <v>5718</v>
      </c>
      <c r="G7" s="41"/>
    </row>
    <row r="8" spans="1:7" ht="28.5" customHeight="1">
      <c r="A8" s="51" t="s">
        <v>67</v>
      </c>
      <c r="B8" s="52">
        <v>207179</v>
      </c>
      <c r="C8" s="41"/>
      <c r="D8" s="41">
        <v>123630</v>
      </c>
      <c r="E8" s="41">
        <v>123630</v>
      </c>
      <c r="F8" s="41">
        <v>330809</v>
      </c>
      <c r="G8" s="41"/>
    </row>
    <row r="9" spans="1:7" ht="28.5" customHeight="1">
      <c r="A9" s="54" t="s">
        <v>69</v>
      </c>
      <c r="B9" s="52">
        <v>1618</v>
      </c>
      <c r="C9" s="41"/>
      <c r="D9" s="41"/>
      <c r="E9" s="41">
        <v>0</v>
      </c>
      <c r="F9" s="41">
        <v>1618</v>
      </c>
      <c r="G9" s="41"/>
    </row>
    <row r="10" spans="1:7" ht="28.5" customHeight="1">
      <c r="A10" s="54" t="s">
        <v>71</v>
      </c>
      <c r="B10" s="52">
        <v>113912</v>
      </c>
      <c r="C10" s="55"/>
      <c r="D10" s="55">
        <v>8048</v>
      </c>
      <c r="E10" s="41">
        <v>8048</v>
      </c>
      <c r="F10" s="41">
        <v>121960</v>
      </c>
      <c r="G10" s="56"/>
    </row>
    <row r="11" spans="1:7" ht="28.5" customHeight="1">
      <c r="A11" s="54" t="s">
        <v>73</v>
      </c>
      <c r="B11" s="52">
        <v>45997</v>
      </c>
      <c r="C11" s="41"/>
      <c r="D11" s="41">
        <v>600</v>
      </c>
      <c r="E11" s="41">
        <v>600</v>
      </c>
      <c r="F11" s="41">
        <v>46597</v>
      </c>
      <c r="G11" s="57"/>
    </row>
    <row r="12" spans="1:7" ht="28.5" customHeight="1">
      <c r="A12" s="54" t="s">
        <v>75</v>
      </c>
      <c r="B12" s="52">
        <v>2188</v>
      </c>
      <c r="C12" s="41"/>
      <c r="D12" s="41">
        <v>49</v>
      </c>
      <c r="E12" s="41">
        <v>49</v>
      </c>
      <c r="F12" s="41">
        <v>2237</v>
      </c>
      <c r="G12" s="41"/>
    </row>
    <row r="13" spans="1:7" ht="28.5" customHeight="1">
      <c r="A13" s="54" t="s">
        <v>77</v>
      </c>
      <c r="B13" s="52">
        <v>555</v>
      </c>
      <c r="C13" s="41"/>
      <c r="D13" s="41"/>
      <c r="E13" s="41">
        <v>0</v>
      </c>
      <c r="F13" s="41">
        <v>555</v>
      </c>
      <c r="G13" s="41"/>
    </row>
    <row r="14" spans="1:7" ht="28.5" customHeight="1">
      <c r="A14" s="54" t="s">
        <v>79</v>
      </c>
      <c r="B14" s="52">
        <v>215</v>
      </c>
      <c r="C14" s="41"/>
      <c r="D14" s="41"/>
      <c r="E14" s="41">
        <v>0</v>
      </c>
      <c r="F14" s="41">
        <v>215</v>
      </c>
      <c r="G14" s="41"/>
    </row>
    <row r="15" spans="1:7" ht="28.5" customHeight="1">
      <c r="A15" s="54" t="s">
        <v>81</v>
      </c>
      <c r="B15" s="52"/>
      <c r="C15" s="41"/>
      <c r="D15" s="41">
        <v>2889</v>
      </c>
      <c r="E15" s="41">
        <v>2889</v>
      </c>
      <c r="F15" s="41">
        <v>2889</v>
      </c>
      <c r="G15" s="41"/>
    </row>
    <row r="16" spans="1:7" ht="28.5" customHeight="1">
      <c r="A16" s="54" t="s">
        <v>83</v>
      </c>
      <c r="B16" s="52">
        <v>7810</v>
      </c>
      <c r="C16" s="41"/>
      <c r="D16" s="41"/>
      <c r="E16" s="41">
        <v>0</v>
      </c>
      <c r="F16" s="41">
        <v>7810</v>
      </c>
      <c r="G16" s="59"/>
    </row>
    <row r="17" spans="1:7" ht="28.5" customHeight="1">
      <c r="A17" s="60" t="s">
        <v>85</v>
      </c>
      <c r="B17" s="52"/>
      <c r="C17" s="61"/>
      <c r="D17" s="61">
        <v>180</v>
      </c>
      <c r="E17" s="41">
        <v>180</v>
      </c>
      <c r="F17" s="41">
        <v>180</v>
      </c>
      <c r="G17" s="41"/>
    </row>
    <row r="18" spans="1:7" ht="28.5" customHeight="1">
      <c r="A18" s="60" t="s">
        <v>87</v>
      </c>
      <c r="B18" s="52"/>
      <c r="C18" s="41"/>
      <c r="D18" s="41"/>
      <c r="E18" s="41">
        <v>0</v>
      </c>
      <c r="F18" s="41">
        <v>0</v>
      </c>
      <c r="G18" s="41"/>
    </row>
    <row r="19" spans="1:7" ht="28.5" customHeight="1">
      <c r="A19" s="54" t="s">
        <v>89</v>
      </c>
      <c r="B19" s="52"/>
      <c r="C19" s="41"/>
      <c r="D19" s="41"/>
      <c r="E19" s="41">
        <v>0</v>
      </c>
      <c r="F19" s="41">
        <v>0</v>
      </c>
      <c r="G19" s="41"/>
    </row>
    <row r="20" spans="1:7" ht="28.5" customHeight="1">
      <c r="A20" s="62" t="s">
        <v>91</v>
      </c>
      <c r="B20" s="52"/>
      <c r="C20" s="41"/>
      <c r="D20" s="55">
        <v>11406</v>
      </c>
      <c r="E20" s="41">
        <v>11406</v>
      </c>
      <c r="F20" s="41">
        <v>11406</v>
      </c>
      <c r="G20" s="41"/>
    </row>
    <row r="21" spans="1:7" ht="28.5" customHeight="1">
      <c r="A21" s="60" t="s">
        <v>93</v>
      </c>
      <c r="B21" s="52">
        <v>14433</v>
      </c>
      <c r="C21" s="41"/>
      <c r="D21" s="41"/>
      <c r="E21" s="41">
        <v>0</v>
      </c>
      <c r="F21" s="41">
        <v>14433</v>
      </c>
      <c r="G21" s="41"/>
    </row>
    <row r="22" spans="1:7" ht="28.5" customHeight="1">
      <c r="A22" s="63" t="s">
        <v>95</v>
      </c>
      <c r="B22" s="52"/>
      <c r="C22" s="41"/>
      <c r="D22" s="41"/>
      <c r="E22" s="41">
        <v>0</v>
      </c>
      <c r="F22" s="41">
        <v>0</v>
      </c>
      <c r="G22" s="41"/>
    </row>
    <row r="23" spans="1:7" ht="28.5" customHeight="1">
      <c r="A23" s="63" t="s">
        <v>97</v>
      </c>
      <c r="B23" s="52"/>
      <c r="C23" s="41"/>
      <c r="D23" s="41"/>
      <c r="E23" s="41">
        <v>0</v>
      </c>
      <c r="F23" s="41">
        <v>0</v>
      </c>
      <c r="G23" s="41"/>
    </row>
    <row r="24" spans="1:7" ht="28.5" customHeight="1">
      <c r="A24" s="63" t="s">
        <v>99</v>
      </c>
      <c r="B24" s="52"/>
      <c r="C24" s="41"/>
      <c r="D24" s="41"/>
      <c r="E24" s="41">
        <v>0</v>
      </c>
      <c r="F24" s="41">
        <v>0</v>
      </c>
      <c r="G24" s="41"/>
    </row>
    <row r="25" spans="1:7" ht="28.5" customHeight="1">
      <c r="A25" s="63" t="s">
        <v>101</v>
      </c>
      <c r="B25" s="52"/>
      <c r="C25" s="41"/>
      <c r="D25" s="41">
        <v>1779</v>
      </c>
      <c r="E25" s="41">
        <v>1779</v>
      </c>
      <c r="F25" s="41">
        <v>1779</v>
      </c>
      <c r="G25" s="41"/>
    </row>
    <row r="26" spans="1:7" ht="28.5" customHeight="1">
      <c r="A26" s="63" t="s">
        <v>103</v>
      </c>
      <c r="B26" s="64">
        <v>18474</v>
      </c>
      <c r="C26" s="41"/>
      <c r="D26" s="41">
        <v>10476</v>
      </c>
      <c r="E26" s="41">
        <v>10476</v>
      </c>
      <c r="F26" s="41">
        <v>28950</v>
      </c>
      <c r="G26" s="65" t="s">
        <v>104</v>
      </c>
    </row>
    <row r="27" spans="1:7" ht="28.5" customHeight="1">
      <c r="A27" s="63" t="s">
        <v>106</v>
      </c>
      <c r="B27" s="52"/>
      <c r="C27" s="41"/>
      <c r="D27" s="41">
        <v>80</v>
      </c>
      <c r="E27" s="41">
        <v>80</v>
      </c>
      <c r="F27" s="41">
        <v>80</v>
      </c>
      <c r="G27" s="41"/>
    </row>
    <row r="28" spans="1:7" ht="28.5" customHeight="1">
      <c r="A28" s="63" t="s">
        <v>108</v>
      </c>
      <c r="B28" s="52"/>
      <c r="C28" s="41"/>
      <c r="D28" s="41">
        <v>651</v>
      </c>
      <c r="E28" s="41">
        <v>651</v>
      </c>
      <c r="F28" s="41">
        <v>651</v>
      </c>
      <c r="G28" s="41"/>
    </row>
    <row r="29" spans="1:7" ht="28.5" customHeight="1">
      <c r="A29" s="63" t="s">
        <v>110</v>
      </c>
      <c r="B29" s="52">
        <v>2</v>
      </c>
      <c r="C29" s="41"/>
      <c r="D29" s="41">
        <v>43003</v>
      </c>
      <c r="E29" s="41">
        <v>43003</v>
      </c>
      <c r="F29" s="41">
        <v>43005</v>
      </c>
      <c r="G29" s="41"/>
    </row>
    <row r="30" spans="1:7" ht="28.5" customHeight="1">
      <c r="A30" s="63" t="s">
        <v>112</v>
      </c>
      <c r="B30" s="52">
        <v>128</v>
      </c>
      <c r="C30" s="41"/>
      <c r="D30" s="41">
        <v>10103</v>
      </c>
      <c r="E30" s="41">
        <v>10103</v>
      </c>
      <c r="F30" s="41">
        <v>10231</v>
      </c>
      <c r="G30" s="41"/>
    </row>
    <row r="31" spans="1:7" ht="28.5" customHeight="1">
      <c r="A31" s="63" t="s">
        <v>114</v>
      </c>
      <c r="B31" s="52"/>
      <c r="C31" s="41"/>
      <c r="D31" s="41">
        <v>1437</v>
      </c>
      <c r="E31" s="41">
        <v>1437</v>
      </c>
      <c r="F31" s="41">
        <v>1437</v>
      </c>
      <c r="G31" s="41"/>
    </row>
    <row r="32" spans="1:7" ht="28.5" customHeight="1">
      <c r="A32" s="63" t="s">
        <v>117</v>
      </c>
      <c r="B32" s="52"/>
      <c r="C32" s="41"/>
      <c r="D32" s="41"/>
      <c r="E32" s="41">
        <v>0</v>
      </c>
      <c r="F32" s="41">
        <v>0</v>
      </c>
      <c r="G32" s="41"/>
    </row>
    <row r="33" spans="1:7" ht="28.5" customHeight="1">
      <c r="A33" s="63" t="s">
        <v>119</v>
      </c>
      <c r="B33" s="52">
        <v>1751</v>
      </c>
      <c r="C33" s="41"/>
      <c r="D33" s="41">
        <v>20991</v>
      </c>
      <c r="E33" s="41">
        <v>20991</v>
      </c>
      <c r="F33" s="41">
        <v>22742</v>
      </c>
      <c r="G33" s="41"/>
    </row>
    <row r="34" spans="1:7" ht="28.5" customHeight="1">
      <c r="A34" s="63" t="s">
        <v>120</v>
      </c>
      <c r="B34" s="52"/>
      <c r="C34" s="41"/>
      <c r="D34" s="41">
        <v>6157</v>
      </c>
      <c r="E34" s="41">
        <v>6157</v>
      </c>
      <c r="F34" s="41">
        <v>6157</v>
      </c>
      <c r="G34" s="41"/>
    </row>
    <row r="35" spans="1:7" ht="28.5" customHeight="1">
      <c r="A35" s="63" t="s">
        <v>121</v>
      </c>
      <c r="B35" s="52"/>
      <c r="C35" s="41"/>
      <c r="D35" s="41"/>
      <c r="E35" s="41">
        <v>0</v>
      </c>
      <c r="F35" s="41">
        <v>0</v>
      </c>
      <c r="G35" s="41"/>
    </row>
    <row r="36" spans="1:7" ht="28.5" customHeight="1">
      <c r="A36" s="63" t="s">
        <v>122</v>
      </c>
      <c r="B36" s="52"/>
      <c r="C36" s="41"/>
      <c r="D36" s="41"/>
      <c r="E36" s="41">
        <v>0</v>
      </c>
      <c r="F36" s="41">
        <v>0</v>
      </c>
      <c r="G36" s="41"/>
    </row>
    <row r="37" spans="1:7" ht="28.5" customHeight="1">
      <c r="A37" s="63" t="s">
        <v>123</v>
      </c>
      <c r="B37" s="52"/>
      <c r="C37" s="41"/>
      <c r="D37" s="41"/>
      <c r="E37" s="41">
        <v>0</v>
      </c>
      <c r="F37" s="41">
        <v>0</v>
      </c>
      <c r="G37" s="41"/>
    </row>
    <row r="38" spans="1:7" ht="28.5" customHeight="1">
      <c r="A38" s="63" t="s">
        <v>124</v>
      </c>
      <c r="B38" s="52"/>
      <c r="C38" s="41"/>
      <c r="D38" s="41"/>
      <c r="E38" s="41">
        <v>0</v>
      </c>
      <c r="F38" s="41">
        <v>0</v>
      </c>
      <c r="G38" s="41"/>
    </row>
    <row r="39" spans="1:7" ht="28.5" customHeight="1">
      <c r="A39" s="63" t="s">
        <v>125</v>
      </c>
      <c r="B39" s="52"/>
      <c r="C39" s="41"/>
      <c r="D39" s="41">
        <v>3540</v>
      </c>
      <c r="E39" s="41">
        <v>3540</v>
      </c>
      <c r="F39" s="41">
        <v>3540</v>
      </c>
      <c r="G39" s="41"/>
    </row>
    <row r="40" spans="1:7" ht="28.5" customHeight="1">
      <c r="A40" s="63" t="s">
        <v>126</v>
      </c>
      <c r="B40" s="52"/>
      <c r="C40" s="41"/>
      <c r="D40" s="41">
        <v>274</v>
      </c>
      <c r="E40" s="41">
        <v>274</v>
      </c>
      <c r="F40" s="41">
        <v>274</v>
      </c>
      <c r="G40" s="41"/>
    </row>
    <row r="41" spans="1:7" ht="28.5" customHeight="1">
      <c r="A41" s="63" t="s">
        <v>127</v>
      </c>
      <c r="B41" s="52"/>
      <c r="C41" s="41"/>
      <c r="D41" s="41">
        <v>327</v>
      </c>
      <c r="E41" s="41">
        <v>327</v>
      </c>
      <c r="F41" s="41">
        <v>327</v>
      </c>
      <c r="G41" s="41"/>
    </row>
    <row r="42" spans="1:7" ht="28.5" customHeight="1">
      <c r="A42" s="63" t="s">
        <v>128</v>
      </c>
      <c r="B42" s="52"/>
      <c r="C42" s="41"/>
      <c r="D42" s="41">
        <v>1640</v>
      </c>
      <c r="E42" s="41">
        <v>1640</v>
      </c>
      <c r="F42" s="41">
        <v>1640</v>
      </c>
      <c r="G42" s="41"/>
    </row>
    <row r="43" spans="1:7" ht="28.5" customHeight="1">
      <c r="A43" s="63" t="s">
        <v>130</v>
      </c>
      <c r="B43" s="52"/>
      <c r="C43" s="41"/>
      <c r="D43" s="41"/>
      <c r="E43" s="41"/>
      <c r="F43" s="41"/>
      <c r="G43" s="41"/>
    </row>
    <row r="44" spans="1:7" ht="28.5" customHeight="1">
      <c r="A44" s="69" t="s">
        <v>131</v>
      </c>
      <c r="B44" s="52"/>
      <c r="C44" s="41"/>
      <c r="D44" s="41"/>
      <c r="E44" s="41"/>
      <c r="F44" s="41"/>
      <c r="G44" s="41"/>
    </row>
    <row r="45" spans="1:7" ht="28.5" customHeight="1">
      <c r="A45" s="69" t="s">
        <v>132</v>
      </c>
      <c r="B45" s="52"/>
      <c r="C45" s="41"/>
      <c r="D45" s="41"/>
      <c r="E45" s="41"/>
      <c r="F45" s="41"/>
      <c r="G45" s="41"/>
    </row>
    <row r="46" spans="1:7" ht="28.5" customHeight="1">
      <c r="A46" s="60" t="s">
        <v>133</v>
      </c>
      <c r="B46" s="52">
        <v>96</v>
      </c>
      <c r="C46" s="41"/>
      <c r="D46" s="41"/>
      <c r="E46" s="41">
        <v>0</v>
      </c>
      <c r="F46" s="41">
        <v>96</v>
      </c>
      <c r="G46" s="41"/>
    </row>
    <row r="47" spans="1:7" ht="28.5" customHeight="1">
      <c r="A47" s="180" t="s">
        <v>1136</v>
      </c>
      <c r="B47" s="52"/>
      <c r="C47" s="41">
        <v>0</v>
      </c>
      <c r="D47" s="41">
        <v>27398</v>
      </c>
      <c r="E47" s="41">
        <v>27398</v>
      </c>
      <c r="F47" s="41">
        <v>27398</v>
      </c>
      <c r="G47" s="41"/>
    </row>
    <row r="48" spans="1:7" ht="28.5" customHeight="1">
      <c r="A48" s="71" t="s">
        <v>136</v>
      </c>
      <c r="B48" s="52"/>
      <c r="C48" s="41"/>
      <c r="D48" s="41">
        <v>361</v>
      </c>
      <c r="E48" s="41">
        <v>361</v>
      </c>
      <c r="F48" s="41">
        <v>361</v>
      </c>
      <c r="G48" s="41"/>
    </row>
    <row r="49" spans="1:7" ht="28.5" customHeight="1">
      <c r="A49" s="71" t="s">
        <v>137</v>
      </c>
      <c r="B49" s="52"/>
      <c r="C49" s="41"/>
      <c r="D49" s="41"/>
      <c r="E49" s="41">
        <v>0</v>
      </c>
      <c r="F49" s="41">
        <v>0</v>
      </c>
      <c r="G49" s="41"/>
    </row>
    <row r="50" spans="1:7" ht="28.5" customHeight="1">
      <c r="A50" s="71" t="s">
        <v>138</v>
      </c>
      <c r="B50" s="52"/>
      <c r="C50" s="41"/>
      <c r="D50" s="41"/>
      <c r="E50" s="41">
        <v>0</v>
      </c>
      <c r="F50" s="41">
        <v>0</v>
      </c>
      <c r="G50" s="41"/>
    </row>
    <row r="51" spans="1:7" ht="28.5" customHeight="1">
      <c r="A51" s="71" t="s">
        <v>139</v>
      </c>
      <c r="B51" s="52"/>
      <c r="C51" s="41"/>
      <c r="D51" s="41">
        <v>86</v>
      </c>
      <c r="E51" s="41">
        <v>86</v>
      </c>
      <c r="F51" s="41">
        <v>86</v>
      </c>
      <c r="G51" s="41"/>
    </row>
    <row r="52" spans="1:7" ht="28.5" customHeight="1">
      <c r="A52" s="71" t="s">
        <v>140</v>
      </c>
      <c r="B52" s="52"/>
      <c r="C52" s="41"/>
      <c r="D52" s="41">
        <v>1407</v>
      </c>
      <c r="E52" s="41">
        <v>1407</v>
      </c>
      <c r="F52" s="41">
        <v>1407</v>
      </c>
      <c r="G52" s="41"/>
    </row>
    <row r="53" spans="1:7" ht="28.5" customHeight="1">
      <c r="A53" s="71" t="s">
        <v>141</v>
      </c>
      <c r="B53" s="52"/>
      <c r="C53" s="41"/>
      <c r="D53" s="41">
        <v>582</v>
      </c>
      <c r="E53" s="41">
        <v>582</v>
      </c>
      <c r="F53" s="41">
        <v>582</v>
      </c>
      <c r="G53" s="41"/>
    </row>
    <row r="54" spans="1:7" ht="28.5" customHeight="1">
      <c r="A54" s="71" t="s">
        <v>142</v>
      </c>
      <c r="B54" s="52"/>
      <c r="C54" s="41"/>
      <c r="D54" s="41">
        <v>391</v>
      </c>
      <c r="E54" s="41">
        <v>391</v>
      </c>
      <c r="F54" s="41">
        <v>391</v>
      </c>
      <c r="G54" s="41"/>
    </row>
    <row r="55" spans="1:7" ht="28.5" customHeight="1">
      <c r="A55" s="71" t="s">
        <v>143</v>
      </c>
      <c r="B55" s="52"/>
      <c r="C55" s="41"/>
      <c r="D55" s="41">
        <v>2349</v>
      </c>
      <c r="E55" s="41">
        <v>2349</v>
      </c>
      <c r="F55" s="41">
        <v>2349</v>
      </c>
      <c r="G55" s="41"/>
    </row>
    <row r="56" spans="1:7" ht="28.5" customHeight="1">
      <c r="A56" s="71" t="s">
        <v>144</v>
      </c>
      <c r="B56" s="52"/>
      <c r="C56" s="41"/>
      <c r="D56" s="41">
        <v>876</v>
      </c>
      <c r="E56" s="41">
        <v>876</v>
      </c>
      <c r="F56" s="41">
        <v>876</v>
      </c>
      <c r="G56" s="41"/>
    </row>
    <row r="57" spans="1:7" ht="28.5" customHeight="1">
      <c r="A57" s="71" t="s">
        <v>145</v>
      </c>
      <c r="B57" s="52"/>
      <c r="C57" s="41"/>
      <c r="D57" s="41">
        <v>7467</v>
      </c>
      <c r="E57" s="41">
        <v>7467</v>
      </c>
      <c r="F57" s="41">
        <v>7467</v>
      </c>
      <c r="G57" s="41"/>
    </row>
    <row r="58" spans="1:7" ht="28.5" customHeight="1">
      <c r="A58" s="71" t="s">
        <v>146</v>
      </c>
      <c r="B58" s="52"/>
      <c r="C58" s="41"/>
      <c r="D58" s="41"/>
      <c r="E58" s="41">
        <v>0</v>
      </c>
      <c r="F58" s="41">
        <v>0</v>
      </c>
      <c r="G58" s="41"/>
    </row>
    <row r="59" spans="1:7" ht="28.5" customHeight="1">
      <c r="A59" s="71" t="s">
        <v>147</v>
      </c>
      <c r="B59" s="52"/>
      <c r="C59" s="41"/>
      <c r="D59" s="41">
        <v>7078</v>
      </c>
      <c r="E59" s="41">
        <v>7078</v>
      </c>
      <c r="F59" s="41">
        <v>7078</v>
      </c>
      <c r="G59" s="41"/>
    </row>
    <row r="60" spans="1:7" ht="28.5" customHeight="1">
      <c r="A60" s="71" t="s">
        <v>148</v>
      </c>
      <c r="B60" s="52"/>
      <c r="C60" s="41"/>
      <c r="D60" s="41">
        <v>3424</v>
      </c>
      <c r="E60" s="41">
        <v>3424</v>
      </c>
      <c r="F60" s="41">
        <v>3424</v>
      </c>
      <c r="G60" s="41"/>
    </row>
    <row r="61" spans="1:7" ht="28.5" customHeight="1">
      <c r="A61" s="71" t="s">
        <v>149</v>
      </c>
      <c r="B61" s="52"/>
      <c r="C61" s="41"/>
      <c r="D61" s="41">
        <v>855</v>
      </c>
      <c r="E61" s="41">
        <v>855</v>
      </c>
      <c r="F61" s="41">
        <v>855</v>
      </c>
      <c r="G61" s="41"/>
    </row>
    <row r="62" spans="1:7" ht="28.5" customHeight="1">
      <c r="A62" s="71" t="s">
        <v>150</v>
      </c>
      <c r="B62" s="52"/>
      <c r="C62" s="41"/>
      <c r="D62" s="41">
        <v>381</v>
      </c>
      <c r="E62" s="41">
        <v>381</v>
      </c>
      <c r="F62" s="41">
        <v>381</v>
      </c>
      <c r="G62" s="41"/>
    </row>
    <row r="63" spans="1:7" ht="28.5" customHeight="1">
      <c r="A63" s="71" t="s">
        <v>151</v>
      </c>
      <c r="B63" s="52"/>
      <c r="C63" s="41"/>
      <c r="D63" s="41">
        <v>30</v>
      </c>
      <c r="E63" s="41">
        <v>30</v>
      </c>
      <c r="F63" s="41">
        <v>30</v>
      </c>
      <c r="G63" s="41"/>
    </row>
    <row r="64" spans="1:7" ht="28.5" customHeight="1">
      <c r="A64" s="71" t="s">
        <v>152</v>
      </c>
      <c r="B64" s="52"/>
      <c r="C64" s="41"/>
      <c r="D64" s="41"/>
      <c r="E64" s="41">
        <v>0</v>
      </c>
      <c r="F64" s="41">
        <v>0</v>
      </c>
      <c r="G64" s="41"/>
    </row>
    <row r="65" spans="1:7" ht="28.5" customHeight="1">
      <c r="A65" s="71" t="s">
        <v>153</v>
      </c>
      <c r="B65" s="52"/>
      <c r="C65" s="41"/>
      <c r="D65" s="41">
        <v>1247</v>
      </c>
      <c r="E65" s="41">
        <v>1247</v>
      </c>
      <c r="F65" s="41">
        <v>1247</v>
      </c>
      <c r="G65" s="41"/>
    </row>
    <row r="66" spans="1:7" ht="28.5" customHeight="1">
      <c r="A66" s="71" t="s">
        <v>154</v>
      </c>
      <c r="B66" s="52"/>
      <c r="C66" s="41"/>
      <c r="D66" s="41">
        <v>25</v>
      </c>
      <c r="E66" s="41">
        <v>25</v>
      </c>
      <c r="F66" s="41">
        <v>25</v>
      </c>
      <c r="G66" s="41"/>
    </row>
    <row r="67" spans="1:7" ht="28.5" customHeight="1">
      <c r="A67" s="71" t="s">
        <v>155</v>
      </c>
      <c r="B67" s="52"/>
      <c r="C67" s="41"/>
      <c r="D67" s="41">
        <v>839</v>
      </c>
      <c r="E67" s="41">
        <v>839</v>
      </c>
      <c r="F67" s="41">
        <v>839</v>
      </c>
      <c r="G67" s="41"/>
    </row>
    <row r="68" spans="1:7" ht="28.5" customHeight="1">
      <c r="A68" s="73" t="s">
        <v>156</v>
      </c>
      <c r="B68" s="52"/>
      <c r="C68" s="41"/>
      <c r="D68" s="41"/>
      <c r="E68" s="41">
        <v>0</v>
      </c>
      <c r="F68" s="41">
        <v>0</v>
      </c>
      <c r="G68" s="41"/>
    </row>
    <row r="69" spans="1:7" ht="28.5" customHeight="1">
      <c r="A69" s="74"/>
      <c r="B69" s="75"/>
      <c r="C69" s="76"/>
      <c r="D69" s="76"/>
      <c r="E69" s="76"/>
      <c r="F69" s="76"/>
      <c r="G69" s="76"/>
    </row>
  </sheetData>
  <mergeCells count="2">
    <mergeCell ref="A4:G4"/>
    <mergeCell ref="A2:G2"/>
  </mergeCells>
  <phoneticPr fontId="3" type="noConversion"/>
  <conditionalFormatting sqref="A8:A46">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20</vt:i4>
      </vt:variant>
    </vt:vector>
  </HeadingPairs>
  <TitlesOfParts>
    <vt:vector size="47" baseType="lpstr">
      <vt:lpstr>目录</vt:lpstr>
      <vt:lpstr>收入表（表一）</vt:lpstr>
      <vt:lpstr>收支平衡表（表二）</vt:lpstr>
      <vt:lpstr>支出表（经济分类表-明细）（表三）</vt:lpstr>
      <vt:lpstr>一般公共预算支出表（功能分类明细表）（表四） </vt:lpstr>
      <vt:lpstr>一般公共预算支出表（经济分类表-明细）（表五）</vt:lpstr>
      <vt:lpstr>一般公共预算本级支出表（经济分类表-明细）（表六） </vt:lpstr>
      <vt:lpstr>一般公共预算本级基本支出表（经济分类表-明细）（表七） </vt:lpstr>
      <vt:lpstr>税收返还和转移支付分项目表（表八）</vt:lpstr>
      <vt:lpstr>税收返还和转移支付分地区表（表九）</vt:lpstr>
      <vt:lpstr>一般债务限额和余额表（表十）</vt:lpstr>
      <vt:lpstr>专项债务限额和余额表 （表十一）</vt:lpstr>
      <vt:lpstr>政府性基金收入预算表（表十二）</vt:lpstr>
      <vt:lpstr>政府性基金支出预算表（表十三）</vt:lpstr>
      <vt:lpstr>政府性基金支出预算表（表十四） </vt:lpstr>
      <vt:lpstr>政府性基金分项目表（表十五）</vt:lpstr>
      <vt:lpstr>政府性基金分地区表（表十六）</vt:lpstr>
      <vt:lpstr>社会保险基金收入表（表十七）</vt:lpstr>
      <vt:lpstr>社会保险基金支出表（表十八）</vt:lpstr>
      <vt:lpstr>社保基金明细（城级居民养老收支）（表十八附表一）</vt:lpstr>
      <vt:lpstr>国有资本经营收入（表十九）</vt:lpstr>
      <vt:lpstr>国有资本经营支出（表二十）</vt:lpstr>
      <vt:lpstr>国有资本经营本级支出（表二十一） </vt:lpstr>
      <vt:lpstr>对下安排转移支付的应当公开国有资本经营预算转移支付表（表二十二</vt:lpstr>
      <vt:lpstr>三公（表二十三）</vt:lpstr>
      <vt:lpstr>新增债券使用安排表（表二十四）</vt:lpstr>
      <vt:lpstr>专项债券使用安排表（表二十五）</vt:lpstr>
      <vt:lpstr>'国有资本经营本级支出（表二十一） '!Print_Area</vt:lpstr>
      <vt:lpstr>'国有资本经营收入（表十九）'!Print_Area</vt:lpstr>
      <vt:lpstr>'国有资本经营支出（表二十）'!Print_Area</vt:lpstr>
      <vt:lpstr>'收入表（表一）'!Print_Area</vt:lpstr>
      <vt:lpstr>'收支平衡表（表二）'!Print_Area</vt:lpstr>
      <vt:lpstr>'一般公共预算本级基本支出表（经济分类表-明细）（表七） '!Print_Area</vt:lpstr>
      <vt:lpstr>'一般公共预算本级支出表（经济分类表-明细）（表六） '!Print_Area</vt:lpstr>
      <vt:lpstr>'一般公共预算支出表（经济分类表-明细）（表五）'!Print_Area</vt:lpstr>
      <vt:lpstr>'支出表（经济分类表-明细）（表三）'!Print_Area</vt:lpstr>
      <vt:lpstr>'三公（表二十三）'!Print_Titles</vt:lpstr>
      <vt:lpstr>'收支平衡表（表二）'!Print_Titles</vt:lpstr>
      <vt:lpstr>'一般公共预算本级基本支出表（经济分类表-明细）（表七） '!Print_Titles</vt:lpstr>
      <vt:lpstr>'一般公共预算本级支出表（经济分类表-明细）（表六） '!Print_Titles</vt:lpstr>
      <vt:lpstr>'一般公共预算支出表（功能分类明细表）（表四） '!Print_Titles</vt:lpstr>
      <vt:lpstr>'一般公共预算支出表（经济分类表-明细）（表五）'!Print_Titles</vt:lpstr>
      <vt:lpstr>'政府性基金收入预算表（表十二）'!Print_Titles</vt:lpstr>
      <vt:lpstr>'政府性基金支出预算表（表十三）'!Print_Titles</vt:lpstr>
      <vt:lpstr>'政府性基金支出预算表（表十四） '!Print_Titles</vt:lpstr>
      <vt:lpstr>'支出表（经济分类表-明细）（表三）'!Print_Titles</vt:lpstr>
      <vt:lpstr>'专项债券使用安排表（表二十五）'!Print_Titles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2024-03-15T01:26:46Z</cp:lastPrinted>
  <dcterms:created xsi:type="dcterms:W3CDTF">2024-03-06T02:58:52Z</dcterms:created>
  <dcterms:modified xsi:type="dcterms:W3CDTF">2024-03-25T09:12:28Z</dcterms:modified>
</cp:coreProperties>
</file>