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390" tabRatio="802" firstSheet="15" activeTab="17"/>
  </bookViews>
  <sheets>
    <sheet name="目录" sheetId="99" r:id="rId1"/>
    <sheet name="收入表（表一）" sheetId="63" r:id="rId2"/>
    <sheet name="支出表（经济分类表）（表二）" sheetId="81" r:id="rId3"/>
    <sheet name="本级支出表（表三） " sheetId="93" r:id="rId4"/>
    <sheet name=" 基本支出表（表四） " sheetId="92" r:id="rId5"/>
    <sheet name="税收返还和转移支付分项表(表五)" sheetId="62" r:id="rId6"/>
    <sheet name="税收返还收入及转移支付分地区表(表六)" sheetId="73" r:id="rId7"/>
    <sheet name="政府性基金收入表（表七）" sheetId="70" r:id="rId8"/>
    <sheet name="政府性基金支出表（表八）" sheetId="100" r:id="rId9"/>
    <sheet name="政府性基金本级支出表（表九）" sheetId="101" r:id="rId10"/>
    <sheet name="政府性基金分项目表（表十）" sheetId="102" r:id="rId11"/>
    <sheet name="政府性基金分地区表（表十一）" sheetId="103" r:id="rId12"/>
    <sheet name="国有资本经营收入表（表十二）" sheetId="71" r:id="rId13"/>
    <sheet name="国有资本经营支出表（表十三）" sheetId="104" r:id="rId14"/>
    <sheet name="社会保险基金收入表（表十四）" sheetId="74" r:id="rId15"/>
    <sheet name="社会保险基金支出表（表十五）" sheetId="105" r:id="rId16"/>
    <sheet name="一般债务限额和余额表（表十六）" sheetId="106" r:id="rId17"/>
    <sheet name="专项债务限额和余额表（表十七）" sheetId="89" r:id="rId18"/>
    <sheet name="“三公”经费预算表（表十八）" sheetId="91" r:id="rId19"/>
  </sheets>
  <externalReferences>
    <externalReference r:id="rId20"/>
  </externalReferences>
  <definedNames>
    <definedName name="_xlnm.Print_Area" localSheetId="12">'国有资本经营收入表（表十二）'!$A$1:$B$15</definedName>
    <definedName name="_xlnm.Print_Area" localSheetId="5">'税收返还和转移支付分项表(表五)'!$A$1:$C$47</definedName>
    <definedName name="_xlnm.Print_Area" localSheetId="6">'税收返还收入及转移支付分地区表(表六)'!$A$1:$C$3</definedName>
    <definedName name="_xlnm.Print_Titles" localSheetId="4">' 基本支出表（表四） '!$1:$6</definedName>
    <definedName name="_xlnm.Print_Titles" localSheetId="3">'本级支出表（表三） '!$1:$6</definedName>
    <definedName name="_xlnm.Print_Titles" localSheetId="9">'政府性基金本级支出表（表九）'!$1:$2</definedName>
    <definedName name="_xlnm.Print_Titles" localSheetId="7">'政府性基金收入表（表七）'!$1:$3</definedName>
    <definedName name="_xlnm.Print_Titles" localSheetId="8">'政府性基金支出表（表八）'!$1:$2</definedName>
    <definedName name="_xlnm.Print_Titles" localSheetId="2">'支出表（经济分类表）（表二）'!$1:$6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<sst xmlns="http://schemas.openxmlformats.org/spreadsheetml/2006/main" count="8241" uniqueCount="791">
  <si>
    <t>目  录</t>
  </si>
  <si>
    <t>一、一般公共预算收入表</t>
  </si>
  <si>
    <t>二、一般公共预算支出表</t>
  </si>
  <si>
    <t>三、一般公共预算本级支出表</t>
  </si>
  <si>
    <t>四、一般公共预算本级基本支出表</t>
  </si>
  <si>
    <t>五、一般公共预算对下税收返还和转移支付预算分项目表</t>
  </si>
  <si>
    <t>六、一般公共预算对下税收返还和转移支付预算分地区表</t>
  </si>
  <si>
    <t>七、政府性基金收入预算表</t>
  </si>
  <si>
    <t>八、政府性基金支出预算表</t>
  </si>
  <si>
    <t>九、政府性基金本级支出预算表</t>
  </si>
  <si>
    <t>十、政府性基金转移支付预算分项目表</t>
  </si>
  <si>
    <t>十一、政府性基金转移支付预算分地区表</t>
  </si>
  <si>
    <t>十二、国有资本经营收入预算表</t>
  </si>
  <si>
    <t>十三、国有资本经营支出预算表</t>
  </si>
  <si>
    <t>十四、社会保险基金收入预算总表</t>
  </si>
  <si>
    <t>十五、社会保险基金支出预算总表</t>
  </si>
  <si>
    <t>十六、地方政府一般债务限额和余额情况表</t>
  </si>
  <si>
    <t>十七、地方政府专项债务限额和余额情况表</t>
  </si>
  <si>
    <t>十八、“三公”经费预算表</t>
  </si>
  <si>
    <r>
      <rPr>
        <b/>
        <sz val="22"/>
        <rFont val="宋体"/>
        <charset val="134"/>
      </rPr>
      <t>新邵县</t>
    </r>
    <r>
      <rPr>
        <b/>
        <sz val="22"/>
        <rFont val="Times New Roman"/>
        <charset val="134"/>
      </rPr>
      <t>2019</t>
    </r>
    <r>
      <rPr>
        <b/>
        <sz val="22"/>
        <rFont val="宋体"/>
        <charset val="134"/>
      </rPr>
      <t>年一般公共预算收入预算表</t>
    </r>
  </si>
  <si>
    <t>表一</t>
  </si>
  <si>
    <t>金额单位：万元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</si>
  <si>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目</t>
    </r>
  </si>
  <si>
    <t>上年完成</t>
  </si>
  <si>
    <t>本年预算</t>
  </si>
  <si>
    <r>
      <rPr>
        <sz val="11"/>
        <rFont val="宋体"/>
        <charset val="134"/>
      </rPr>
      <t>同比增长</t>
    </r>
    <r>
      <rPr>
        <sz val="11"/>
        <rFont val="Times New Roman"/>
        <charset val="134"/>
      </rPr>
      <t>%</t>
    </r>
  </si>
  <si>
    <r>
      <rPr>
        <sz val="11"/>
        <rFont val="宋体"/>
        <charset val="134"/>
      </rPr>
      <t>备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注</t>
    </r>
  </si>
  <si>
    <r>
      <rPr>
        <sz val="11"/>
        <rFont val="宋体"/>
        <charset val="134"/>
      </rPr>
      <t>备</t>
    </r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注</t>
    </r>
  </si>
  <si>
    <t>一、税收收入</t>
  </si>
  <si>
    <r>
      <rPr>
        <sz val="11"/>
        <rFont val="Times New Roman"/>
        <charset val="134"/>
      </rPr>
      <t xml:space="preserve">    5.</t>
    </r>
    <r>
      <rPr>
        <sz val="11"/>
        <rFont val="宋体"/>
        <charset val="134"/>
      </rPr>
      <t>专项收入</t>
    </r>
  </si>
  <si>
    <r>
      <rPr>
        <sz val="11"/>
        <rFont val="Times New Roman"/>
        <charset val="134"/>
      </rPr>
      <t xml:space="preserve">     1.</t>
    </r>
    <r>
      <rPr>
        <sz val="11"/>
        <rFont val="宋体"/>
        <charset val="134"/>
      </rPr>
      <t>增值税</t>
    </r>
  </si>
  <si>
    <t>其中：残保金</t>
  </si>
  <si>
    <r>
      <rPr>
        <sz val="11"/>
        <rFont val="Times New Roman"/>
        <charset val="134"/>
      </rPr>
      <t xml:space="preserve">     2.</t>
    </r>
    <r>
      <rPr>
        <sz val="11"/>
        <rFont val="宋体"/>
        <charset val="134"/>
      </rPr>
      <t>城建税</t>
    </r>
  </si>
  <si>
    <t xml:space="preserve">    地方教育附加</t>
  </si>
  <si>
    <r>
      <rPr>
        <sz val="11"/>
        <rFont val="Times New Roman"/>
        <charset val="134"/>
      </rPr>
      <t xml:space="preserve">     3. </t>
    </r>
    <r>
      <rPr>
        <sz val="11"/>
        <rFont val="宋体"/>
        <charset val="134"/>
      </rPr>
      <t>个人所得税</t>
    </r>
  </si>
  <si>
    <t xml:space="preserve">    教育费附加</t>
  </si>
  <si>
    <r>
      <rPr>
        <sz val="11"/>
        <rFont val="Times New Roman"/>
        <charset val="134"/>
      </rPr>
      <t xml:space="preserve">     4.</t>
    </r>
    <r>
      <rPr>
        <sz val="11"/>
        <rFont val="宋体"/>
        <charset val="134"/>
      </rPr>
      <t>企业所得税</t>
    </r>
  </si>
  <si>
    <r>
      <rPr>
        <sz val="11"/>
        <rFont val="Times New Roman"/>
        <charset val="134"/>
      </rPr>
      <t xml:space="preserve">   6.</t>
    </r>
    <r>
      <rPr>
        <sz val="11"/>
        <rFont val="宋体"/>
        <charset val="134"/>
      </rPr>
      <t>捐赠收入</t>
    </r>
  </si>
  <si>
    <r>
      <rPr>
        <sz val="11"/>
        <rFont val="Times New Roman"/>
        <charset val="134"/>
      </rPr>
      <t xml:space="preserve">     5.</t>
    </r>
    <r>
      <rPr>
        <sz val="11"/>
        <rFont val="宋体"/>
        <charset val="134"/>
      </rPr>
      <t>耕地占用税</t>
    </r>
  </si>
  <si>
    <r>
      <rPr>
        <sz val="11"/>
        <rFont val="Times New Roman"/>
        <charset val="134"/>
      </rPr>
      <t xml:space="preserve">     6.</t>
    </r>
    <r>
      <rPr>
        <sz val="11"/>
        <rFont val="宋体"/>
        <charset val="134"/>
      </rPr>
      <t>契税</t>
    </r>
  </si>
  <si>
    <t>一般预算收入合计</t>
  </si>
  <si>
    <r>
      <rPr>
        <sz val="11"/>
        <rFont val="Times New Roman"/>
        <charset val="134"/>
      </rPr>
      <t xml:space="preserve">     7.</t>
    </r>
    <r>
      <rPr>
        <sz val="11"/>
        <rFont val="宋体"/>
        <charset val="134"/>
      </rPr>
      <t>资源税</t>
    </r>
  </si>
  <si>
    <r>
      <rPr>
        <sz val="11"/>
        <rFont val="Times New Roman"/>
        <charset val="134"/>
      </rPr>
      <t xml:space="preserve">     8.</t>
    </r>
    <r>
      <rPr>
        <sz val="11"/>
        <rFont val="宋体"/>
        <charset val="134"/>
      </rPr>
      <t>城镇土地使用税</t>
    </r>
  </si>
  <si>
    <t>上划“增值税”收入</t>
  </si>
  <si>
    <r>
      <rPr>
        <sz val="11"/>
        <rFont val="Times New Roman"/>
        <charset val="134"/>
      </rPr>
      <t xml:space="preserve">     9.</t>
    </r>
    <r>
      <rPr>
        <sz val="11"/>
        <rFont val="宋体"/>
        <charset val="134"/>
      </rPr>
      <t>环境保护税</t>
    </r>
  </si>
  <si>
    <r>
      <rPr>
        <b/>
        <sz val="11"/>
        <rFont val="宋体"/>
        <charset val="134"/>
      </rPr>
      <t>上划所得税</t>
    </r>
    <r>
      <rPr>
        <b/>
        <sz val="11"/>
        <rFont val="Times New Roman"/>
        <charset val="134"/>
      </rPr>
      <t>72%</t>
    </r>
  </si>
  <si>
    <r>
      <rPr>
        <sz val="11"/>
        <rFont val="Times New Roman"/>
        <charset val="134"/>
      </rPr>
      <t xml:space="preserve">     10.</t>
    </r>
    <r>
      <rPr>
        <sz val="11"/>
        <rFont val="宋体"/>
        <charset val="134"/>
      </rPr>
      <t>其他各税</t>
    </r>
  </si>
  <si>
    <t>上划“消费税”收入</t>
  </si>
  <si>
    <t>上划环境保护税</t>
  </si>
  <si>
    <t>上划省级城镇土地使用税30%</t>
  </si>
  <si>
    <t>二、非税收入</t>
  </si>
  <si>
    <t>上划省级资源税25%</t>
  </si>
  <si>
    <r>
      <rPr>
        <sz val="11"/>
        <rFont val="Times New Roman"/>
        <charset val="134"/>
      </rPr>
      <t xml:space="preserve">    1.</t>
    </r>
    <r>
      <rPr>
        <sz val="11"/>
        <rFont val="宋体"/>
        <charset val="134"/>
      </rPr>
      <t>国有资源有偿收入</t>
    </r>
  </si>
  <si>
    <r>
      <rPr>
        <sz val="11"/>
        <rFont val="Times New Roman"/>
        <charset val="134"/>
      </rPr>
      <t xml:space="preserve">    2.</t>
    </r>
    <r>
      <rPr>
        <sz val="11"/>
        <rFont val="宋体"/>
        <charset val="134"/>
      </rPr>
      <t>行政性收费</t>
    </r>
  </si>
  <si>
    <t>财政总收入</t>
  </si>
  <si>
    <r>
      <rPr>
        <sz val="11"/>
        <rFont val="Times New Roman"/>
        <charset val="134"/>
      </rPr>
      <t xml:space="preserve">    3.</t>
    </r>
    <r>
      <rPr>
        <sz val="11"/>
        <rFont val="宋体"/>
        <charset val="134"/>
      </rPr>
      <t>罚没收入</t>
    </r>
  </si>
  <si>
    <t>税     务</t>
  </si>
  <si>
    <r>
      <rPr>
        <sz val="11"/>
        <rFont val="Times New Roman"/>
        <charset val="134"/>
      </rPr>
      <t xml:space="preserve">    4.</t>
    </r>
    <r>
      <rPr>
        <sz val="11"/>
        <rFont val="宋体"/>
        <charset val="134"/>
      </rPr>
      <t>其他收入</t>
    </r>
  </si>
  <si>
    <r>
      <rPr>
        <sz val="11"/>
        <rFont val="宋体"/>
        <charset val="134"/>
      </rPr>
      <t>财</t>
    </r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政</t>
    </r>
  </si>
  <si>
    <t>新邵县2019年一般公共预算支出预算表</t>
  </si>
  <si>
    <t>表二</t>
  </si>
  <si>
    <t>金额单位:万元</t>
  </si>
  <si>
    <t>续表四</t>
  </si>
  <si>
    <t>功能科目</t>
  </si>
  <si>
    <t>基本支出（经费拨款）</t>
  </si>
  <si>
    <t>专项支出</t>
  </si>
  <si>
    <t>上级专项指标</t>
  </si>
  <si>
    <t>总计</t>
  </si>
  <si>
    <t>基本支出合计</t>
  </si>
  <si>
    <t>工资福利支出</t>
  </si>
  <si>
    <t>商品和服务支出</t>
  </si>
  <si>
    <t>对个人和家庭的补助</t>
  </si>
  <si>
    <t>合计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</si>
  <si>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</si>
  <si>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</si>
  <si>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</si>
  <si>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</si>
  <si>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</si>
  <si>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</si>
  <si>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</si>
  <si>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</si>
  <si>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</si>
  <si>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</si>
  <si>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</si>
  <si>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</si>
  <si>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其它工资福利支出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</si>
  <si>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</si>
  <si>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</si>
  <si>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</si>
  <si>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</si>
  <si>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</si>
  <si>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</si>
  <si>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</si>
  <si>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</si>
  <si>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</si>
  <si>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</si>
  <si>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</si>
  <si>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</si>
  <si>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</si>
  <si>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</si>
  <si>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</si>
  <si>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</si>
  <si>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</si>
  <si>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</si>
  <si>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</si>
  <si>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</si>
  <si>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</si>
  <si>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</si>
  <si>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</si>
  <si>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</si>
  <si>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</si>
  <si>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</si>
  <si>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</si>
  <si>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业务费</t>
  </si>
  <si>
    <t>离（退）休费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</si>
  <si>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</si>
  <si>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</si>
  <si>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</si>
  <si>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</si>
  <si>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</si>
  <si>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</si>
  <si>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</si>
  <si>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</si>
  <si>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</si>
  <si>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类</t>
  </si>
  <si>
    <t>款</t>
  </si>
  <si>
    <t>项</t>
  </si>
  <si>
    <t>科目名称</t>
  </si>
  <si>
    <t>小计</t>
  </si>
  <si>
    <t>津补贴</t>
  </si>
  <si>
    <t>乡镇工作津贴</t>
  </si>
  <si>
    <t>人才津贴</t>
  </si>
  <si>
    <t>特殊岗位津贴</t>
  </si>
  <si>
    <t>基本离（退）休费</t>
  </si>
  <si>
    <t>离（退）休人员津补贴</t>
  </si>
  <si>
    <t>201</t>
  </si>
  <si>
    <t>一般公共服务支出</t>
  </si>
  <si>
    <t>01</t>
  </si>
  <si>
    <t xml:space="preserve">  人大事务</t>
  </si>
  <si>
    <t xml:space="preserve">  201</t>
  </si>
  <si>
    <t xml:space="preserve">  01</t>
  </si>
  <si>
    <t xml:space="preserve">    行政运行</t>
  </si>
  <si>
    <t>02</t>
  </si>
  <si>
    <t xml:space="preserve">  政协事务</t>
  </si>
  <si>
    <t xml:space="preserve">  02</t>
  </si>
  <si>
    <t>03</t>
  </si>
  <si>
    <t xml:space="preserve">  政府办公厅（室）及相关机构事务</t>
  </si>
  <si>
    <t xml:space="preserve">  03</t>
  </si>
  <si>
    <t xml:space="preserve">    一般行政管理事务</t>
  </si>
  <si>
    <t xml:space="preserve">    机关服务</t>
  </si>
  <si>
    <t>08</t>
  </si>
  <si>
    <t xml:space="preserve">    信访事务</t>
  </si>
  <si>
    <t>50</t>
  </si>
  <si>
    <t xml:space="preserve">    事业运行</t>
  </si>
  <si>
    <t>99</t>
  </si>
  <si>
    <t xml:space="preserve">    其他政府办公厅（室）及相关机构事务支出</t>
  </si>
  <si>
    <t>04</t>
  </si>
  <si>
    <t xml:space="preserve">  发展与改革事务</t>
  </si>
  <si>
    <t xml:space="preserve">  04</t>
  </si>
  <si>
    <t>05</t>
  </si>
  <si>
    <t xml:space="preserve">  统计信息事务</t>
  </si>
  <si>
    <t xml:space="preserve">  05</t>
  </si>
  <si>
    <t xml:space="preserve">    专项统计业务</t>
  </si>
  <si>
    <t>07</t>
  </si>
  <si>
    <t xml:space="preserve">    专项普查活动</t>
  </si>
  <si>
    <t xml:space="preserve">    其他统计信息事务支出</t>
  </si>
  <si>
    <t>06</t>
  </si>
  <si>
    <t xml:space="preserve">  财政事务</t>
  </si>
  <si>
    <t xml:space="preserve">  06</t>
  </si>
  <si>
    <t xml:space="preserve">    其他财政事务支出</t>
  </si>
  <si>
    <t xml:space="preserve">  税收事务</t>
  </si>
  <si>
    <t xml:space="preserve">  07</t>
  </si>
  <si>
    <t xml:space="preserve">    协税护税</t>
  </si>
  <si>
    <t xml:space="preserve">  审计事务</t>
  </si>
  <si>
    <t xml:space="preserve">  08</t>
  </si>
  <si>
    <t>10</t>
  </si>
  <si>
    <t xml:space="preserve">  人力资源事务</t>
  </si>
  <si>
    <t xml:space="preserve">  10</t>
  </si>
  <si>
    <t xml:space="preserve">    其他人力资源事务支出</t>
  </si>
  <si>
    <t>11</t>
  </si>
  <si>
    <t xml:space="preserve">  纪检监察事务</t>
  </si>
  <si>
    <t xml:space="preserve">  11</t>
  </si>
  <si>
    <t>13</t>
  </si>
  <si>
    <t xml:space="preserve">  商贸事务</t>
  </si>
  <si>
    <t xml:space="preserve">  13</t>
  </si>
  <si>
    <t xml:space="preserve">    对外贸易管理</t>
  </si>
  <si>
    <t xml:space="preserve">    招商引资</t>
  </si>
  <si>
    <t xml:space="preserve">    其他商贸事务支出</t>
  </si>
  <si>
    <t>25</t>
  </si>
  <si>
    <t xml:space="preserve">  港澳台事务</t>
  </si>
  <si>
    <t xml:space="preserve">  25</t>
  </si>
  <si>
    <t xml:space="preserve">    台湾事务</t>
  </si>
  <si>
    <t>26</t>
  </si>
  <si>
    <t xml:space="preserve">  档案事务</t>
  </si>
  <si>
    <t xml:space="preserve">  26</t>
  </si>
  <si>
    <t xml:space="preserve">    档案馆</t>
  </si>
  <si>
    <t>28</t>
  </si>
  <si>
    <t xml:space="preserve">  民主党派及工商联事务</t>
  </si>
  <si>
    <t xml:space="preserve">  28</t>
  </si>
  <si>
    <t xml:space="preserve">    其他民主党派及工商联事务支出</t>
  </si>
  <si>
    <t>29</t>
  </si>
  <si>
    <t xml:space="preserve">  群众团体事务</t>
  </si>
  <si>
    <t xml:space="preserve">  29</t>
  </si>
  <si>
    <t>31</t>
  </si>
  <si>
    <t xml:space="preserve">  党委办公厅（室）及相关机构事务</t>
  </si>
  <si>
    <t xml:space="preserve">  31</t>
  </si>
  <si>
    <t xml:space="preserve">    其他党委办公厅（室）及相关机构事务支出</t>
  </si>
  <si>
    <t>32</t>
  </si>
  <si>
    <t xml:space="preserve">  组织事务</t>
  </si>
  <si>
    <t xml:space="preserve">  32</t>
  </si>
  <si>
    <t>33</t>
  </si>
  <si>
    <t xml:space="preserve">  宣传事务</t>
  </si>
  <si>
    <t xml:space="preserve">  33</t>
  </si>
  <si>
    <t xml:space="preserve">    其他宣传事务支出</t>
  </si>
  <si>
    <t>34</t>
  </si>
  <si>
    <t xml:space="preserve">  统战事务</t>
  </si>
  <si>
    <t xml:space="preserve">  34</t>
  </si>
  <si>
    <t xml:space="preserve">    华侨事务</t>
  </si>
  <si>
    <t>36</t>
  </si>
  <si>
    <t xml:space="preserve">  其他共产党事务支出</t>
  </si>
  <si>
    <t xml:space="preserve">  36</t>
  </si>
  <si>
    <t>38</t>
  </si>
  <si>
    <t xml:space="preserve">  市场监督管理事务</t>
  </si>
  <si>
    <t xml:space="preserve">  38</t>
  </si>
  <si>
    <t xml:space="preserve">    市场监督管理专项</t>
  </si>
  <si>
    <t xml:space="preserve">    市场监管执法</t>
  </si>
  <si>
    <t xml:space="preserve">    消费者权益保护</t>
  </si>
  <si>
    <t xml:space="preserve">    信息化建设</t>
  </si>
  <si>
    <t>09</t>
  </si>
  <si>
    <t xml:space="preserve">    市场监督管理技术支持</t>
  </si>
  <si>
    <t xml:space="preserve">    其他市场监督管理事务</t>
  </si>
  <si>
    <t>204</t>
  </si>
  <si>
    <t>公共安全支出</t>
  </si>
  <si>
    <t xml:space="preserve">  武装警察部队</t>
  </si>
  <si>
    <t xml:space="preserve">  204</t>
  </si>
  <si>
    <t xml:space="preserve">    武装警察部队</t>
  </si>
  <si>
    <t xml:space="preserve">  公安</t>
  </si>
  <si>
    <t>19</t>
  </si>
  <si>
    <t>20</t>
  </si>
  <si>
    <t xml:space="preserve">    执法办案</t>
  </si>
  <si>
    <t>21</t>
  </si>
  <si>
    <t xml:space="preserve">    特别业务</t>
  </si>
  <si>
    <t xml:space="preserve">    其他公安支出</t>
  </si>
  <si>
    <t xml:space="preserve">  司法</t>
  </si>
  <si>
    <t xml:space="preserve">    其他司法支出</t>
  </si>
  <si>
    <t xml:space="preserve">  强制隔离戒毒</t>
  </si>
  <si>
    <t xml:space="preserve">    其他强制隔离戒毒支出</t>
  </si>
  <si>
    <t xml:space="preserve">  其他公共安全支出</t>
  </si>
  <si>
    <t xml:space="preserve">  99</t>
  </si>
  <si>
    <t xml:space="preserve">    其他公共安全支出</t>
  </si>
  <si>
    <t>205</t>
  </si>
  <si>
    <t>教育支出</t>
  </si>
  <si>
    <t xml:space="preserve">  教育管理事务</t>
  </si>
  <si>
    <t xml:space="preserve">  205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</si>
  <si>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</si>
  <si>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</si>
  <si>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</si>
  <si>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</si>
  <si>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</si>
  <si>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</si>
  <si>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</si>
  <si>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</si>
  <si>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</si>
  <si>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中专教育</t>
  </si>
  <si>
    <t xml:space="preserve">    职业高中教育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</si>
  <si>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</si>
  <si>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</si>
  <si>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</si>
  <si>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</si>
  <si>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</si>
  <si>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</si>
  <si>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</si>
  <si>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09</t>
  </si>
  <si>
    <t xml:space="preserve">    其他教育费附加安排的支出</t>
  </si>
  <si>
    <t xml:space="preserve">  其他教育支出</t>
  </si>
  <si>
    <t xml:space="preserve">    其他教育支出</t>
  </si>
  <si>
    <t>206</t>
  </si>
  <si>
    <t>科学技术支出</t>
  </si>
  <si>
    <t xml:space="preserve">  科学技术管理事务</t>
  </si>
  <si>
    <t xml:space="preserve">  206</t>
  </si>
  <si>
    <t xml:space="preserve">    其他科学技术管理事务支出</t>
  </si>
  <si>
    <t xml:space="preserve">  技术研究与开发</t>
  </si>
  <si>
    <t xml:space="preserve">    科技成果转化与扩散</t>
  </si>
  <si>
    <t xml:space="preserve">  科技条件与服务</t>
  </si>
  <si>
    <t xml:space="preserve">    机构运行</t>
  </si>
  <si>
    <t xml:space="preserve">  科学技术普及</t>
  </si>
  <si>
    <t xml:space="preserve">    其他科学技术普及支出</t>
  </si>
  <si>
    <t>207</t>
  </si>
  <si>
    <t>文化旅游体育与传媒支出</t>
  </si>
  <si>
    <t xml:space="preserve">  文化和旅游</t>
  </si>
  <si>
    <t xml:space="preserve">  207</t>
  </si>
  <si>
    <t xml:space="preserve">    图书馆</t>
  </si>
  <si>
    <t xml:space="preserve">    文化展示及纪念机构</t>
  </si>
  <si>
    <t xml:space="preserve">    文化创作与保护</t>
  </si>
  <si>
    <t xml:space="preserve">    其他文化和旅游支出</t>
  </si>
  <si>
    <t xml:space="preserve">  文物</t>
  </si>
  <si>
    <t xml:space="preserve">    文物保护</t>
  </si>
  <si>
    <t xml:space="preserve">  体育</t>
  </si>
  <si>
    <t xml:space="preserve">    其他体育支出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</si>
  <si>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</si>
  <si>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</si>
  <si>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</si>
  <si>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</si>
  <si>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>208</t>
  </si>
  <si>
    <t>社会保障和就业支出</t>
  </si>
  <si>
    <t xml:space="preserve">  人力资源和社会保障管理事务</t>
  </si>
  <si>
    <t xml:space="preserve">  208</t>
  </si>
  <si>
    <t xml:space="preserve">    综合业务管理</t>
  </si>
  <si>
    <t xml:space="preserve">    劳动保障监察</t>
  </si>
  <si>
    <t xml:space="preserve">    其他人力资源和社会保障管理事务支出</t>
  </si>
  <si>
    <t xml:space="preserve">  民政管理事务</t>
  </si>
  <si>
    <t xml:space="preserve">  行政事业单位离退休</t>
  </si>
  <si>
    <t xml:space="preserve">    机关事业单位基本养老保险缴费支出</t>
  </si>
  <si>
    <t xml:space="preserve"> 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</si>
  <si>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</si>
  <si>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</si>
  <si>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</si>
  <si>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  伤残抚恤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</si>
  <si>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</si>
  <si>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</si>
  <si>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</si>
  <si>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</si>
  <si>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</si>
  <si>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</si>
  <si>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</si>
  <si>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</si>
  <si>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</si>
  <si>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</si>
  <si>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</si>
  <si>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</si>
  <si>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</si>
  <si>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</si>
  <si>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</si>
  <si>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>16</t>
  </si>
  <si>
    <t xml:space="preserve">  红十字事业</t>
  </si>
  <si>
    <t xml:space="preserve">  16</t>
  </si>
  <si>
    <t xml:space="preserve">  最低生活保障</t>
  </si>
  <si>
    <t xml:space="preserve">  19</t>
  </si>
  <si>
    <t xml:space="preserve">    城市最低生活保障金支出</t>
  </si>
  <si>
    <t xml:space="preserve">    农村最低生活保障金支出</t>
  </si>
  <si>
    <t xml:space="preserve">  特困人员救助供养</t>
  </si>
  <si>
    <t xml:space="preserve">  21</t>
  </si>
  <si>
    <t xml:space="preserve">    农村特困人员救助供养支出</t>
  </si>
  <si>
    <t>24</t>
  </si>
  <si>
    <t xml:space="preserve">  补充道路交通事故社会救助基金</t>
  </si>
  <si>
    <t xml:space="preserve">  24</t>
  </si>
  <si>
    <t xml:space="preserve">    交强险罚款收入补助基金支出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</si>
  <si>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</si>
  <si>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</si>
  <si>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</si>
  <si>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>27</t>
  </si>
  <si>
    <t xml:space="preserve">  财政对其他社会保险基金的补助</t>
  </si>
  <si>
    <t xml:space="preserve">  27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</si>
  <si>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</si>
  <si>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</si>
  <si>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</si>
  <si>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其他社会保障和就业支出</t>
  </si>
  <si>
    <t xml:space="preserve">    其他社会保障和就业支出</t>
  </si>
  <si>
    <t>210</t>
  </si>
  <si>
    <t>卫生健康支出</t>
  </si>
  <si>
    <t xml:space="preserve">  卫生健康管理事务</t>
  </si>
  <si>
    <t xml:space="preserve">  210</t>
  </si>
  <si>
    <t xml:space="preserve">    其他卫生健康管理事务支出</t>
  </si>
  <si>
    <t xml:space="preserve">  公立医院</t>
  </si>
  <si>
    <t xml:space="preserve">    综合医院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</si>
  <si>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</si>
  <si>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</si>
  <si>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</si>
  <si>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</si>
  <si>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</si>
  <si>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</si>
  <si>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</si>
  <si>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</si>
  <si>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采供血机构</t>
  </si>
  <si>
    <t xml:space="preserve">    基本公共卫生服务</t>
  </si>
  <si>
    <t xml:space="preserve">    重大公共卫生专项</t>
  </si>
  <si>
    <t xml:space="preserve">  中医药</t>
  </si>
  <si>
    <t xml:space="preserve">    中医（民族医）药专项</t>
  </si>
  <si>
    <t xml:space="preserve">  计划生育事务</t>
  </si>
  <si>
    <t>17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</si>
  <si>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</si>
  <si>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</si>
  <si>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</si>
  <si>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</si>
  <si>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</si>
  <si>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>12</t>
  </si>
  <si>
    <t xml:space="preserve">  财政对基本医疗保险基金的补助</t>
  </si>
  <si>
    <t xml:space="preserve">  12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</si>
  <si>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</si>
  <si>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</si>
  <si>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</si>
  <si>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</si>
  <si>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>14</t>
  </si>
  <si>
    <t xml:space="preserve">  优抚对象医疗</t>
  </si>
  <si>
    <t xml:space="preserve">  14</t>
  </si>
  <si>
    <t xml:space="preserve">    优抚对象医疗补助</t>
  </si>
  <si>
    <t>15</t>
  </si>
  <si>
    <t xml:space="preserve">  医疗保障管理事务</t>
  </si>
  <si>
    <t xml:space="preserve">  15</t>
  </si>
  <si>
    <t xml:space="preserve">  其他卫生健康支出</t>
  </si>
  <si>
    <t xml:space="preserve">    其他卫生健康支出</t>
  </si>
  <si>
    <t>211</t>
  </si>
  <si>
    <t>节能环保支出</t>
  </si>
  <si>
    <t xml:space="preserve">  环境保护管理事务</t>
  </si>
  <si>
    <t xml:space="preserve">  211</t>
  </si>
  <si>
    <t xml:space="preserve">  污染防治</t>
  </si>
  <si>
    <t xml:space="preserve">    水体</t>
  </si>
  <si>
    <t xml:space="preserve">    其他污染防治支出</t>
  </si>
  <si>
    <t xml:space="preserve">  自然生态保护</t>
  </si>
  <si>
    <t xml:space="preserve">    农村环境保护</t>
  </si>
  <si>
    <t xml:space="preserve">  天然林保护</t>
  </si>
  <si>
    <t xml:space="preserve">    森林管护</t>
  </si>
  <si>
    <t xml:space="preserve">  退耕还林</t>
  </si>
  <si>
    <t xml:space="preserve">    退耕现金</t>
  </si>
  <si>
    <t>212</t>
  </si>
  <si>
    <t>城乡社区支出</t>
  </si>
  <si>
    <t xml:space="preserve">  城乡社区管理事务</t>
  </si>
  <si>
    <t xml:space="preserve">  212</t>
  </si>
  <si>
    <t xml:space="preserve">    城管执法</t>
  </si>
  <si>
    <t xml:space="preserve">    工程建设管理</t>
  </si>
  <si>
    <t xml:space="preserve">    市政公用行业市场监管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</si>
  <si>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</si>
  <si>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</si>
  <si>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</si>
  <si>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</si>
  <si>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</si>
  <si>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</si>
  <si>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</si>
  <si>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</si>
  <si>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</si>
  <si>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</si>
  <si>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</si>
  <si>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城市基础设施配套费安排的支出</t>
  </si>
  <si>
    <t xml:space="preserve">   其他城乡社区支出</t>
  </si>
  <si>
    <t xml:space="preserve">    其他城市基础设施配套费安排的支出</t>
  </si>
  <si>
    <t>213</t>
  </si>
  <si>
    <t>农林水支出</t>
  </si>
  <si>
    <t xml:space="preserve">  农业</t>
  </si>
  <si>
    <t xml:space="preserve">  213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</si>
  <si>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</si>
  <si>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</si>
  <si>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</si>
  <si>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</si>
  <si>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>22</t>
  </si>
  <si>
    <t xml:space="preserve">    农业生产支持补贴</t>
  </si>
  <si>
    <t xml:space="preserve">    农业组织化与产业化经营</t>
  </si>
  <si>
    <t xml:space="preserve">    农村公益事业</t>
  </si>
  <si>
    <t>48</t>
  </si>
  <si>
    <t xml:space="preserve">    成品油价格改革对渔业的补贴</t>
  </si>
  <si>
    <t>52</t>
  </si>
  <si>
    <t xml:space="preserve">    对高校毕业生到基层任职补助</t>
  </si>
  <si>
    <t xml:space="preserve">    其他农业支出</t>
  </si>
  <si>
    <t xml:space="preserve">  林业和草原</t>
  </si>
  <si>
    <t xml:space="preserve">    事业机构</t>
  </si>
  <si>
    <t xml:space="preserve">    森林培育</t>
  </si>
  <si>
    <t xml:space="preserve">    技术推广与转化</t>
  </si>
  <si>
    <t xml:space="preserve">    森林生态效益补偿</t>
  </si>
  <si>
    <t xml:space="preserve">    执法与监督</t>
  </si>
  <si>
    <t xml:space="preserve">    林区公共支出</t>
  </si>
  <si>
    <t xml:space="preserve">    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</si>
  <si>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</si>
  <si>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</si>
  <si>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</si>
  <si>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</si>
  <si>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</si>
  <si>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水土保持</t>
  </si>
  <si>
    <t xml:space="preserve">    水资源节约管理与保护</t>
  </si>
  <si>
    <t xml:space="preserve">    水文测报</t>
  </si>
  <si>
    <t xml:space="preserve">    防汛</t>
  </si>
  <si>
    <t xml:space="preserve">    农田水利</t>
  </si>
  <si>
    <t>35</t>
  </si>
  <si>
    <t xml:space="preserve">    农村人畜饮水</t>
  </si>
  <si>
    <t xml:space="preserve">  扶贫</t>
  </si>
  <si>
    <t xml:space="preserve">    农村基础设施建设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</si>
  <si>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</si>
  <si>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</si>
  <si>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</si>
  <si>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</si>
  <si>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农村综合改革</t>
  </si>
  <si>
    <t xml:space="preserve">    其他农村综合改革支出</t>
  </si>
  <si>
    <t xml:space="preserve">  普惠金融发展支出</t>
  </si>
  <si>
    <t xml:space="preserve">    农业保险保费补贴</t>
  </si>
  <si>
    <t xml:space="preserve">    创业担保贷款贴息</t>
  </si>
  <si>
    <t>214</t>
  </si>
  <si>
    <t>交通运输支出</t>
  </si>
  <si>
    <t xml:space="preserve">  公路水路运输</t>
  </si>
  <si>
    <t xml:space="preserve">  214</t>
  </si>
  <si>
    <t xml:space="preserve">    公路建设</t>
  </si>
  <si>
    <t xml:space="preserve">    公路养护</t>
  </si>
  <si>
    <t xml:space="preserve">    公路运输管理</t>
  </si>
  <si>
    <t xml:space="preserve">    海事管理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</si>
  <si>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</si>
  <si>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</si>
  <si>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</si>
  <si>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</si>
  <si>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车辆购置税支出</t>
  </si>
  <si>
    <t xml:space="preserve">    车辆购置税用于农村公路建设支出</t>
  </si>
  <si>
    <t xml:space="preserve">    车辆购置税其他支出</t>
  </si>
  <si>
    <t>215</t>
  </si>
  <si>
    <t>资源勘探信息等支出</t>
  </si>
  <si>
    <t xml:space="preserve">  工业和信息产业监管</t>
  </si>
  <si>
    <t xml:space="preserve">  215</t>
  </si>
  <si>
    <t xml:space="preserve">    工业和信息产业支持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</si>
  <si>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</si>
  <si>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</si>
  <si>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</si>
  <si>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>216</t>
  </si>
  <si>
    <t>商业服务业等支出</t>
  </si>
  <si>
    <t xml:space="preserve">  商业流通事务</t>
  </si>
  <si>
    <t xml:space="preserve">  216</t>
  </si>
  <si>
    <t>217</t>
  </si>
  <si>
    <t>金融支出</t>
  </si>
  <si>
    <t xml:space="preserve">  金融部门行政支出</t>
  </si>
  <si>
    <t xml:space="preserve">  217</t>
  </si>
  <si>
    <t xml:space="preserve">    金融部门其他行政支出</t>
  </si>
  <si>
    <t>220</t>
  </si>
  <si>
    <t>自然资源海洋气象等支出</t>
  </si>
  <si>
    <t xml:space="preserve">  自然资源事务</t>
  </si>
  <si>
    <t xml:space="preserve">  220</t>
  </si>
  <si>
    <t xml:space="preserve">    土地资源调查</t>
  </si>
  <si>
    <t xml:space="preserve">    国土整治</t>
  </si>
  <si>
    <t xml:space="preserve">    土地资源储备支出</t>
  </si>
  <si>
    <t xml:space="preserve">    地质矿产资源与环境调查</t>
  </si>
  <si>
    <t xml:space="preserve">  气象事务</t>
  </si>
  <si>
    <t xml:space="preserve">    其他气象事务支出</t>
  </si>
  <si>
    <t>221</t>
  </si>
  <si>
    <t>住房保障支出</t>
  </si>
  <si>
    <t xml:space="preserve">  保障性安居工程支出</t>
  </si>
  <si>
    <t xml:space="preserve">  221</t>
  </si>
  <si>
    <t xml:space="preserve">    棚户区改造</t>
  </si>
  <si>
    <t xml:space="preserve">    农村危房改造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</si>
  <si>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</si>
  <si>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</si>
  <si>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</si>
  <si>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</si>
  <si>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>222</t>
  </si>
  <si>
    <t>粮油物资储备支出</t>
  </si>
  <si>
    <t xml:space="preserve">  粮油事务</t>
  </si>
  <si>
    <t xml:space="preserve">  222</t>
  </si>
  <si>
    <t xml:space="preserve">    粮食风险基金</t>
  </si>
  <si>
    <t xml:space="preserve">    其他粮油事务支出</t>
  </si>
  <si>
    <t xml:space="preserve">  粮油储备</t>
  </si>
  <si>
    <t xml:space="preserve">    其他粮油储备支出</t>
  </si>
  <si>
    <t>224</t>
  </si>
  <si>
    <t>灾害防治及应急管理支出</t>
  </si>
  <si>
    <t xml:space="preserve">  应急管理事务</t>
  </si>
  <si>
    <t xml:space="preserve">  224</t>
  </si>
  <si>
    <t xml:space="preserve">    安全监管</t>
  </si>
  <si>
    <t xml:space="preserve">  消防事务</t>
  </si>
  <si>
    <t xml:space="preserve">    消防应急救援</t>
  </si>
  <si>
    <t>227</t>
  </si>
  <si>
    <t>预备费</t>
  </si>
  <si>
    <t xml:space="preserve">  预备费</t>
  </si>
  <si>
    <t xml:space="preserve">  227</t>
  </si>
  <si>
    <t xml:space="preserve">  </t>
  </si>
  <si>
    <t xml:space="preserve">    预备费</t>
  </si>
  <si>
    <t>229</t>
  </si>
  <si>
    <t>其他支出</t>
  </si>
  <si>
    <t xml:space="preserve">  其他支出</t>
  </si>
  <si>
    <t xml:space="preserve">  229</t>
  </si>
  <si>
    <t xml:space="preserve">    其他支出</t>
  </si>
  <si>
    <t>231</t>
  </si>
  <si>
    <t>债务还本支出</t>
  </si>
  <si>
    <t xml:space="preserve">  地方政府一般债务还本支出</t>
  </si>
  <si>
    <t xml:space="preserve">  231</t>
  </si>
  <si>
    <t xml:space="preserve">    地方政府其他一般债务还本支出</t>
  </si>
  <si>
    <t>232</t>
  </si>
  <si>
    <t>债务付息支出</t>
  </si>
  <si>
    <t xml:space="preserve">  地方政府一般债务付息支出</t>
  </si>
  <si>
    <t xml:space="preserve">  232</t>
  </si>
  <si>
    <t xml:space="preserve">    地方政府其他一般债务付息支出</t>
  </si>
  <si>
    <t>新邵县2019年一般公共预算本级支出预算表</t>
  </si>
  <si>
    <t>表三</t>
  </si>
  <si>
    <t>续表三</t>
  </si>
  <si>
    <t>新邵县2019年一般公共预算基本支出预算表</t>
  </si>
  <si>
    <t>表四</t>
  </si>
  <si>
    <r>
      <rPr>
        <b/>
        <sz val="18"/>
        <rFont val="宋体"/>
        <charset val="134"/>
      </rPr>
      <t>新邵县</t>
    </r>
    <r>
      <rPr>
        <b/>
        <sz val="18"/>
        <rFont val="Times New Roman"/>
        <charset val="134"/>
      </rPr>
      <t>2019</t>
    </r>
    <r>
      <rPr>
        <b/>
        <sz val="18"/>
        <rFont val="宋体"/>
        <charset val="134"/>
      </rPr>
      <t>年一般公共预算对下税收返还和转移支付预算分项目表</t>
    </r>
  </si>
  <si>
    <t>表五</t>
  </si>
  <si>
    <t>项目</t>
  </si>
  <si>
    <t>预算数</t>
  </si>
  <si>
    <t>备注</t>
  </si>
  <si>
    <t xml:space="preserve">  返还性收入  </t>
  </si>
  <si>
    <t xml:space="preserve">    增值税税收返还收入</t>
  </si>
  <si>
    <t xml:space="preserve">    消费税税收返还收入</t>
  </si>
  <si>
    <t xml:space="preserve">    所得税基数返还收入</t>
  </si>
  <si>
    <t xml:space="preserve">    成品油价格和税费改革转移支付补助收入</t>
  </si>
  <si>
    <t xml:space="preserve">    其他税收返还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</si>
  <si>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一般性转移支付收入</t>
    </r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</si>
  <si>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</si>
  <si>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</si>
  <si>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</si>
  <si>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</si>
  <si>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</si>
  <si>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</si>
  <si>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基层公检法司转移支付收入</t>
  </si>
  <si>
    <t xml:space="preserve">    义务教育等转移支付收入</t>
  </si>
  <si>
    <t xml:space="preserve">    基本养老金保险和低保等转移支付收入</t>
  </si>
  <si>
    <t xml:space="preserve">    城乡居民医疗保险转移支付收入</t>
  </si>
  <si>
    <t xml:space="preserve">    农村综合改革转移支付收入</t>
  </si>
  <si>
    <t xml:space="preserve">    产粮（油）大县奖励资金收入</t>
  </si>
  <si>
    <t xml:space="preserve">    重点生态功能区转移支付收入</t>
  </si>
  <si>
    <t xml:space="preserve">    革命老区转移支付收入</t>
  </si>
  <si>
    <t xml:space="preserve">    民族地区转移支付收入</t>
  </si>
  <si>
    <t xml:space="preserve">    贫困地区转移支付收入</t>
  </si>
  <si>
    <t xml:space="preserve">    固定数额补助收入</t>
  </si>
  <si>
    <t xml:space="preserve">    其他一般性转移支付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</si>
  <si>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</si>
  <si>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</si>
  <si>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</si>
  <si>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</si>
  <si>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</si>
  <si>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</si>
  <si>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</si>
  <si>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</si>
  <si>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</si>
  <si>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</si>
  <si>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</si>
  <si>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</si>
  <si>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</si>
  <si>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</si>
  <si>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自然资源海洋气象</t>
  </si>
  <si>
    <t xml:space="preserve">    住房保障</t>
  </si>
  <si>
    <t xml:space="preserve">    粮油物资储备</t>
  </si>
  <si>
    <t xml:space="preserve">    其他专项转移支付</t>
  </si>
  <si>
    <r>
      <rPr>
        <sz val="12"/>
        <rFont val="宋体"/>
        <charset val="134"/>
      </rPr>
      <t>总</t>
    </r>
    <r>
      <rPr>
        <sz val="12"/>
        <rFont val="Times New Roman"/>
        <charset val="134"/>
      </rPr>
      <t xml:space="preserve">                 </t>
    </r>
    <r>
      <rPr>
        <sz val="12"/>
        <rFont val="宋体"/>
        <charset val="134"/>
      </rPr>
      <t>计</t>
    </r>
  </si>
  <si>
    <r>
      <rPr>
        <b/>
        <sz val="18"/>
        <rFont val="宋体"/>
        <charset val="134"/>
      </rPr>
      <t>新邵县</t>
    </r>
    <r>
      <rPr>
        <b/>
        <sz val="18"/>
        <rFont val="Times New Roman"/>
        <charset val="134"/>
      </rPr>
      <t>2019</t>
    </r>
    <r>
      <rPr>
        <b/>
        <sz val="18"/>
        <rFont val="宋体"/>
        <charset val="134"/>
      </rPr>
      <t>年一般公共预算对下税收返还和转移支付预算分地区表</t>
    </r>
  </si>
  <si>
    <t>表六</t>
  </si>
  <si>
    <t>单位：万元</t>
  </si>
  <si>
    <t>地区名称</t>
  </si>
  <si>
    <t>中央</t>
  </si>
  <si>
    <t>省级</t>
  </si>
  <si>
    <t>市级</t>
  </si>
  <si>
    <r>
      <rPr>
        <sz val="18"/>
        <rFont val="Times New Roman"/>
        <charset val="134"/>
      </rPr>
      <t>2019</t>
    </r>
    <r>
      <rPr>
        <sz val="18"/>
        <rFont val="方正小标宋_GBK"/>
        <charset val="134"/>
      </rPr>
      <t>年政府性基金收入预算表</t>
    </r>
  </si>
  <si>
    <t>表七</t>
  </si>
  <si>
    <r>
      <rPr>
        <sz val="11"/>
        <rFont val="宋体"/>
        <charset val="134"/>
      </rPr>
      <t>一、农网还贷资金收入</t>
    </r>
  </si>
  <si>
    <r>
      <rPr>
        <sz val="11"/>
        <rFont val="宋体"/>
        <charset val="134"/>
      </rPr>
      <t>二、海南省高等级公路车辆通行附加费收入</t>
    </r>
  </si>
  <si>
    <r>
      <rPr>
        <sz val="11"/>
        <rFont val="宋体"/>
        <charset val="134"/>
      </rPr>
      <t>三、港口建设费收入</t>
    </r>
  </si>
  <si>
    <r>
      <rPr>
        <sz val="11"/>
        <color theme="1"/>
        <rFont val="宋体"/>
        <charset val="134"/>
      </rPr>
      <t>四、国家电影事业发展专项资金收入</t>
    </r>
  </si>
  <si>
    <r>
      <rPr>
        <sz val="11"/>
        <rFont val="宋体"/>
        <charset val="134"/>
      </rPr>
      <t>五、国有土地收益基金收入</t>
    </r>
  </si>
  <si>
    <r>
      <rPr>
        <sz val="11"/>
        <rFont val="宋体"/>
        <charset val="134"/>
      </rPr>
      <t>六、农业土地开发资金收入</t>
    </r>
  </si>
  <si>
    <r>
      <rPr>
        <sz val="11"/>
        <rFont val="宋体"/>
        <charset val="134"/>
      </rPr>
      <t>七、国有土地使用权出让收入</t>
    </r>
  </si>
  <si>
    <r>
      <rPr>
        <sz val="11"/>
        <rFont val="宋体"/>
        <charset val="134"/>
      </rPr>
      <t>八、大中型水库库区基金收入</t>
    </r>
  </si>
  <si>
    <r>
      <rPr>
        <sz val="11"/>
        <rFont val="宋体"/>
        <charset val="134"/>
      </rPr>
      <t>九、彩票公益金收入</t>
    </r>
  </si>
  <si>
    <r>
      <rPr>
        <sz val="11"/>
        <rFont val="宋体"/>
        <charset val="134"/>
      </rPr>
      <t>十、城市基础设施配套费收入</t>
    </r>
  </si>
  <si>
    <r>
      <rPr>
        <sz val="11"/>
        <rFont val="宋体"/>
        <charset val="134"/>
      </rPr>
      <t>十一、小型水库移民扶助基金收入</t>
    </r>
  </si>
  <si>
    <r>
      <rPr>
        <sz val="11"/>
        <rFont val="宋体"/>
        <charset val="134"/>
      </rPr>
      <t>十二、国家重大水利工程建设基金收入</t>
    </r>
  </si>
  <si>
    <r>
      <rPr>
        <sz val="11"/>
        <rFont val="宋体"/>
        <charset val="134"/>
      </rPr>
      <t>十三、车辆通行费</t>
    </r>
  </si>
  <si>
    <r>
      <rPr>
        <sz val="11"/>
        <rFont val="宋体"/>
        <charset val="134"/>
      </rPr>
      <t>十四、污水处理费收入</t>
    </r>
  </si>
  <si>
    <r>
      <rPr>
        <sz val="11"/>
        <rFont val="宋体"/>
        <charset val="134"/>
      </rPr>
      <t>十五、彩票发行机构和彩票销售机构的业务费用</t>
    </r>
  </si>
  <si>
    <r>
      <rPr>
        <sz val="11"/>
        <rFont val="宋体"/>
        <charset val="134"/>
      </rPr>
      <t>十六、其他政府性基金收入</t>
    </r>
  </si>
  <si>
    <r>
      <rPr>
        <sz val="11"/>
        <rFont val="宋体"/>
        <charset val="134"/>
      </rPr>
      <t>十七、专项债券对应项目专项收入</t>
    </r>
  </si>
  <si>
    <r>
      <rPr>
        <b/>
        <sz val="11"/>
        <rFont val="宋体"/>
        <charset val="134"/>
      </rPr>
      <t>收入合计</t>
    </r>
  </si>
  <si>
    <r>
      <rPr>
        <b/>
        <sz val="11"/>
        <rFont val="宋体"/>
        <charset val="134"/>
      </rPr>
      <t>转移性收入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</si>
  <si>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政府性基金转移收入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</si>
  <si>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政府性基金补助收入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</si>
  <si>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政府性基金上解收入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</si>
  <si>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上年结余收入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</si>
  <si>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调入资金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</si>
  <si>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其中：地方政府性基金调入专项收入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</si>
  <si>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</si>
  <si>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地方政府专项债务转贷收入</t>
    </r>
  </si>
  <si>
    <r>
      <rPr>
        <b/>
        <sz val="11"/>
        <rFont val="宋体"/>
        <charset val="134"/>
      </rPr>
      <t>收入总计</t>
    </r>
  </si>
  <si>
    <r>
      <rPr>
        <sz val="18"/>
        <rFont val="Times New Roman"/>
        <charset val="134"/>
      </rPr>
      <t>2019</t>
    </r>
    <r>
      <rPr>
        <sz val="18"/>
        <rFont val="方正小标宋_GBK"/>
        <charset val="134"/>
      </rPr>
      <t>年政府性基金支出预算表</t>
    </r>
  </si>
  <si>
    <t>表八</t>
  </si>
  <si>
    <r>
      <rPr>
        <sz val="11"/>
        <rFont val="宋体"/>
        <charset val="134"/>
      </rPr>
      <t>单位：万元</t>
    </r>
  </si>
  <si>
    <r>
      <rPr>
        <sz val="11"/>
        <rFont val="宋体"/>
        <charset val="134"/>
      </rPr>
      <t>一、文化</t>
    </r>
    <r>
      <rPr>
        <sz val="11"/>
        <color rgb="FFFF000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</si>
  <si>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r>
      <rPr>
        <sz val="11"/>
        <rFont val="Times New Roman"/>
        <charset val="134"/>
      </rPr>
      <t xml:space="preserve">   </t>
    </r>
    <r>
      <rPr>
        <sz val="11"/>
        <color rgb="FFFF0000"/>
        <rFont val="宋体"/>
        <charset val="134"/>
      </rPr>
      <t>国家电影事业发展专项资金安排的支出</t>
    </r>
  </si>
  <si>
    <r>
      <rPr>
        <sz val="11"/>
        <rFont val="Times New Roman"/>
        <charset val="134"/>
      </rPr>
      <t xml:space="preserve">  </t>
    </r>
    <r>
      <rPr>
        <sz val="11"/>
        <color rgb="FFFF0000"/>
        <rFont val="Times New Roman"/>
        <charset val="134"/>
      </rPr>
      <t xml:space="preserve"> </t>
    </r>
    <r>
      <rPr>
        <sz val="11"/>
        <color rgb="FFFF0000"/>
        <rFont val="宋体"/>
        <charset val="134"/>
      </rPr>
      <t>旅游发展基金支出</t>
    </r>
  </si>
  <si>
    <r>
      <rPr>
        <sz val="11"/>
        <color rgb="FFFF0000"/>
        <rFont val="Times New Roman"/>
        <charset val="134"/>
      </rPr>
      <t xml:space="preserve">   </t>
    </r>
    <r>
      <rPr>
        <sz val="11"/>
        <color rgb="FFFF0000"/>
        <rFont val="宋体"/>
        <charset val="134"/>
      </rPr>
      <t>国家电影事业发展专项资金对应专项债务收入安排的支出</t>
    </r>
  </si>
  <si>
    <r>
      <rPr>
        <sz val="11"/>
        <rFont val="宋体"/>
        <charset val="134"/>
      </rPr>
      <t>二、社会保障和就业支出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</si>
  <si>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大中型水库移民后期扶持基金支出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</si>
  <si>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小型水库移民扶助基金安排的支出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</si>
  <si>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小型水库移民扶助基金对应专项债务收入安排的支出</t>
    </r>
  </si>
  <si>
    <r>
      <rPr>
        <sz val="11"/>
        <rFont val="宋体"/>
        <charset val="134"/>
      </rPr>
      <t>三、节能环保支出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</si>
  <si>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可再生能源电价附加收入安排的支出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</si>
  <si>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废弃电器电子产品处理基金支出</t>
    </r>
  </si>
  <si>
    <r>
      <rPr>
        <sz val="11"/>
        <rFont val="宋体"/>
        <charset val="134"/>
      </rPr>
      <t>四、城乡社区支出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</si>
  <si>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国有土地使用权出让收入及对应专项债务收入安排的支出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</si>
  <si>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国有土地收益基金及对应专项债务收入安排的支出</t>
    </r>
  </si>
  <si>
    <r>
      <rPr>
        <sz val="11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农业土地开发资金安排的支出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</si>
  <si>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城市基础设施配套费安排的支出</t>
    </r>
  </si>
  <si>
    <r>
      <rPr>
        <sz val="11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污水处理费收入安排的支出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</si>
  <si>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土地储备专项债券收入安排的支出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</si>
  <si>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棚户区改造专项债券收入安排的支出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</si>
  <si>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城市基础设施配套费对应专项债务收入安排的支出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</si>
  <si>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污水处理费对应专项债务收入安排的支出</t>
    </r>
  </si>
  <si>
    <r>
      <rPr>
        <sz val="11"/>
        <rFont val="宋体"/>
        <charset val="134"/>
      </rPr>
      <t>五、农林水支出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</si>
  <si>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大中型水库库区基金安排的支出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</si>
  <si>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三峡水库库区基金支出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</si>
  <si>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国家重大水利工程建设基金安排的支出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</si>
  <si>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大中型水库库区基金对应专项债务收入安排的支出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</si>
  <si>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国家重大水利工程建设基金对应专项债务收入安排的支出</t>
    </r>
  </si>
  <si>
    <r>
      <rPr>
        <sz val="11"/>
        <rFont val="宋体"/>
        <charset val="134"/>
      </rPr>
      <t>六、交通运输支出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</si>
  <si>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海南省高等级公路车辆通行附加费安排的支出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</si>
  <si>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车辆通行费安排的支出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</si>
  <si>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港口建设费安排的支出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</si>
  <si>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铁路建设基金支出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</si>
  <si>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船舶油污损害赔偿基金支出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</si>
  <si>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民航发展基金支出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</si>
  <si>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海南省高等级公路车辆通行附加费对应专项债务收入安排的支出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</si>
  <si>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政府收费公路专项债券收入安排的支出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</si>
  <si>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车辆通行费对应专项债务收入安排的支出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</si>
  <si>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港口建设费对应专项债务收入安排的支出</t>
    </r>
  </si>
  <si>
    <r>
      <rPr>
        <sz val="11"/>
        <rFont val="宋体"/>
        <charset val="134"/>
      </rPr>
      <t>七、资源勘探信息等支出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</si>
  <si>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农网还贷资金支出</t>
    </r>
  </si>
  <si>
    <r>
      <rPr>
        <sz val="11"/>
        <rFont val="宋体"/>
        <charset val="134"/>
      </rPr>
      <t>九、其他支出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</si>
  <si>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其他政府性基金及对应专项债务收入安排的支出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</si>
  <si>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彩票发行销售机构业务费安排的支出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</si>
  <si>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彩票公益金安排的支出</t>
    </r>
  </si>
  <si>
    <r>
      <rPr>
        <sz val="11"/>
        <rFont val="宋体"/>
        <charset val="134"/>
      </rPr>
      <t>十、债务付息支出</t>
    </r>
  </si>
  <si>
    <r>
      <rPr>
        <sz val="11"/>
        <rFont val="宋体"/>
        <charset val="134"/>
      </rPr>
      <t>十一、债务发行费用支出</t>
    </r>
  </si>
  <si>
    <r>
      <rPr>
        <b/>
        <sz val="11"/>
        <rFont val="宋体"/>
        <charset val="134"/>
      </rPr>
      <t>支出合计</t>
    </r>
  </si>
  <si>
    <r>
      <rPr>
        <b/>
        <sz val="11"/>
        <rFont val="宋体"/>
        <charset val="134"/>
      </rPr>
      <t>转移性支出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</si>
  <si>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政府性基金转移支付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</si>
  <si>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政府性基金补助支出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</si>
  <si>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政府性基金上解支出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</si>
  <si>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调出资金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</si>
  <si>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年终结余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</si>
  <si>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地方政府专项债务还本支出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</si>
  <si>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地方政府专项债务转贷支出</t>
    </r>
  </si>
  <si>
    <r>
      <rPr>
        <b/>
        <sz val="11"/>
        <rFont val="宋体"/>
        <charset val="134"/>
      </rPr>
      <t>支出总计</t>
    </r>
  </si>
  <si>
    <r>
      <rPr>
        <sz val="18"/>
        <rFont val="Times New Roman"/>
        <charset val="134"/>
      </rPr>
      <t>2019</t>
    </r>
    <r>
      <rPr>
        <sz val="18"/>
        <rFont val="方正小标宋_GBK"/>
        <charset val="134"/>
      </rPr>
      <t>年政府性基金本级支出预算表</t>
    </r>
  </si>
  <si>
    <t>表九</t>
  </si>
  <si>
    <t>新邵县2019年政府性基金转移支付预算分项目表(上级补助预估)</t>
  </si>
  <si>
    <t>表十</t>
  </si>
  <si>
    <t>金额</t>
  </si>
  <si>
    <t>大中型水库移民后期扶持基金支出</t>
  </si>
  <si>
    <t>公益彩票金</t>
  </si>
  <si>
    <t>新邵县2019年政府性基金转移支付预算分地区表</t>
  </si>
  <si>
    <t>表十一</t>
  </si>
  <si>
    <t>新邵县2019年国有资本经营收入预算表</t>
  </si>
  <si>
    <t>表十二</t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</si>
  <si>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    </t>
    </r>
    <r>
      <rPr>
        <b/>
        <sz val="11"/>
        <rFont val="宋体"/>
        <charset val="134"/>
      </rPr>
      <t>目</t>
    </r>
  </si>
  <si>
    <t>一、利润收入</t>
  </si>
  <si>
    <t>二、股利、股息收入</t>
  </si>
  <si>
    <t>三、产权转让收入</t>
  </si>
  <si>
    <t>四、清算收入</t>
  </si>
  <si>
    <t>五、国有资本经营预算转移支付收入</t>
  </si>
  <si>
    <t>六、其他国有资本经营预算收入</t>
  </si>
  <si>
    <t>本年收入合计</t>
  </si>
  <si>
    <t>上年结转</t>
  </si>
  <si>
    <r>
      <rPr>
        <sz val="11"/>
        <rFont val="宋体"/>
        <charset val="134"/>
      </rPr>
      <t>收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入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总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计</t>
    </r>
  </si>
  <si>
    <t>新邵县2019年国有资本经营支出预算表</t>
  </si>
  <si>
    <t>表十三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</si>
  <si>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</si>
  <si>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</si>
  <si>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</si>
  <si>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</si>
  <si>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五、调出资金</t>
  </si>
  <si>
    <t>六、国有资本经营预算转移支付支出</t>
  </si>
  <si>
    <t>七、其他国有资本经营预算支出</t>
  </si>
  <si>
    <t>本年支出合计</t>
  </si>
  <si>
    <t>结转下年</t>
  </si>
  <si>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出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总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计</t>
    </r>
  </si>
  <si>
    <t>新邵县2019年社会保险基金收入预算总表</t>
  </si>
  <si>
    <t>表十四</t>
  </si>
  <si>
    <t>项        目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</si>
  <si>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</si>
  <si>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</si>
  <si>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</si>
  <si>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</si>
  <si>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</si>
  <si>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</si>
  <si>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</si>
  <si>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</si>
  <si>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 xml:space="preserve">               合计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</si>
  <si>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</si>
  <si>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</si>
  <si>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</si>
  <si>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4、委托投资收益</t>
  </si>
  <si>
    <t xml:space="preserve">           5、其他收入</t>
  </si>
  <si>
    <t xml:space="preserve">           6、转移收入</t>
  </si>
  <si>
    <t>新邵县2019年社会保险基金支出预算总表</t>
  </si>
  <si>
    <t>表十五</t>
  </si>
  <si>
    <t xml:space="preserve">            合计</t>
  </si>
  <si>
    <t xml:space="preserve">    其中： 1、社会保险待遇支出</t>
  </si>
  <si>
    <t xml:space="preserve">           2、其他支出</t>
  </si>
  <si>
    <t xml:space="preserve">           3、转移支出</t>
  </si>
  <si>
    <t>新邵县2018年地方政府一般债务限额和余额情况表</t>
  </si>
  <si>
    <t>表十六</t>
  </si>
  <si>
    <t>一般债务</t>
  </si>
  <si>
    <t>限额金额</t>
  </si>
  <si>
    <t>余额</t>
  </si>
  <si>
    <t>新邵县2018年地方政府专项债务限额和余额情况表</t>
  </si>
  <si>
    <t>表十七</t>
  </si>
  <si>
    <t>专项债务</t>
  </si>
  <si>
    <t>新邵县2019年“三公”经费预算表</t>
  </si>
  <si>
    <t>表十八</t>
  </si>
  <si>
    <t>因公出国（境）费</t>
  </si>
  <si>
    <t>公务用车购置费</t>
  </si>
  <si>
    <t>按照党政机关厉行节约和国务院“约法三章”的要求，我县继续完善“三公”经费预算编制，加强预算执行管理，严格控制“三公”经费预算规模，确保 “三公”经费预算总规模比上年只减不增。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</si>
</sst>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2" formatCode="_ &quot;￥&quot;* #,##0_ ;_ &quot;￥&quot;* \-#,##0_ ;_ &quot;￥&quot;* &quot;-&quot;_ ;_ @_ "/>
    <numFmt numFmtId="177" formatCode="0_);[Red]\(0\)"/>
    <numFmt numFmtId="178" formatCode="* #,##0.00;* \-#,##0.00;* &quot;&quot;??;@"/>
    <numFmt numFmtId="41" formatCode="_ * #,##0_ ;_ * \-#,##0_ ;_ * &quot;-&quot;_ ;_ @_ "/>
    <numFmt numFmtId="179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0">
    <font>
      <sz val="12"/>
      <name val="宋体"/>
      <charset val="134"/>
    </font>
    <font>
      <b/>
      <sz val="18"/>
      <name val="黑体"/>
      <charset val="134"/>
    </font>
    <font>
      <b/>
      <sz val="16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6"/>
      <name val="仿宋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方正大标宋简体"/>
      <charset val="134"/>
    </font>
    <font>
      <sz val="20"/>
      <name val="方正大标宋简体"/>
      <charset val="134"/>
    </font>
    <font>
      <sz val="12"/>
      <color indexed="8"/>
      <name val="宋体"/>
      <charset val="134"/>
    </font>
    <font>
      <sz val="12"/>
      <color indexed="8"/>
      <name val="Arial Narrow"/>
      <charset val="134"/>
    </font>
    <font>
      <sz val="10"/>
      <name val="宋体"/>
      <charset val="134"/>
    </font>
    <font>
      <sz val="16"/>
      <name val="方正大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Times New Roman"/>
      <charset val="134"/>
    </font>
    <font>
      <sz val="18"/>
      <name val="Times New Roman"/>
      <charset val="134"/>
    </font>
    <font>
      <sz val="11"/>
      <name val="黑体"/>
      <charset val="134"/>
    </font>
    <font>
      <b/>
      <sz val="11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0"/>
      <name val="黑体"/>
      <charset val="134"/>
    </font>
    <font>
      <sz val="12"/>
      <name val="黑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  <font>
      <sz val="18"/>
      <name val="方正小标宋_GBK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b/>
      <sz val="2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4">
    <xf numFmtId="0" fontId="0" fillId="0" borderId="0">
      <alignment vertical="center"/>
    </xf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2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4" borderId="23" applyNumberFormat="0" applyAlignment="0" applyProtection="0">
      <alignment vertical="center"/>
    </xf>
    <xf numFmtId="0" fontId="48" fillId="24" borderId="19" applyNumberFormat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53" fillId="0" borderId="0"/>
    <xf numFmtId="0" fontId="0" fillId="0" borderId="0"/>
  </cellStyleXfs>
  <cellXfs count="1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521" applyNumberFormat="1" applyFont="1" applyFill="1" applyBorder="1" applyAlignment="1" applyProtection="1">
      <alignment horizontal="center" vertical="center"/>
    </xf>
    <xf numFmtId="0" fontId="9" fillId="2" borderId="0" xfId="521" applyNumberFormat="1" applyFont="1" applyFill="1" applyBorder="1" applyAlignment="1" applyProtection="1"/>
    <xf numFmtId="0" fontId="10" fillId="2" borderId="3" xfId="521" applyNumberFormat="1" applyFont="1" applyFill="1" applyBorder="1" applyAlignment="1" applyProtection="1">
      <alignment vertical="center"/>
    </xf>
    <xf numFmtId="0" fontId="11" fillId="2" borderId="3" xfId="521" applyNumberFormat="1" applyFont="1" applyFill="1" applyBorder="1" applyAlignment="1" applyProtection="1">
      <alignment vertical="center"/>
    </xf>
    <xf numFmtId="0" fontId="11" fillId="2" borderId="1" xfId="521" applyNumberFormat="1" applyFont="1" applyFill="1" applyBorder="1" applyAlignment="1" applyProtection="1">
      <alignment vertical="center"/>
    </xf>
    <xf numFmtId="0" fontId="12" fillId="2" borderId="1" xfId="521" applyNumberFormat="1" applyFont="1" applyFill="1" applyBorder="1" applyAlignment="1" applyProtection="1"/>
    <xf numFmtId="0" fontId="10" fillId="2" borderId="4" xfId="521" applyNumberFormat="1" applyFont="1" applyFill="1" applyBorder="1" applyAlignment="1" applyProtection="1">
      <alignment horizontal="center" vertical="center"/>
    </xf>
    <xf numFmtId="0" fontId="10" fillId="2" borderId="5" xfId="521" applyNumberFormat="1" applyFont="1" applyFill="1" applyBorder="1" applyAlignment="1" applyProtection="1">
      <alignment horizontal="center" vertical="center" wrapText="1"/>
    </xf>
    <xf numFmtId="0" fontId="10" fillId="2" borderId="2" xfId="521" applyNumberFormat="1" applyFont="1" applyFill="1" applyBorder="1" applyAlignment="1" applyProtection="1">
      <alignment horizontal="center" vertical="center" wrapText="1"/>
    </xf>
    <xf numFmtId="0" fontId="10" fillId="2" borderId="6" xfId="521" applyNumberFormat="1" applyFont="1" applyFill="1" applyBorder="1" applyAlignment="1" applyProtection="1">
      <alignment horizontal="center" vertical="center" wrapText="1"/>
    </xf>
    <xf numFmtId="0" fontId="10" fillId="2" borderId="4" xfId="521" applyNumberFormat="1" applyFont="1" applyFill="1" applyBorder="1" applyAlignment="1" applyProtection="1">
      <alignment horizontal="center" vertical="center" wrapText="1"/>
    </xf>
    <xf numFmtId="0" fontId="10" fillId="2" borderId="4" xfId="521" applyNumberFormat="1" applyFont="1" applyFill="1" applyBorder="1" applyAlignment="1" applyProtection="1">
      <alignment horizontal="left" vertical="center"/>
    </xf>
    <xf numFmtId="0" fontId="10" fillId="2" borderId="4" xfId="521" applyNumberFormat="1" applyFont="1" applyFill="1" applyBorder="1" applyAlignment="1" applyProtection="1">
      <alignment horizontal="right" vertical="center"/>
    </xf>
    <xf numFmtId="0" fontId="10" fillId="2" borderId="4" xfId="521" applyNumberFormat="1" applyFont="1" applyFill="1" applyBorder="1" applyAlignment="1" applyProtection="1">
      <alignment vertical="center"/>
    </xf>
    <xf numFmtId="0" fontId="10" fillId="2" borderId="0" xfId="521" applyNumberFormat="1" applyFont="1" applyFill="1" applyBorder="1" applyAlignment="1" applyProtection="1">
      <alignment horizontal="right" vertical="center"/>
    </xf>
    <xf numFmtId="0" fontId="10" fillId="2" borderId="5" xfId="521" applyNumberFormat="1" applyFont="1" applyFill="1" applyBorder="1" applyAlignment="1" applyProtection="1">
      <alignment horizontal="right" vertical="center"/>
    </xf>
    <xf numFmtId="0" fontId="10" fillId="2" borderId="2" xfId="521" applyNumberFormat="1" applyFont="1" applyFill="1" applyBorder="1" applyAlignment="1" applyProtection="1">
      <alignment horizontal="right" vertical="center"/>
    </xf>
    <xf numFmtId="0" fontId="10" fillId="2" borderId="7" xfId="521" applyNumberFormat="1" applyFont="1" applyFill="1" applyBorder="1" applyAlignment="1" applyProtection="1">
      <alignment horizontal="right" vertical="center"/>
    </xf>
    <xf numFmtId="0" fontId="10" fillId="2" borderId="8" xfId="521" applyNumberFormat="1" applyFont="1" applyFill="1" applyBorder="1" applyAlignment="1" applyProtection="1">
      <alignment horizontal="center" vertical="center"/>
    </xf>
    <xf numFmtId="0" fontId="10" fillId="2" borderId="9" xfId="521" applyNumberFormat="1" applyFont="1" applyFill="1" applyBorder="1" applyAlignment="1" applyProtection="1">
      <alignment horizontal="left" vertical="center"/>
    </xf>
    <xf numFmtId="0" fontId="10" fillId="2" borderId="10" xfId="521" applyNumberFormat="1" applyFont="1" applyFill="1" applyBorder="1" applyAlignment="1" applyProtection="1">
      <alignment horizontal="right" vertical="center"/>
    </xf>
    <xf numFmtId="0" fontId="13" fillId="0" borderId="0" xfId="519" applyFont="1" applyAlignment="1">
      <alignment horizontal="center" vertical="center"/>
    </xf>
    <xf numFmtId="0" fontId="0" fillId="0" borderId="0" xfId="519" applyAlignment="1">
      <alignment vertical="center"/>
    </xf>
    <xf numFmtId="0" fontId="14" fillId="0" borderId="0" xfId="519" applyFont="1" applyAlignment="1">
      <alignment horizontal="right" vertical="center"/>
    </xf>
    <xf numFmtId="0" fontId="14" fillId="0" borderId="11" xfId="519" applyFont="1" applyBorder="1" applyAlignment="1">
      <alignment horizontal="center" vertical="center"/>
    </xf>
    <xf numFmtId="0" fontId="15" fillId="0" borderId="2" xfId="519" applyFont="1" applyBorder="1" applyAlignment="1">
      <alignment vertical="center" wrapText="1"/>
    </xf>
    <xf numFmtId="0" fontId="15" fillId="0" borderId="2" xfId="519" applyFont="1" applyBorder="1" applyAlignment="1">
      <alignment vertical="center"/>
    </xf>
    <xf numFmtId="0" fontId="15" fillId="0" borderId="2" xfId="519" applyFont="1" applyBorder="1" applyAlignment="1">
      <alignment horizontal="left" vertical="center"/>
    </xf>
    <xf numFmtId="0" fontId="15" fillId="0" borderId="2" xfId="519" applyFont="1" applyBorder="1" applyAlignment="1">
      <alignment horizontal="center" vertical="center"/>
    </xf>
    <xf numFmtId="0" fontId="14" fillId="0" borderId="0" xfId="519" applyFont="1" applyBorder="1" applyAlignment="1">
      <alignment vertical="center"/>
    </xf>
    <xf numFmtId="0" fontId="15" fillId="0" borderId="0" xfId="519" applyFont="1" applyBorder="1" applyAlignment="1">
      <alignment vertical="center"/>
    </xf>
    <xf numFmtId="0" fontId="14" fillId="0" borderId="12" xfId="519" applyFont="1" applyBorder="1" applyAlignment="1">
      <alignment horizontal="center" vertical="center"/>
    </xf>
    <xf numFmtId="0" fontId="15" fillId="0" borderId="2" xfId="519" applyFont="1" applyBorder="1" applyAlignment="1">
      <alignment horizontal="right" vertical="center"/>
    </xf>
    <xf numFmtId="0" fontId="15" fillId="0" borderId="2" xfId="519" applyFont="1" applyBorder="1"/>
    <xf numFmtId="0" fontId="15" fillId="0" borderId="2" xfId="519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17" fillId="0" borderId="2" xfId="0" applyNumberFormat="1" applyFont="1" applyBorder="1" applyAlignment="1">
      <alignment horizontal="center" vertical="center" shrinkToFit="1"/>
    </xf>
    <xf numFmtId="49" fontId="0" fillId="0" borderId="2" xfId="0" applyNumberFormat="1" applyFont="1" applyFill="1" applyBorder="1" applyAlignment="1"/>
    <xf numFmtId="177" fontId="0" fillId="0" borderId="2" xfId="0" applyNumberFormat="1" applyFill="1" applyBorder="1" applyAlignment="1"/>
    <xf numFmtId="0" fontId="0" fillId="0" borderId="2" xfId="0" applyFont="1" applyBorder="1" applyAlignment="1">
      <alignment horizontal="center" shrinkToFit="1"/>
    </xf>
    <xf numFmtId="177" fontId="0" fillId="0" borderId="2" xfId="0" applyNumberFormat="1" applyBorder="1" applyAlignment="1">
      <alignment shrinkToFit="1"/>
    </xf>
    <xf numFmtId="3" fontId="15" fillId="3" borderId="2" xfId="0" applyNumberFormat="1" applyFont="1" applyFill="1" applyBorder="1" applyAlignment="1" applyProtection="1">
      <alignment vertical="center"/>
    </xf>
    <xf numFmtId="0" fontId="18" fillId="3" borderId="2" xfId="0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3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3" fontId="18" fillId="3" borderId="2" xfId="0" applyNumberFormat="1" applyFont="1" applyFill="1" applyBorder="1" applyAlignment="1" applyProtection="1">
      <alignment vertical="center"/>
    </xf>
    <xf numFmtId="0" fontId="21" fillId="3" borderId="12" xfId="0" applyFont="1" applyFill="1" applyBorder="1" applyAlignment="1">
      <alignment horizontal="center" vertical="center"/>
    </xf>
    <xf numFmtId="3" fontId="18" fillId="3" borderId="2" xfId="0" applyNumberFormat="1" applyFont="1" applyFill="1" applyBorder="1" applyAlignment="1" applyProtection="1">
      <alignment horizontal="left" vertical="center"/>
    </xf>
    <xf numFmtId="0" fontId="18" fillId="3" borderId="2" xfId="0" applyFont="1" applyFill="1" applyBorder="1" applyAlignment="1">
      <alignment vertical="center"/>
    </xf>
    <xf numFmtId="3" fontId="22" fillId="3" borderId="2" xfId="0" applyNumberFormat="1" applyFont="1" applyFill="1" applyBorder="1" applyAlignment="1" applyProtection="1">
      <alignment horizontal="left" vertical="center"/>
    </xf>
    <xf numFmtId="3" fontId="22" fillId="3" borderId="2" xfId="0" applyNumberFormat="1" applyFont="1" applyFill="1" applyBorder="1" applyAlignment="1" applyProtection="1">
      <alignment vertical="center"/>
    </xf>
    <xf numFmtId="0" fontId="18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2" xfId="161" applyFont="1" applyFill="1" applyBorder="1" applyAlignment="1">
      <alignment vertical="center" wrapText="1"/>
    </xf>
    <xf numFmtId="3" fontId="18" fillId="0" borderId="2" xfId="0" applyNumberFormat="1" applyFont="1" applyFill="1" applyBorder="1" applyAlignment="1" applyProtection="1">
      <alignment horizontal="left" vertical="center"/>
    </xf>
    <xf numFmtId="0" fontId="21" fillId="0" borderId="2" xfId="0" applyFont="1" applyFill="1" applyBorder="1" applyAlignment="1">
      <alignment horizontal="distributed" vertical="center"/>
    </xf>
    <xf numFmtId="0" fontId="21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1" fontId="18" fillId="0" borderId="2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3" fontId="23" fillId="3" borderId="2" xfId="0" applyNumberFormat="1" applyFont="1" applyFill="1" applyBorder="1" applyAlignment="1" applyProtection="1">
      <alignment vertical="center"/>
    </xf>
    <xf numFmtId="3" fontId="18" fillId="0" borderId="2" xfId="0" applyNumberFormat="1" applyFont="1" applyFill="1" applyBorder="1" applyAlignment="1" applyProtection="1">
      <alignment vertical="center"/>
    </xf>
    <xf numFmtId="3" fontId="22" fillId="0" borderId="2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177" fontId="0" fillId="0" borderId="0" xfId="0" applyNumberFormat="1" applyAlignment="1">
      <alignment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7" fontId="0" fillId="0" borderId="0" xfId="0" applyNumberFormat="1" applyFont="1" applyAlignment="1">
      <alignment horizontal="right" vertical="center" shrinkToFit="1"/>
    </xf>
    <xf numFmtId="0" fontId="0" fillId="0" borderId="0" xfId="0" applyAlignment="1"/>
    <xf numFmtId="0" fontId="0" fillId="0" borderId="2" xfId="0" applyBorder="1" applyAlignment="1">
      <alignment horizontal="center" vertical="center" shrinkToFit="1"/>
    </xf>
    <xf numFmtId="0" fontId="0" fillId="0" borderId="2" xfId="0" applyFont="1" applyBorder="1" applyAlignment="1">
      <alignment vertical="center" shrinkToFit="1"/>
    </xf>
    <xf numFmtId="177" fontId="0" fillId="2" borderId="2" xfId="0" applyNumberFormat="1" applyFill="1" applyBorder="1" applyAlignment="1">
      <alignment vertical="center" shrinkToFit="1"/>
    </xf>
    <xf numFmtId="177" fontId="0" fillId="0" borderId="2" xfId="0" applyNumberFormat="1" applyFont="1" applyBorder="1" applyAlignment="1">
      <alignment vertical="center" shrinkToFit="1"/>
    </xf>
    <xf numFmtId="177" fontId="0" fillId="2" borderId="2" xfId="0" applyNumberFormat="1" applyFont="1" applyFill="1" applyBorder="1" applyAlignment="1">
      <alignment vertical="center" shrinkToFit="1"/>
    </xf>
    <xf numFmtId="0" fontId="15" fillId="0" borderId="2" xfId="518" applyFont="1" applyFill="1" applyBorder="1" applyAlignment="1">
      <alignment vertical="center" wrapText="1"/>
    </xf>
    <xf numFmtId="177" fontId="0" fillId="0" borderId="2" xfId="0" applyNumberFormat="1" applyBorder="1" applyAlignment="1">
      <alignment vertical="center" shrinkToFit="1"/>
    </xf>
    <xf numFmtId="49" fontId="15" fillId="0" borderId="2" xfId="90" applyNumberFormat="1" applyFont="1" applyFill="1" applyBorder="1" applyAlignment="1">
      <alignment horizontal="left" vertical="center" wrapText="1" shrinkToFit="1"/>
    </xf>
    <xf numFmtId="0" fontId="0" fillId="0" borderId="2" xfId="518" applyFont="1" applyFill="1" applyBorder="1" applyAlignment="1">
      <alignment vertical="center"/>
    </xf>
    <xf numFmtId="0" fontId="0" fillId="3" borderId="0" xfId="0" applyFont="1" applyFill="1" applyAlignment="1">
      <alignment vertical="center" shrinkToFit="1"/>
    </xf>
    <xf numFmtId="0" fontId="25" fillId="3" borderId="0" xfId="0" applyFont="1" applyFill="1" applyAlignment="1">
      <alignment horizontal="center" vertical="center"/>
    </xf>
    <xf numFmtId="0" fontId="26" fillId="3" borderId="1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8" fillId="3" borderId="2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 shrinkToFit="1"/>
    </xf>
    <xf numFmtId="0" fontId="28" fillId="3" borderId="14" xfId="0" applyFont="1" applyFill="1" applyBorder="1" applyAlignment="1">
      <alignment horizontal="center" vertical="center" wrapText="1" shrinkToFit="1"/>
    </xf>
    <xf numFmtId="0" fontId="28" fillId="3" borderId="15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shrinkToFit="1"/>
    </xf>
    <xf numFmtId="0" fontId="0" fillId="3" borderId="2" xfId="0" applyNumberFormat="1" applyFont="1" applyFill="1" applyBorder="1" applyAlignment="1">
      <alignment shrinkToFit="1"/>
    </xf>
    <xf numFmtId="176" fontId="0" fillId="3" borderId="2" xfId="0" applyNumberFormat="1" applyFont="1" applyFill="1" applyBorder="1" applyAlignment="1">
      <alignment shrinkToFi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 shrinkToFit="1"/>
    </xf>
    <xf numFmtId="0" fontId="26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 wrapText="1" shrinkToFit="1"/>
    </xf>
    <xf numFmtId="0" fontId="28" fillId="3" borderId="11" xfId="0" applyFont="1" applyFill="1" applyBorder="1" applyAlignment="1">
      <alignment horizontal="center" vertical="center" wrapText="1" shrinkToFit="1"/>
    </xf>
    <xf numFmtId="0" fontId="28" fillId="3" borderId="12" xfId="0" applyFont="1" applyFill="1" applyBorder="1" applyAlignment="1">
      <alignment horizontal="center" vertical="center" wrapText="1" shrinkToFit="1"/>
    </xf>
    <xf numFmtId="0" fontId="28" fillId="3" borderId="12" xfId="161" applyNumberFormat="1" applyFont="1" applyFill="1" applyBorder="1" applyAlignment="1" applyProtection="1">
      <alignment horizontal="center" vertical="center" wrapText="1"/>
    </xf>
    <xf numFmtId="0" fontId="28" fillId="3" borderId="11" xfId="161" applyNumberFormat="1" applyFont="1" applyFill="1" applyBorder="1" applyAlignment="1" applyProtection="1">
      <alignment horizontal="center" vertical="center" wrapText="1"/>
    </xf>
    <xf numFmtId="0" fontId="28" fillId="3" borderId="2" xfId="161" applyNumberFormat="1" applyFont="1" applyFill="1" applyBorder="1" applyAlignment="1" applyProtection="1">
      <alignment horizontal="center" vertical="center" wrapText="1"/>
    </xf>
    <xf numFmtId="176" fontId="12" fillId="3" borderId="2" xfId="514" applyNumberFormat="1" applyFont="1" applyFill="1" applyBorder="1" applyAlignment="1" applyProtection="1">
      <alignment horizontal="center" vertical="center" shrinkToFit="1"/>
    </xf>
    <xf numFmtId="176" fontId="12" fillId="3" borderId="12" xfId="514" applyNumberFormat="1" applyFont="1" applyFill="1" applyBorder="1" applyAlignment="1" applyProtection="1">
      <alignment horizontal="center" vertical="center" shrinkToFit="1"/>
    </xf>
    <xf numFmtId="178" fontId="28" fillId="3" borderId="2" xfId="161" applyNumberFormat="1" applyFont="1" applyFill="1" applyBorder="1" applyAlignment="1" applyProtection="1">
      <alignment horizontal="center" vertical="center" wrapText="1"/>
    </xf>
    <xf numFmtId="178" fontId="28" fillId="3" borderId="11" xfId="161" applyNumberFormat="1" applyFont="1" applyFill="1" applyBorder="1" applyAlignment="1" applyProtection="1">
      <alignment horizontal="center" vertical="center" wrapText="1"/>
    </xf>
    <xf numFmtId="178" fontId="28" fillId="3" borderId="12" xfId="161" applyNumberFormat="1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>
      <alignment horizontal="right" vertical="center"/>
    </xf>
    <xf numFmtId="0" fontId="29" fillId="0" borderId="0" xfId="523" applyFont="1" applyAlignment="1">
      <alignment horizontal="center" vertical="center"/>
    </xf>
    <xf numFmtId="0" fontId="0" fillId="0" borderId="0" xfId="523" applyFont="1" applyAlignment="1">
      <alignment vertical="center"/>
    </xf>
    <xf numFmtId="31" fontId="0" fillId="0" borderId="0" xfId="523" applyNumberFormat="1" applyFont="1" applyBorder="1" applyAlignment="1">
      <alignment horizontal="right" vertical="center"/>
    </xf>
    <xf numFmtId="0" fontId="15" fillId="0" borderId="2" xfId="523" applyNumberFormat="1" applyFont="1" applyBorder="1" applyAlignment="1">
      <alignment horizontal="center" vertical="center" wrapText="1"/>
    </xf>
    <xf numFmtId="0" fontId="14" fillId="0" borderId="2" xfId="523" applyFont="1" applyBorder="1" applyAlignment="1">
      <alignment vertical="center"/>
    </xf>
    <xf numFmtId="179" fontId="15" fillId="0" borderId="2" xfId="523" applyNumberFormat="1" applyFont="1" applyBorder="1" applyAlignment="1">
      <alignment vertical="center"/>
    </xf>
    <xf numFmtId="10" fontId="15" fillId="0" borderId="2" xfId="523" applyNumberFormat="1" applyFont="1" applyBorder="1" applyAlignment="1">
      <alignment vertical="center"/>
    </xf>
    <xf numFmtId="0" fontId="15" fillId="0" borderId="2" xfId="523" applyNumberFormat="1" applyFont="1" applyBorder="1" applyAlignment="1">
      <alignment vertical="center"/>
    </xf>
    <xf numFmtId="0" fontId="18" fillId="0" borderId="2" xfId="523" applyFont="1" applyBorder="1" applyAlignment="1">
      <alignment vertical="center" shrinkToFit="1"/>
    </xf>
    <xf numFmtId="0" fontId="18" fillId="0" borderId="2" xfId="523" applyFont="1" applyBorder="1" applyAlignment="1">
      <alignment vertical="center"/>
    </xf>
    <xf numFmtId="0" fontId="0" fillId="0" borderId="2" xfId="523" applyBorder="1"/>
    <xf numFmtId="0" fontId="15" fillId="0" borderId="2" xfId="523" applyFont="1" applyBorder="1" applyAlignment="1">
      <alignment horizontal="center" vertical="center"/>
    </xf>
    <xf numFmtId="0" fontId="15" fillId="0" borderId="2" xfId="523" applyFont="1" applyBorder="1" applyAlignment="1">
      <alignment horizontal="center" vertical="center" shrinkToFit="1"/>
    </xf>
    <xf numFmtId="0" fontId="14" fillId="0" borderId="2" xfId="523" applyFont="1" applyBorder="1" applyAlignment="1">
      <alignment horizontal="left" vertical="center"/>
    </xf>
    <xf numFmtId="0" fontId="14" fillId="0" borderId="2" xfId="523" applyFont="1" applyBorder="1" applyAlignment="1">
      <alignment horizontal="left" vertical="center" shrinkToFit="1"/>
    </xf>
    <xf numFmtId="0" fontId="14" fillId="0" borderId="2" xfId="523" applyFont="1" applyBorder="1" applyAlignment="1">
      <alignment vertical="center" shrinkToFit="1"/>
    </xf>
    <xf numFmtId="0" fontId="30" fillId="0" borderId="2" xfId="523" applyFont="1" applyBorder="1" applyAlignment="1">
      <alignment horizontal="left" vertical="center" wrapText="1" shrinkToFit="1"/>
    </xf>
    <xf numFmtId="0" fontId="14" fillId="0" borderId="2" xfId="523" applyFont="1" applyBorder="1" applyAlignment="1">
      <alignment horizontal="center" vertical="center"/>
    </xf>
    <xf numFmtId="0" fontId="15" fillId="0" borderId="11" xfId="523" applyFont="1" applyBorder="1" applyAlignment="1">
      <alignment horizontal="center" vertical="center"/>
    </xf>
    <xf numFmtId="179" fontId="15" fillId="0" borderId="11" xfId="523" applyNumberFormat="1" applyFont="1" applyBorder="1" applyAlignment="1">
      <alignment vertical="center"/>
    </xf>
    <xf numFmtId="0" fontId="15" fillId="0" borderId="0" xfId="523" applyFont="1"/>
    <xf numFmtId="0" fontId="0" fillId="0" borderId="0" xfId="523"/>
    <xf numFmtId="179" fontId="0" fillId="0" borderId="0" xfId="523" applyNumberFormat="1"/>
    <xf numFmtId="0" fontId="0" fillId="0" borderId="0" xfId="523" applyFont="1" applyBorder="1" applyAlignment="1">
      <alignment horizontal="right" vertical="center"/>
    </xf>
    <xf numFmtId="0" fontId="15" fillId="0" borderId="2" xfId="523" applyNumberFormat="1" applyFont="1" applyBorder="1" applyAlignment="1">
      <alignment vertical="center" wrapText="1"/>
    </xf>
    <xf numFmtId="10" fontId="15" fillId="0" borderId="11" xfId="523" applyNumberFormat="1" applyFont="1" applyBorder="1" applyAlignment="1">
      <alignment vertical="center"/>
    </xf>
    <xf numFmtId="0" fontId="31" fillId="0" borderId="0" xfId="92" applyAlignment="1">
      <alignment horizontal="center" vertical="center"/>
    </xf>
    <xf numFmtId="0" fontId="31" fillId="0" borderId="0" xfId="92">
      <alignment vertical="center"/>
    </xf>
    <xf numFmtId="0" fontId="32" fillId="0" borderId="0" xfId="92" applyFont="1" applyAlignment="1">
      <alignment horizontal="center" vertical="center"/>
    </xf>
    <xf numFmtId="0" fontId="16" fillId="0" borderId="0" xfId="92" applyFont="1" applyAlignment="1">
      <alignment horizontal="left" vertical="center"/>
    </xf>
  </cellXfs>
  <cellStyles count="524">
    <cellStyle name="常规" xfId="0" builtinId="0"/>
    <cellStyle name="常规 13 2 2 2 3 3_2018年各单位业务费和专项经费表" xfId="1"/>
    <cellStyle name="货币[0]" xfId="2" builtinId="7"/>
    <cellStyle name="货币" xfId="3" builtinId="4"/>
    <cellStyle name="常规 2 4 2 2 2_2018年各单位业务费和专项经费表" xfId="4"/>
    <cellStyle name="常规 2 3 3 2 2 2 2" xfId="5"/>
    <cellStyle name="常规 2 2 4" xfId="6"/>
    <cellStyle name="输入" xfId="7" builtinId="20"/>
    <cellStyle name="常规 13 2 2 4 2 2 2 2" xfId="8"/>
    <cellStyle name="常规 13 2 2 2 2 2 2 2 2" xfId="9"/>
    <cellStyle name="20% - 强调文字颜色 3" xfId="10" builtinId="38"/>
    <cellStyle name="常规 2 2 3 5_2018年各单位业务费和专项经费表" xfId="11"/>
    <cellStyle name="常规 13 2 2 2 2" xfId="12"/>
    <cellStyle name="常规 13 2" xfId="13"/>
    <cellStyle name="千位分隔[0]" xfId="14" builtinId="6"/>
    <cellStyle name="差" xfId="15" builtinId="27"/>
    <cellStyle name="常规 13 2 5 2 3 2_2018年各单位业务费和专项经费表" xfId="16"/>
    <cellStyle name="40% - 强调文字颜色 3" xfId="17" builtinId="39"/>
    <cellStyle name="常规 13 2 2 2 2 2 2 2_2018年各单位业务费和专项经费表" xfId="18"/>
    <cellStyle name="千位分隔" xfId="19" builtinId="3"/>
    <cellStyle name="超链接" xfId="20" builtinId="8"/>
    <cellStyle name="常规 13 2 2 3 3 2" xfId="21"/>
    <cellStyle name="60% - 强调文字颜色 3" xfId="22" builtinId="40"/>
    <cellStyle name="百分比" xfId="23" builtinId="5"/>
    <cellStyle name="已访问的超链接" xfId="24" builtinId="9"/>
    <cellStyle name="常规 13 2 3 3 3" xfId="25"/>
    <cellStyle name="注释" xfId="26" builtinId="10"/>
    <cellStyle name="警告文本" xfId="27" builtinId="11"/>
    <cellStyle name="常规 13 2 2 2 3 4 2_2018年各单位业务费和专项经费表" xfId="28"/>
    <cellStyle name="标题 4" xfId="29" builtinId="19"/>
    <cellStyle name="常规 13 2 3 2 2 2" xfId="30"/>
    <cellStyle name="60% - 强调文字颜色 2" xfId="31" builtinId="36"/>
    <cellStyle name="标题" xfId="32" builtinId="15"/>
    <cellStyle name="常规 13 2 2 2 3 3 3" xfId="33"/>
    <cellStyle name="常规 13 2 3 2" xfId="34"/>
    <cellStyle name="解释性文本" xfId="35" builtinId="53"/>
    <cellStyle name="常规 13 2 11" xfId="36"/>
    <cellStyle name="常规 2 4 4 2_2018年各单位业务费和专项经费表" xfId="37"/>
    <cellStyle name="标题 1" xfId="38" builtinId="16"/>
    <cellStyle name="标题 2" xfId="39" builtinId="17"/>
    <cellStyle name="常规 2 2 2 2 2 2 2_2018年各单位业务费和专项经费表" xfId="40"/>
    <cellStyle name="60% - 强调文字颜色 1" xfId="41" builtinId="32"/>
    <cellStyle name="标题 3" xfId="42" builtinId="18"/>
    <cellStyle name="60% - 强调文字颜色 4" xfId="43" builtinId="44"/>
    <cellStyle name="常规 2 2 2 2 2 3" xfId="44"/>
    <cellStyle name="输出" xfId="45" builtinId="21"/>
    <cellStyle name="计算" xfId="46" builtinId="22"/>
    <cellStyle name="检查单元格" xfId="47" builtinId="23"/>
    <cellStyle name="20% - 强调文字颜色 6" xfId="48" builtinId="50"/>
    <cellStyle name="常规 13 2 2 4 2 2 3_2018年各单位业务费和专项经费表" xfId="49"/>
    <cellStyle name="强调文字颜色 2" xfId="50" builtinId="33"/>
    <cellStyle name="链接单元格" xfId="51" builtinId="24"/>
    <cellStyle name="常规 2 2 4 2 2 2 2 2" xfId="52"/>
    <cellStyle name="常规 2 4_2018年各单位业务费和专项经费表" xfId="53"/>
    <cellStyle name="汇总" xfId="54" builtinId="25"/>
    <cellStyle name="好" xfId="55" builtinId="26"/>
    <cellStyle name="适中" xfId="56" builtinId="28"/>
    <cellStyle name="20% - 强调文字颜色 5" xfId="57" builtinId="46"/>
    <cellStyle name="强调文字颜色 1" xfId="58" builtinId="29"/>
    <cellStyle name="常规 13 2 4 4 2 2" xfId="59"/>
    <cellStyle name="20% - 强调文字颜色 1" xfId="60" builtinId="30"/>
    <cellStyle name="40% - 强调文字颜色 1" xfId="61" builtinId="31"/>
    <cellStyle name="常规 2 2 2 2 2 3 2" xfId="62"/>
    <cellStyle name="20% - 强调文字颜色 2" xfId="63" builtinId="34"/>
    <cellStyle name="常规 2 3 2 3 3_2018年各单位业务费和专项经费表" xfId="64"/>
    <cellStyle name="40% - 强调文字颜色 2" xfId="65" builtinId="35"/>
    <cellStyle name="常规 2 2 4 2 2 2 2_2018年各单位业务费和专项经费表" xfId="66"/>
    <cellStyle name="强调文字颜色 3" xfId="67" builtinId="37"/>
    <cellStyle name="强调文字颜色 4" xfId="68" builtinId="41"/>
    <cellStyle name="20% - 强调文字颜色 4" xfId="69" builtinId="42"/>
    <cellStyle name="常规 2 2 4 2 2 3_2018年各单位业务费和专项经费表" xfId="70"/>
    <cellStyle name="40% - 强调文字颜色 4" xfId="71" builtinId="43"/>
    <cellStyle name="常规 13 2 2 3 5 2" xfId="72"/>
    <cellStyle name="强调文字颜色 5" xfId="73" builtinId="45"/>
    <cellStyle name="40% - 强调文字颜色 5" xfId="74" builtinId="47"/>
    <cellStyle name="常规 13 2 2 2 2 2 2" xfId="75"/>
    <cellStyle name="常规 2 5 3 2" xfId="76"/>
    <cellStyle name="常规 13 2 2 2" xfId="77"/>
    <cellStyle name="60% - 强调文字颜色 5" xfId="78" builtinId="48"/>
    <cellStyle name="常规 2 2 3 2 2 2 2" xfId="79"/>
    <cellStyle name="强调文字颜色 6" xfId="80" builtinId="49"/>
    <cellStyle name="40% - 强调文字颜色 6" xfId="81" builtinId="51"/>
    <cellStyle name="常规 13 2 2 2 2 2 3" xfId="82"/>
    <cellStyle name="常规 13 2 5 2 4 2" xfId="83"/>
    <cellStyle name="常规 13 2 2 3" xfId="84"/>
    <cellStyle name="常规 2 2 2 2 3 2 2" xfId="85"/>
    <cellStyle name="60% - 强调文字颜色 6" xfId="86" builtinId="52"/>
    <cellStyle name="常规 13 2 2 2 2 2 2 2" xfId="87"/>
    <cellStyle name="常规 2 2 4 2_2018年各单位业务费和专项经费表" xfId="88"/>
    <cellStyle name="常规 13 2 2" xfId="89"/>
    <cellStyle name="常规_2011年全省结算汇总表2012(1).03.28定稿 2 2" xfId="90"/>
    <cellStyle name="常规 13 2 2 2 2 2 3_2018年各单位业务费和专项经费表" xfId="91"/>
    <cellStyle name="常规 10" xfId="92"/>
    <cellStyle name="常规 13 2 2 2 2 2 3 2" xfId="93"/>
    <cellStyle name="常规 2 3 2 4_2018年各单位业务费和专项经费表" xfId="94"/>
    <cellStyle name="常规 13" xfId="95"/>
    <cellStyle name="常规 13 2 10" xfId="96"/>
    <cellStyle name="常规 13 2 2 2 2 2" xfId="97"/>
    <cellStyle name="常规 13 2 2 2 2 4 2_2018年各单位业务费和专项经费表" xfId="98"/>
    <cellStyle name="常规 2 2 2 3 3 2_2018年各单位业务费和专项经费表" xfId="99"/>
    <cellStyle name="常规 2 5 3" xfId="100"/>
    <cellStyle name="常规 13 2 2 2 2 3" xfId="101"/>
    <cellStyle name="常规 2 2 2 3 2" xfId="102"/>
    <cellStyle name="常规 13 2 2 2 2 3 2" xfId="103"/>
    <cellStyle name="常规 2 2 2 3 2 2" xfId="104"/>
    <cellStyle name="常规 13 2 2 2 2 3 2 2" xfId="105"/>
    <cellStyle name="常规 2 2 2 3 2 2 2" xfId="106"/>
    <cellStyle name="常规 2 3 3 3_2018年各单位业务费和专项经费表" xfId="107"/>
    <cellStyle name="常规 13 2 4 3" xfId="108"/>
    <cellStyle name="常规 13 2 2 2 2 3 2 2 2" xfId="109"/>
    <cellStyle name="常规 2 2 2 3 2 2 2 2" xfId="110"/>
    <cellStyle name="常规 13 2 2 2 2 3 2 2_2018年各单位业务费和专项经费表" xfId="111"/>
    <cellStyle name="常规 2 2 2 3 2 2 2_2018年各单位业务费和专项经费表" xfId="112"/>
    <cellStyle name="常规 13 2 2 2 2 3 3" xfId="113"/>
    <cellStyle name="常规 2 2 2 3 2 3" xfId="114"/>
    <cellStyle name="常规 13 2 2 2 2 3 3 2" xfId="115"/>
    <cellStyle name="常规 2 2 2 3 2 3 2" xfId="116"/>
    <cellStyle name="常规 13 2 2 2 2 3 3_2018年各单位业务费和专项经费表" xfId="117"/>
    <cellStyle name="常规 2 2 2 3 2 3_2018年各单位业务费和专项经费表" xfId="118"/>
    <cellStyle name="常规 13 2 2 2 2 4" xfId="119"/>
    <cellStyle name="常规 2 2 2 3 3" xfId="120"/>
    <cellStyle name="常规 13 2 2 2 2 4 2" xfId="121"/>
    <cellStyle name="常规 2 2 2 3 3 2" xfId="122"/>
    <cellStyle name="常规 13 2 2 2 2 4 2 2" xfId="123"/>
    <cellStyle name="常规 2 2 2 3 3 2 2" xfId="124"/>
    <cellStyle name="常规 13 2 2 2 2 4 3" xfId="125"/>
    <cellStyle name="常规 2 2 2 3 3 3" xfId="126"/>
    <cellStyle name="常规 13 2 2 2 2 4_2018年各单位业务费和专项经费表" xfId="127"/>
    <cellStyle name="常规 2 2 2 3 3_2018年各单位业务费和专项经费表" xfId="128"/>
    <cellStyle name="常规 13 2 3 2 2 2 2" xfId="129"/>
    <cellStyle name="常规 13 2 2 2 2 5" xfId="130"/>
    <cellStyle name="常规 2 2 2 3 4" xfId="131"/>
    <cellStyle name="常规 13 2 3 2 2 2 2 2" xfId="132"/>
    <cellStyle name="常规 13 2 2 2 2 5 2" xfId="133"/>
    <cellStyle name="常规 2 2 2 3 4 2" xfId="134"/>
    <cellStyle name="常规 13 2 2 2 2 5 2 2" xfId="135"/>
    <cellStyle name="常规 2 2 2 3 4 2 2" xfId="136"/>
    <cellStyle name="常规 13 2 2 2 2 5 2_2018年各单位业务费和专项经费表" xfId="137"/>
    <cellStyle name="常规 2 2 2 3 4 2_2018年各单位业务费和专项经费表" xfId="138"/>
    <cellStyle name="常规 2 7 2" xfId="139"/>
    <cellStyle name="常规 13 2 2 2 2 6" xfId="140"/>
    <cellStyle name="常规 2 2 2 3 5" xfId="141"/>
    <cellStyle name="常规 13 2 2 2 2 6 2" xfId="142"/>
    <cellStyle name="常规 2 2 2 3 5 2" xfId="143"/>
    <cellStyle name="常规 13 2 2 2 2 6_2018年各单位业务费和专项经费表" xfId="144"/>
    <cellStyle name="常规 2 2 2 3 5_2018年各单位业务费和专项经费表" xfId="145"/>
    <cellStyle name="常规 13 2 2 2 2_2018年各单位业务费和专项经费表" xfId="146"/>
    <cellStyle name="常规 2 3 2 5" xfId="147"/>
    <cellStyle name="常规 13 2 2 2 3" xfId="148"/>
    <cellStyle name="常规 13 2 2 2 3 2" xfId="149"/>
    <cellStyle name="常规 2 6 3" xfId="150"/>
    <cellStyle name="常规 13 2 2 2 3 2 2" xfId="151"/>
    <cellStyle name="常规 13 2 2 2 3 2 2 2" xfId="152"/>
    <cellStyle name="常规 2 4 2 3_2018年各单位业务费和专项经费表" xfId="153"/>
    <cellStyle name="常规 13 2 2 2 3 2 2 2 2" xfId="154"/>
    <cellStyle name="常规 13 2 3 2 2 2 2_2018年各单位业务费和专项经费表" xfId="155"/>
    <cellStyle name="常规 13 2 2 2 3 2 2 2_2018年各单位业务费和专项经费表" xfId="156"/>
    <cellStyle name="常规 13 2 9" xfId="157"/>
    <cellStyle name="常规 13 2 2 2 3 2 3" xfId="158"/>
    <cellStyle name="常规 13 2 2 2 3 2 3 2" xfId="159"/>
    <cellStyle name="常规 13 2 2 2 3 2 3_2018年各单位业务费和专项经费表" xfId="160"/>
    <cellStyle name="常规 2" xfId="161"/>
    <cellStyle name="常规 13 2 2 2 3 3" xfId="162"/>
    <cellStyle name="常规 13 2 2 2 3 3 2" xfId="163"/>
    <cellStyle name="常规 13 2 2 2 3 3 2 2" xfId="164"/>
    <cellStyle name="常规 13 2 2 2 3 3 2_2018年各单位业务费和专项经费表" xfId="165"/>
    <cellStyle name="常规 13 2 2 2 3 4" xfId="166"/>
    <cellStyle name="常规 13 2 2 2 3 4 2" xfId="167"/>
    <cellStyle name="常规 13 2 2 2 3 4 2 2" xfId="168"/>
    <cellStyle name="常规 13 2 2 2 3 5" xfId="169"/>
    <cellStyle name="常规 13 2 3 2 2 3 2" xfId="170"/>
    <cellStyle name="常规 2 3 2 3 2 2" xfId="171"/>
    <cellStyle name="常规 13 2 2 2 3 5 2" xfId="172"/>
    <cellStyle name="常规 2 3 2 3 2 2 2" xfId="173"/>
    <cellStyle name="常规 13 2 2 2 3 5_2018年各单位业务费和专项经费表" xfId="174"/>
    <cellStyle name="常规 2 3 2 3 2 2_2018年各单位业务费和专项经费表" xfId="175"/>
    <cellStyle name="常规 13 2 2 2 3_2018年各单位业务费和专项经费表" xfId="176"/>
    <cellStyle name="常规 13 2 3 2 6" xfId="177"/>
    <cellStyle name="常规 2 5 2 2 2" xfId="178"/>
    <cellStyle name="常规 13 2 5 2 4 2 2" xfId="179"/>
    <cellStyle name="常规 13 2 2 3 2" xfId="180"/>
    <cellStyle name="常规 2 2 2 2 3 2 2 2" xfId="181"/>
    <cellStyle name="常规 2 2 3 2 2 2_2018年各单位业务费和专项经费表" xfId="182"/>
    <cellStyle name="常规 13 2 2 3 2 2" xfId="183"/>
    <cellStyle name="常规 13 2 2 3 2 2 2" xfId="184"/>
    <cellStyle name="常规 2 3 2 6" xfId="185"/>
    <cellStyle name="常规 13 2 2 3 2 2 2 2" xfId="186"/>
    <cellStyle name="常规 2 3 2 6 2" xfId="187"/>
    <cellStyle name="常规 13 2 2 3 2 2 2_2018年各单位业务费和专项经费表" xfId="188"/>
    <cellStyle name="常规 2 3 2 6_2018年各单位业务费和专项经费表" xfId="189"/>
    <cellStyle name="常规 13 2 2 3 2 3" xfId="190"/>
    <cellStyle name="常规 2 2 3 3 2" xfId="191"/>
    <cellStyle name="常规 13 2 2 3 2 3 2" xfId="192"/>
    <cellStyle name="常规 2 2 3 3 2 2" xfId="193"/>
    <cellStyle name="常规 13 2 2 3 2 3_2018年各单位业务费和专项经费表" xfId="194"/>
    <cellStyle name="常规 2 2 3 3 2_2018年各单位业务费和专项经费表" xfId="195"/>
    <cellStyle name="常规 13 2 2 3 3" xfId="196"/>
    <cellStyle name="常规 2 3 2 5 2_2018年各单位业务费和专项经费表" xfId="197"/>
    <cellStyle name="常规 13 2 2 3 3 2 2" xfId="198"/>
    <cellStyle name="常规 13 2 2 6_2018年各单位业务费和专项经费表" xfId="199"/>
    <cellStyle name="常规 13 2 2 3 3 2_2018年各单位业务费和专项经费表" xfId="200"/>
    <cellStyle name="常规 13 2 2 3 3 3" xfId="201"/>
    <cellStyle name="常规 2 2 3 4 2" xfId="202"/>
    <cellStyle name="常规 13 2 2 3 3_2018年各单位业务费和专项经费表" xfId="203"/>
    <cellStyle name="常规 13 2 5 2 3 2" xfId="204"/>
    <cellStyle name="常规 13 2 2 3 4" xfId="205"/>
    <cellStyle name="常规 13 2 2 3 4 2" xfId="206"/>
    <cellStyle name="常规 13 2 2 3 4 2 2" xfId="207"/>
    <cellStyle name="常规 13 2 2 3 4 2_2018年各单位业务费和专项经费表" xfId="208"/>
    <cellStyle name="常规 13 2 2 3 5" xfId="209"/>
    <cellStyle name="常规 2 2 4 2 4 2_2018年各单位业务费和专项经费表" xfId="210"/>
    <cellStyle name="常规 13 2 2 3 5_2018年各单位业务费和专项经费表" xfId="211"/>
    <cellStyle name="常规 13 2 5 2 4 2_2018年各单位业务费和专项经费表" xfId="212"/>
    <cellStyle name="常规 13 2 2 3_2018年各单位业务费和专项经费表" xfId="213"/>
    <cellStyle name="常规 2 2 2 2 3 2 2_2018年各单位业务费和专项经费表" xfId="214"/>
    <cellStyle name="常规 13 2 2 4" xfId="215"/>
    <cellStyle name="常规 13 2 2 4 2" xfId="216"/>
    <cellStyle name="常规 13 2 2 4 2 2" xfId="217"/>
    <cellStyle name="常规 13 2 2 4 2 2 2" xfId="218"/>
    <cellStyle name="常规 13 2 2 4 2 2 2 2 2" xfId="219"/>
    <cellStyle name="常规 13 2 2 4 2 2 2 2_2018年各单位业务费和专项经费表" xfId="220"/>
    <cellStyle name="常规 13 2 2 4 2 2 3" xfId="221"/>
    <cellStyle name="常规 2 3 2 3 3 2" xfId="222"/>
    <cellStyle name="常规 13 2 2 4 2 2 3 2" xfId="223"/>
    <cellStyle name="常规 13 2 2 5" xfId="224"/>
    <cellStyle name="常规 13 2 2 4 2 3" xfId="225"/>
    <cellStyle name="常规 13 2 2 4 2 3 2" xfId="226"/>
    <cellStyle name="常规 2 4 5_2018年各单位业务费和专项经费表" xfId="227"/>
    <cellStyle name="常规 13 2 2 4 2 3 2 2" xfId="228"/>
    <cellStyle name="常规 13 2 2 4 2 3 2_2018年各单位业务费和专项经费表" xfId="229"/>
    <cellStyle name="常规 13 2 2 4 2 3 3" xfId="230"/>
    <cellStyle name="常规 13 2 3 3 2 2 2 2" xfId="231"/>
    <cellStyle name="常规 13 2 6 2 2_2018年各单位业务费和专项经费表" xfId="232"/>
    <cellStyle name="常规 13 2 2 4 2 3_2018年各单位业务费和专项经费表" xfId="233"/>
    <cellStyle name="常规 13 2 2 4 2 4" xfId="234"/>
    <cellStyle name="常规 13 2 2 4 2 4 2" xfId="235"/>
    <cellStyle name="常规 2 6" xfId="236"/>
    <cellStyle name="常规 13 2 2 4 2 4 2 2" xfId="237"/>
    <cellStyle name="常规 2 6 2" xfId="238"/>
    <cellStyle name="常规 13 2 2 4 2 4 2_2018年各单位业务费和专项经费表" xfId="239"/>
    <cellStyle name="常规 2 3 3 4" xfId="240"/>
    <cellStyle name="常规 2 6_2018年各单位业务费和专项经费表" xfId="241"/>
    <cellStyle name="常规 13 2 2 4 2 5" xfId="242"/>
    <cellStyle name="常规 13 2 3 2 4 2 2" xfId="243"/>
    <cellStyle name="常规 2 2 5 2 2 2" xfId="244"/>
    <cellStyle name="常规 13 2 2 4 2 5 2" xfId="245"/>
    <cellStyle name="常规 13 2 2 4 2 5_2018年各单位业务费和专项经费表" xfId="246"/>
    <cellStyle name="常规 2 2 2 2 3" xfId="247"/>
    <cellStyle name="常规 2 4 5" xfId="248"/>
    <cellStyle name="常规 13 2 2 4 2_2018年各单位业务费和专项经费表" xfId="249"/>
    <cellStyle name="常规 2 4 2 2 2 2" xfId="250"/>
    <cellStyle name="常规 13 2 2 5 2" xfId="251"/>
    <cellStyle name="常规 13 2 2 5 2 2" xfId="252"/>
    <cellStyle name="常规 13 2 2 5 2 2 2" xfId="253"/>
    <cellStyle name="常规 13 2 2 5 2 2_2018年各单位业务费和专项经费表" xfId="254"/>
    <cellStyle name="常规 2 3 2 2" xfId="255"/>
    <cellStyle name="常规 13 2 2 5 3" xfId="256"/>
    <cellStyle name="常规 13 2 2 5 3 2" xfId="257"/>
    <cellStyle name="常规 13 2 2 5 3_2018年各单位业务费和专项经费表" xfId="258"/>
    <cellStyle name="常规 2 3 3 4 2 2" xfId="259"/>
    <cellStyle name="常规 13 2 2 6" xfId="260"/>
    <cellStyle name="常规 13 2 2 6 2" xfId="261"/>
    <cellStyle name="常规 2 3 2 2 3" xfId="262"/>
    <cellStyle name="常规 13 2 2 6 2 2" xfId="263"/>
    <cellStyle name="常规 2 2 6_2018年各单位业务费和专项经费表" xfId="264"/>
    <cellStyle name="常规 2 3 2 2 3 2" xfId="265"/>
    <cellStyle name="常规 13 2 2 6 2_2018年各单位业务费和专项经费表" xfId="266"/>
    <cellStyle name="常规 13 2 3 3 4 2 2" xfId="267"/>
    <cellStyle name="常规 2 3 2 2 3_2018年各单位业务费和专项经费表" xfId="268"/>
    <cellStyle name="常规 13 2 2 6 3" xfId="269"/>
    <cellStyle name="常规 13 2 2 7" xfId="270"/>
    <cellStyle name="常规 13 2 2 7 2" xfId="271"/>
    <cellStyle name="常规 2 3 2 3 3" xfId="272"/>
    <cellStyle name="常规 13 2 2 7_2018年各单位业务费和专项经费表" xfId="273"/>
    <cellStyle name="常规 13 2 2_2018年各单位业务费和专项经费表" xfId="274"/>
    <cellStyle name="常规 13 2 3 2 3 2 2 2" xfId="275"/>
    <cellStyle name="常规 13 2 3" xfId="276"/>
    <cellStyle name="常规 13 2 4 5 2" xfId="277"/>
    <cellStyle name="常规 13 2 3 2 2" xfId="278"/>
    <cellStyle name="常规 13 2 3 2 2 3" xfId="279"/>
    <cellStyle name="常规 2 3 2 3 2" xfId="280"/>
    <cellStyle name="常规 13 2 3 2 2 3_2018年各单位业务费和专项经费表" xfId="281"/>
    <cellStyle name="常规 13 2 3 2 3" xfId="282"/>
    <cellStyle name="常规 13 2 3 2 5 2_2018年各单位业务费和专项经费表" xfId="283"/>
    <cellStyle name="常规 13 2 3 2 3 2" xfId="284"/>
    <cellStyle name="常规 13 2 3 2 3 2 2" xfId="285"/>
    <cellStyle name="常规 13 2 3 2 3 2 2_2018年各单位业务费和专项经费表" xfId="286"/>
    <cellStyle name="常规 13 2 3 2 3 3" xfId="287"/>
    <cellStyle name="常规 2 3 2 4 2" xfId="288"/>
    <cellStyle name="常规 13 2 3 2 3 3 2" xfId="289"/>
    <cellStyle name="常规 2 3 2 4 2 2" xfId="290"/>
    <cellStyle name="常规 13 2 3 2 3 3_2018年各单位业务费和专项经费表" xfId="291"/>
    <cellStyle name="常规 2 3 2 4 2_2018年各单位业务费和专项经费表" xfId="292"/>
    <cellStyle name="常规 13 2 3 2 4" xfId="293"/>
    <cellStyle name="常规 2 2 5 2" xfId="294"/>
    <cellStyle name="常规 13 2 3 2 4 2" xfId="295"/>
    <cellStyle name="常规 2 2 5 2 2" xfId="296"/>
    <cellStyle name="常规 13 2 3 2 4 2_2018年各单位业务费和专项经费表" xfId="297"/>
    <cellStyle name="常规 2 2 3 2" xfId="298"/>
    <cellStyle name="常规 2 2 5 2 2_2018年各单位业务费和专项经费表" xfId="299"/>
    <cellStyle name="常规 13 2 3 2 4 3" xfId="300"/>
    <cellStyle name="常规 2 3 2 5 2" xfId="301"/>
    <cellStyle name="常规 13 2 3 2 4_2018年各单位业务费和专项经费表" xfId="302"/>
    <cellStyle name="常规 13 2 3 2 5" xfId="303"/>
    <cellStyle name="常规 2 2 5 3" xfId="304"/>
    <cellStyle name="常规 13 2 3 2 5 2" xfId="305"/>
    <cellStyle name="常规 2 2 5 3 2" xfId="306"/>
    <cellStyle name="常规 13 2 3 2 5 2 2" xfId="307"/>
    <cellStyle name="常规 13 2 3 2 6 2" xfId="308"/>
    <cellStyle name="常规 2 5 2 2_2018年各单位业务费和专项经费表" xfId="309"/>
    <cellStyle name="常规 13 2 3 2 6_2018年各单位业务费和专项经费表" xfId="310"/>
    <cellStyle name="常规 13 2 3 2_2018年各单位业务费和专项经费表" xfId="311"/>
    <cellStyle name="常规 13 2 5 2 5 2" xfId="312"/>
    <cellStyle name="常规 13 2 3 3" xfId="313"/>
    <cellStyle name="常规 2 2 2 2 3 3 2" xfId="314"/>
    <cellStyle name="常规 13 2 3 3 2" xfId="315"/>
    <cellStyle name="常规 13 2 3 3 2 2" xfId="316"/>
    <cellStyle name="常规 13 2 3 3 2 2 2" xfId="317"/>
    <cellStyle name="常规 13 2 3 3 2 2 2_2018年各单位业务费和专项经费表" xfId="318"/>
    <cellStyle name="常规 13 2 3 3 2 3" xfId="319"/>
    <cellStyle name="常规 2 3 3 3 2" xfId="320"/>
    <cellStyle name="常规 13 2 3 3 2 3 2" xfId="321"/>
    <cellStyle name="常规 2 3 3 3 2 2" xfId="322"/>
    <cellStyle name="常规 2 2 4 2 3 2 2" xfId="323"/>
    <cellStyle name="常规 13 2 3 3 2 3_2018年各单位业务费和专项经费表" xfId="324"/>
    <cellStyle name="常规 2 3 3 3 2_2018年各单位业务费和专项经费表" xfId="325"/>
    <cellStyle name="常规 13 2 3 3 3 2" xfId="326"/>
    <cellStyle name="常规 13 2 3 3 3 2 2" xfId="327"/>
    <cellStyle name="常规 13 2 3 3 3 2_2018年各单位业务费和专项经费表" xfId="328"/>
    <cellStyle name="常规 13 2 3 3 3 3" xfId="329"/>
    <cellStyle name="常规 2 3 3 4 2" xfId="330"/>
    <cellStyle name="常规 13 2 3 3 3_2018年各单位业务费和专项经费表" xfId="331"/>
    <cellStyle name="常规 2 2 2 2 4 3" xfId="332"/>
    <cellStyle name="常规 13 2 3 3 4" xfId="333"/>
    <cellStyle name="常规 2 2 6 2" xfId="334"/>
    <cellStyle name="常规 13 2 3 3 4 2" xfId="335"/>
    <cellStyle name="常规 2 2 6 2 2" xfId="336"/>
    <cellStyle name="常规 13 2 3 3 4 2_2018年各单位业务费和专项经费表" xfId="337"/>
    <cellStyle name="常规 2 4 2 2" xfId="338"/>
    <cellStyle name="常规 13 2 3 3 5" xfId="339"/>
    <cellStyle name="常规 13 2 5 2 2 2" xfId="340"/>
    <cellStyle name="常规 2 2 6 3" xfId="341"/>
    <cellStyle name="常规 2 7_2018年各单位业务费和专项经费表" xfId="342"/>
    <cellStyle name="常规 13 2 3 3 5 2" xfId="343"/>
    <cellStyle name="常规 13 2 5 2 2 2 2" xfId="344"/>
    <cellStyle name="常规 13 2 3 3 5_2018年各单位业务费和专项经费表" xfId="345"/>
    <cellStyle name="常规 13 2 3 3_2018年各单位业务费和专项经费表" xfId="346"/>
    <cellStyle name="常规 13 2 4" xfId="347"/>
    <cellStyle name="常规 13 2 4 2" xfId="348"/>
    <cellStyle name="常规 2 2 5 3_2018年各单位业务费和专项经费表" xfId="349"/>
    <cellStyle name="常规 13 2 4 2 2" xfId="350"/>
    <cellStyle name="常规 13 2 4 2 2 2" xfId="351"/>
    <cellStyle name="常规 13 2 4 2 2 2 2" xfId="352"/>
    <cellStyle name="常规 13 2 5 2 5" xfId="353"/>
    <cellStyle name="常规 2 2 2 2 3 3" xfId="354"/>
    <cellStyle name="常规 13 2 4 2 2 2_2018年各单位业务费和专项经费表" xfId="355"/>
    <cellStyle name="常规 2 2 4 2 4 2" xfId="356"/>
    <cellStyle name="常规 13 2 4 2 3" xfId="357"/>
    <cellStyle name="常规 13 2 4 2 3 2" xfId="358"/>
    <cellStyle name="常规 13 2 4 2 3_2018年各单位业务费和专项经费表" xfId="359"/>
    <cellStyle name="常规 13 2 4 3 2" xfId="360"/>
    <cellStyle name="常规 13 2 4 3 2 2" xfId="361"/>
    <cellStyle name="常规 13 2 4 3 2_2018年各单位业务费和专项经费表" xfId="362"/>
    <cellStyle name="常规 13 2 4 3 3" xfId="363"/>
    <cellStyle name="常规 13 2 4 3_2018年各单位业务费和专项经费表" xfId="364"/>
    <cellStyle name="常规 2 2 3 3 3" xfId="365"/>
    <cellStyle name="常规 13 2 4 4" xfId="366"/>
    <cellStyle name="常规 2 2 4 2 4 2 2" xfId="367"/>
    <cellStyle name="常规 13 2 4 4 2" xfId="368"/>
    <cellStyle name="常规 13 2 4 4 2_2018年各单位业务费和专项经费表" xfId="369"/>
    <cellStyle name="常规 13 2 4 5" xfId="370"/>
    <cellStyle name="常规 13 2 4 5_2018年各单位业务费和专项经费表" xfId="371"/>
    <cellStyle name="常规 13 2 4_2018年各单位业务费和专项经费表" xfId="372"/>
    <cellStyle name="常规 2 3 2 3" xfId="373"/>
    <cellStyle name="常规 13 2 5" xfId="374"/>
    <cellStyle name="常规 13 2 5 2" xfId="375"/>
    <cellStyle name="常规 2 3 3 5_2018年各单位业务费和专项经费表" xfId="376"/>
    <cellStyle name="常规 13 2 5 2 2" xfId="377"/>
    <cellStyle name="常规 13 2 5 2 2 2 2 2" xfId="378"/>
    <cellStyle name="常规 13 2 5 2 2 2 2_2018年各单位业务费和专项经费表" xfId="379"/>
    <cellStyle name="常规 13 2 7 2" xfId="380"/>
    <cellStyle name="常规 13 2 5 2 2 3" xfId="381"/>
    <cellStyle name="常规 2 2 3 3_2018年各单位业务费和专项经费表" xfId="382"/>
    <cellStyle name="常规 13 2 5 2 2 3 2" xfId="383"/>
    <cellStyle name="常规 2 2_2018年各单位业务费和专项经费表" xfId="384"/>
    <cellStyle name="常规 13 2 5 2 2 3_2018年各单位业务费和专项经费表" xfId="385"/>
    <cellStyle name="常规 13 2 5 2 3" xfId="386"/>
    <cellStyle name="常规 13 2 8 2" xfId="387"/>
    <cellStyle name="常规 13 2 5 2 3 2 2" xfId="388"/>
    <cellStyle name="常规 13 2 5 2 3 3" xfId="389"/>
    <cellStyle name="常规 13 2 5 2 3_2018年各单位业务费和专项经费表" xfId="390"/>
    <cellStyle name="常规 13 2 5 2 4" xfId="391"/>
    <cellStyle name="常规 2 2 2 2 3 2" xfId="392"/>
    <cellStyle name="常规 2 4 5 2" xfId="393"/>
    <cellStyle name="常规 13 2 5 2 5_2018年各单位业务费和专项经费表" xfId="394"/>
    <cellStyle name="常规 2 2 2 2 3 3_2018年各单位业务费和专项经费表" xfId="395"/>
    <cellStyle name="常规 13 2 5 2_2018年各单位业务费和专项经费表" xfId="396"/>
    <cellStyle name="常规 2 2 4 2 3" xfId="397"/>
    <cellStyle name="常规 13 2 6" xfId="398"/>
    <cellStyle name="常规 2 2 2 2 4 2 2" xfId="399"/>
    <cellStyle name="常规 13 2 6 2" xfId="400"/>
    <cellStyle name="常规 13 2 6 2 2" xfId="401"/>
    <cellStyle name="常规 13 2 6 2 2 2" xfId="402"/>
    <cellStyle name="常规 13 2 6 3" xfId="403"/>
    <cellStyle name="常规 2 4 3 2" xfId="404"/>
    <cellStyle name="常规 13 2 6 3 2" xfId="405"/>
    <cellStyle name="常规 2 4 3 2 2" xfId="406"/>
    <cellStyle name="常规 13 2 6 3_2018年各单位业务费和专项经费表" xfId="407"/>
    <cellStyle name="常规 2 4 3 2_2018年各单位业务费和专项经费表" xfId="408"/>
    <cellStyle name="常规 13 2 7" xfId="409"/>
    <cellStyle name="常规 2 3 2 2 2 2_2018年各单位业务费和专项经费表" xfId="410"/>
    <cellStyle name="常规 13 2 7 2 2" xfId="411"/>
    <cellStyle name="常规 13 2 7 2_2018年各单位业务费和专项经费表" xfId="412"/>
    <cellStyle name="常规 13 2 7 3" xfId="413"/>
    <cellStyle name="常规 2 2 2 2 2 2" xfId="414"/>
    <cellStyle name="常规 2 4 4 2" xfId="415"/>
    <cellStyle name="常规 13 2 7_2018年各单位业务费和专项经费表" xfId="416"/>
    <cellStyle name="常规 13 2 8" xfId="417"/>
    <cellStyle name="常规 13 2 8_2018年各单位业务费和专项经费表" xfId="418"/>
    <cellStyle name="常规 13 2_2018年各单位业务费和专项经费表" xfId="419"/>
    <cellStyle name="常规 2 4" xfId="420"/>
    <cellStyle name="常规 2 2" xfId="421"/>
    <cellStyle name="常规 2 2 2" xfId="422"/>
    <cellStyle name="常规 2 2 2 2" xfId="423"/>
    <cellStyle name="常规 2 2 2 2 2" xfId="424"/>
    <cellStyle name="常规 2 4 4" xfId="425"/>
    <cellStyle name="常规 2 2 2 2 2 2 2" xfId="426"/>
    <cellStyle name="常规 2 4 4 2 2" xfId="427"/>
    <cellStyle name="常规 2 2 2 2 2 2 2 2" xfId="428"/>
    <cellStyle name="常规 2 2 2 2 2 3_2018年各单位业务费和专项经费表" xfId="429"/>
    <cellStyle name="常规 2 2 2 2 4" xfId="430"/>
    <cellStyle name="常规 2 2 2 2 4 2" xfId="431"/>
    <cellStyle name="常规 2 2 2 2 4 2_2018年各单位业务费和专项经费表" xfId="432"/>
    <cellStyle name="常规 2 2 2 2 4_2018年各单位业务费和专项经费表" xfId="433"/>
    <cellStyle name="常规 2 2 2 2 5" xfId="434"/>
    <cellStyle name="常规 2 2 2 2 5 2" xfId="435"/>
    <cellStyle name="常规 2 2 2 2 5 2 2" xfId="436"/>
    <cellStyle name="常规 2 2 2 2 5 2_2018年各单位业务费和专项经费表" xfId="437"/>
    <cellStyle name="常规 2 4 2 3" xfId="438"/>
    <cellStyle name="常规 2 2 2 2 6" xfId="439"/>
    <cellStyle name="常规 2 2 2 2 6 2" xfId="440"/>
    <cellStyle name="常规 2 2 2 2 6_2018年各单位业务费和专项经费表" xfId="441"/>
    <cellStyle name="常规 2 2 2 2_2018年各单位业务费和专项经费表" xfId="442"/>
    <cellStyle name="常规 2 2 2 3" xfId="443"/>
    <cellStyle name="常规 2 2 4 2 2 3 2" xfId="444"/>
    <cellStyle name="常规 2 3 3 2 3_2018年各单位业务费和专项经费表" xfId="445"/>
    <cellStyle name="常规 2 2 2 3_2018年各单位业务费和专项经费表" xfId="446"/>
    <cellStyle name="常规 2 2 3" xfId="447"/>
    <cellStyle name="常规 2 2 3 4 2 2" xfId="448"/>
    <cellStyle name="常规 2 2 3 2 2" xfId="449"/>
    <cellStyle name="常规 2 2 3 2 2 2" xfId="450"/>
    <cellStyle name="常规 2 2 3 2 3" xfId="451"/>
    <cellStyle name="常规 2 2 3 2 3 2" xfId="452"/>
    <cellStyle name="常规 2 2 3 2 3_2018年各单位业务费和专项经费表" xfId="453"/>
    <cellStyle name="常规 2 2 3 3" xfId="454"/>
    <cellStyle name="常规 2 2 3 4" xfId="455"/>
    <cellStyle name="常规 2 2 3 4 2_2018年各单位业务费和专项经费表" xfId="456"/>
    <cellStyle name="常规 2 2 3 5" xfId="457"/>
    <cellStyle name="常规 2 2 3 5 2" xfId="458"/>
    <cellStyle name="常规 2 2 3_2018年各单位业务费和专项经费表" xfId="459"/>
    <cellStyle name="常规 2 2 4 2" xfId="460"/>
    <cellStyle name="常规 2 2 4 2 2" xfId="461"/>
    <cellStyle name="常规 2 2 4 2 2 2" xfId="462"/>
    <cellStyle name="常规 2 2 4 2 2 2 2" xfId="463"/>
    <cellStyle name="常规 2 2 4 2 2 3" xfId="464"/>
    <cellStyle name="常规 2 2 4 2 3 2" xfId="465"/>
    <cellStyle name="常规 2 2 4 2 3 2_2018年各单位业务费和专项经费表" xfId="466"/>
    <cellStyle name="常规 2 2 4 2 3 3" xfId="467"/>
    <cellStyle name="常规 2 2 4 2 3_2018年各单位业务费和专项经费表" xfId="468"/>
    <cellStyle name="常规 2 2 4 2 4" xfId="469"/>
    <cellStyle name="常规 2 5 3_2018年各单位业务费和专项经费表" xfId="470"/>
    <cellStyle name="常规 2 2 4 2 5" xfId="471"/>
    <cellStyle name="常规 2 3 3 2 3 2" xfId="472"/>
    <cellStyle name="常规 2 2 4 2 5 2" xfId="473"/>
    <cellStyle name="常规 2 2 4 2 5_2018年各单位业务费和专项经费表" xfId="474"/>
    <cellStyle name="常规 2 2 5" xfId="475"/>
    <cellStyle name="常规 2 2 6" xfId="476"/>
    <cellStyle name="常规 2 2 6 2_2018年各单位业务费和专项经费表" xfId="477"/>
    <cellStyle name="常规 2 2 7" xfId="478"/>
    <cellStyle name="常规 2 2 7 2" xfId="479"/>
    <cellStyle name="常规 2 2 7_2018年各单位业务费和专项经费表" xfId="480"/>
    <cellStyle name="常规 2 3" xfId="481"/>
    <cellStyle name="常规 2 3 2" xfId="482"/>
    <cellStyle name="常规 2 3 2 2 2" xfId="483"/>
    <cellStyle name="常规 2 3 2 2 2 2" xfId="484"/>
    <cellStyle name="常规 2 3 2 2 2 2 2" xfId="485"/>
    <cellStyle name="常规 2 3 2 4" xfId="486"/>
    <cellStyle name="常规 2 3 2 4 3" xfId="487"/>
    <cellStyle name="常规 2 6 2_2018年各单位业务费和专项经费表" xfId="488"/>
    <cellStyle name="常规 2 3 2 5 2 2" xfId="489"/>
    <cellStyle name="常规 2 3 2_2018年各单位业务费和专项经费表" xfId="490"/>
    <cellStyle name="常规 2 3 3" xfId="491"/>
    <cellStyle name="常规 2 3 3 2" xfId="492"/>
    <cellStyle name="常规 2 3 3 4 2_2018年各单位业务费和专项经费表" xfId="493"/>
    <cellStyle name="常规 2 3 3 2 2" xfId="494"/>
    <cellStyle name="常规 2 3 3 2 2 2" xfId="495"/>
    <cellStyle name="常规 2 3 3 2 2 2_2018年各单位业务费和专项经费表" xfId="496"/>
    <cellStyle name="常规 2 3 3 2 3" xfId="497"/>
    <cellStyle name="常规 2 3 3 3" xfId="498"/>
    <cellStyle name="常规 2 3 3 3 3" xfId="499"/>
    <cellStyle name="常规 2 3 3 5" xfId="500"/>
    <cellStyle name="常规 2 3 3 5 2" xfId="501"/>
    <cellStyle name="常规 2 3 3_2018年各单位业务费和专项经费表" xfId="502"/>
    <cellStyle name="常规 2 4 2" xfId="503"/>
    <cellStyle name="常规 2 4 2 2 2" xfId="504"/>
    <cellStyle name="常规 2 4 2 3 2" xfId="505"/>
    <cellStyle name="常规 2 4 3" xfId="506"/>
    <cellStyle name="常规 2 4 3 3" xfId="507"/>
    <cellStyle name="常规 2 4 3_2018年各单位业务费和专项经费表" xfId="508"/>
    <cellStyle name="常规 2 5" xfId="509"/>
    <cellStyle name="常规 2 5 2" xfId="510"/>
    <cellStyle name="常规 2 5 2 2" xfId="511"/>
    <cellStyle name="常规 2 6 2 2" xfId="512"/>
    <cellStyle name="常规 2 7" xfId="513"/>
    <cellStyle name="常规 2 8" xfId="514"/>
    <cellStyle name="常规 2_2018年各单位业务费和专项经费表" xfId="515"/>
    <cellStyle name="常规 3" xfId="516"/>
    <cellStyle name="常规 4" xfId="517"/>
    <cellStyle name="常规 4 2 2" xfId="518"/>
    <cellStyle name="常规 5" xfId="519"/>
    <cellStyle name="常规 6" xfId="520"/>
    <cellStyle name="常规 7" xfId="521"/>
    <cellStyle name="常规 8" xfId="522"/>
    <cellStyle name="常规 9" xfId="523"/>
  </cellStyles>
  <dxfs count="1">
    <dxf>
      <font>
        <b val="0"/>
        <i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-2020&#24180;&#39044;&#31639;&#20844;&#24320;&#34917;&#20805;&#36164;&#26009;\2019-2020&#24180;&#39044;&#31639;&#20844;&#24320;&#65288;&#26356;&#26032;&#65289;\2019&#24180;&#22320;&#26041;&#36130;&#25919;&#39044;&#31639;&#34920;&#65288;&#24102;&#20844;&#24335;&#65292;&#23450;&#65289;(&#26032;&#37045;&#19978;&#25253;&#27491;&#3129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校验表"/>
      <sheetName val="表一"/>
      <sheetName val="表二（旧）"/>
      <sheetName val="表二（新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D6">
            <v>0</v>
          </cell>
        </row>
        <row r="7">
          <cell r="D7">
            <v>0</v>
          </cell>
        </row>
        <row r="12">
          <cell r="B12">
            <v>30000</v>
          </cell>
        </row>
        <row r="12">
          <cell r="D12">
            <v>0</v>
          </cell>
        </row>
        <row r="16">
          <cell r="D16">
            <v>0</v>
          </cell>
        </row>
        <row r="19">
          <cell r="B19">
            <v>0</v>
          </cell>
        </row>
        <row r="19">
          <cell r="D19">
            <v>3123</v>
          </cell>
        </row>
        <row r="20">
          <cell r="D20">
            <v>3123</v>
          </cell>
        </row>
        <row r="22">
          <cell r="B22">
            <v>150</v>
          </cell>
        </row>
        <row r="24">
          <cell r="B24">
            <v>0</v>
          </cell>
        </row>
        <row r="24">
          <cell r="D24">
            <v>0</v>
          </cell>
        </row>
        <row r="28">
          <cell r="D28">
            <v>0</v>
          </cell>
        </row>
        <row r="29">
          <cell r="B29">
            <v>250</v>
          </cell>
        </row>
        <row r="31">
          <cell r="D31">
            <v>0</v>
          </cell>
        </row>
        <row r="33">
          <cell r="D33">
            <v>0</v>
          </cell>
        </row>
        <row r="38">
          <cell r="D38">
            <v>30400</v>
          </cell>
        </row>
        <row r="39">
          <cell r="D39">
            <v>30000</v>
          </cell>
        </row>
        <row r="52">
          <cell r="D52">
            <v>0</v>
          </cell>
        </row>
        <row r="57">
          <cell r="D57">
            <v>150</v>
          </cell>
        </row>
        <row r="63">
          <cell r="D63">
            <v>250</v>
          </cell>
        </row>
        <row r="67">
          <cell r="D67">
            <v>0</v>
          </cell>
        </row>
        <row r="71">
          <cell r="D71">
            <v>0</v>
          </cell>
        </row>
        <row r="75">
          <cell r="D75">
            <v>0</v>
          </cell>
        </row>
        <row r="81">
          <cell r="D81">
            <v>0</v>
          </cell>
        </row>
        <row r="84">
          <cell r="D84">
            <v>0</v>
          </cell>
        </row>
        <row r="85">
          <cell r="D85">
            <v>0</v>
          </cell>
        </row>
        <row r="90">
          <cell r="D90">
            <v>0</v>
          </cell>
        </row>
        <row r="95">
          <cell r="D95">
            <v>0</v>
          </cell>
        </row>
        <row r="100">
          <cell r="D100">
            <v>0</v>
          </cell>
        </row>
        <row r="103">
          <cell r="D103">
            <v>0</v>
          </cell>
        </row>
        <row r="108">
          <cell r="D108">
            <v>0</v>
          </cell>
        </row>
        <row r="109">
          <cell r="D109">
            <v>0</v>
          </cell>
        </row>
        <row r="114">
          <cell r="D114">
            <v>0</v>
          </cell>
        </row>
        <row r="119">
          <cell r="D119">
            <v>0</v>
          </cell>
        </row>
        <row r="124">
          <cell r="D124">
            <v>0</v>
          </cell>
        </row>
        <row r="133">
          <cell r="D133">
            <v>0</v>
          </cell>
        </row>
        <row r="140">
          <cell r="D140">
            <v>0</v>
          </cell>
        </row>
        <row r="149">
          <cell r="D149">
            <v>0</v>
          </cell>
        </row>
        <row r="152">
          <cell r="D152">
            <v>0</v>
          </cell>
        </row>
        <row r="156">
          <cell r="D156">
            <v>0</v>
          </cell>
        </row>
        <row r="160">
          <cell r="D160">
            <v>0</v>
          </cell>
        </row>
        <row r="161">
          <cell r="D161">
            <v>0</v>
          </cell>
        </row>
        <row r="164">
          <cell r="D164">
            <v>300</v>
          </cell>
        </row>
        <row r="166">
          <cell r="D166">
            <v>0</v>
          </cell>
        </row>
        <row r="175">
          <cell r="D175">
            <v>300</v>
          </cell>
        </row>
        <row r="186">
          <cell r="D186">
            <v>0</v>
          </cell>
        </row>
        <row r="193">
          <cell r="D193">
            <v>0</v>
          </cell>
        </row>
        <row r="210">
          <cell r="B210">
            <v>3423</v>
          </cell>
        </row>
        <row r="213">
          <cell r="D213">
            <v>6746</v>
          </cell>
        </row>
        <row r="214">
          <cell r="B214">
            <v>0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topLeftCell="A10" workbookViewId="0">
      <selection activeCell="A19" sqref="A19"/>
    </sheetView>
  </sheetViews>
  <sheetFormatPr defaultColWidth="9" defaultRowHeight="35.25" customHeight="1"/>
  <cols>
    <col min="1" max="1" width="79" style="168" customWidth="1"/>
    <col min="2" max="16384" width="9" style="169"/>
  </cols>
  <sheetData>
    <row r="1" ht="60" customHeight="1" spans="1:1">
      <c r="A1" s="170" t="s">
        <v>0</v>
      </c>
    </row>
    <row r="2" s="168" customFormat="1" ht="45" customHeight="1" spans="1:1">
      <c r="A2" s="171" t="s">
        <v>1</v>
      </c>
    </row>
    <row r="3" s="168" customFormat="1" customHeight="1" spans="1:1">
      <c r="A3" s="171" t="s">
        <v>2</v>
      </c>
    </row>
    <row r="4" s="168" customFormat="1" customHeight="1" spans="1:1">
      <c r="A4" s="171" t="s">
        <v>3</v>
      </c>
    </row>
    <row r="5" s="168" customFormat="1" customHeight="1" spans="1:1">
      <c r="A5" s="171" t="s">
        <v>4</v>
      </c>
    </row>
    <row r="6" s="168" customFormat="1" customHeight="1" spans="1:1">
      <c r="A6" s="171" t="s">
        <v>5</v>
      </c>
    </row>
    <row r="7" s="168" customFormat="1" customHeight="1" spans="1:1">
      <c r="A7" s="171" t="s">
        <v>6</v>
      </c>
    </row>
    <row r="8" s="168" customFormat="1" customHeight="1" spans="1:1">
      <c r="A8" s="171" t="s">
        <v>7</v>
      </c>
    </row>
    <row r="9" s="168" customFormat="1" customHeight="1" spans="1:1">
      <c r="A9" s="171" t="s">
        <v>8</v>
      </c>
    </row>
    <row r="10" s="168" customFormat="1" customHeight="1" spans="1:1">
      <c r="A10" s="171" t="s">
        <v>9</v>
      </c>
    </row>
    <row r="11" s="168" customFormat="1" customHeight="1" spans="1:1">
      <c r="A11" s="171" t="s">
        <v>10</v>
      </c>
    </row>
    <row r="12" customHeight="1" spans="1:1">
      <c r="A12" s="171" t="s">
        <v>11</v>
      </c>
    </row>
    <row r="13" customHeight="1" spans="1:1">
      <c r="A13" s="171" t="s">
        <v>12</v>
      </c>
    </row>
    <row r="14" customHeight="1" spans="1:1">
      <c r="A14" s="171" t="s">
        <v>13</v>
      </c>
    </row>
    <row r="15" customHeight="1" spans="1:1">
      <c r="A15" s="171" t="s">
        <v>14</v>
      </c>
    </row>
    <row r="16" customHeight="1" spans="1:1">
      <c r="A16" s="171" t="s">
        <v>15</v>
      </c>
    </row>
    <row r="17" customHeight="1" spans="1:1">
      <c r="A17" s="171" t="s">
        <v>16</v>
      </c>
    </row>
    <row r="18" customHeight="1" spans="1:1">
      <c r="A18" s="171" t="s">
        <v>17</v>
      </c>
    </row>
    <row r="19" customHeight="1" spans="1:1">
      <c r="A19" s="171" t="s">
        <v>18</v>
      </c>
    </row>
  </sheetData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B27" sqref="B27"/>
    </sheetView>
  </sheetViews>
  <sheetFormatPr defaultColWidth="9" defaultRowHeight="14.25"/>
  <cols>
    <col min="1" max="1" width="19.375" customWidth="1"/>
    <col min="6" max="6" width="21.75" customWidth="1"/>
  </cols>
  <sheetData>
    <row r="1" ht="27" spans="1:10">
      <c r="A1" s="142" t="s">
        <v>19</v>
      </c>
      <c r="B1" s="142"/>
      <c r="C1" s="142"/>
      <c r="D1" s="142"/>
      <c r="E1" s="142"/>
      <c r="F1" s="142"/>
      <c r="G1" s="142"/>
      <c r="H1" s="142"/>
      <c r="I1" s="142"/>
      <c r="J1" s="142"/>
    </row>
    <row r="2" ht="22.5" customHeight="1" spans="1:10">
      <c r="A2" s="143" t="s">
        <v>20</v>
      </c>
      <c r="B2" s="143"/>
      <c r="C2" s="143"/>
      <c r="D2" s="144"/>
      <c r="E2" s="144"/>
      <c r="F2" s="144"/>
      <c r="G2" s="143"/>
      <c r="H2" s="143"/>
      <c r="I2" s="165" t="s">
        <v>21</v>
      </c>
      <c r="J2" s="165"/>
    </row>
    <row r="3" ht="36" customHeight="1" spans="1:10">
      <c r="A3" s="145" t="s">
        <v>22</v>
      </c>
      <c r="B3" s="145" t="s">
        <v>23</v>
      </c>
      <c r="C3" s="145" t="s">
        <v>24</v>
      </c>
      <c r="D3" s="145" t="s">
        <v>25</v>
      </c>
      <c r="E3" s="145" t="s">
        <v>26</v>
      </c>
      <c r="F3" s="145" t="s">
        <v>22</v>
      </c>
      <c r="G3" s="145" t="s">
        <v>23</v>
      </c>
      <c r="H3" s="145" t="s">
        <v>24</v>
      </c>
      <c r="I3" s="145" t="s">
        <v>25</v>
      </c>
      <c r="J3" s="145" t="s">
        <v>27</v>
      </c>
    </row>
    <row r="4" ht="21.75" customHeight="1" spans="1:10">
      <c r="A4" s="146" t="s">
        <v>28</v>
      </c>
      <c r="B4" s="147">
        <v>39737</v>
      </c>
      <c r="C4" s="147">
        <v>44505</v>
      </c>
      <c r="D4" s="148">
        <v>0.119988927196316</v>
      </c>
      <c r="E4" s="149"/>
      <c r="F4" s="150" t="s">
        <v>29</v>
      </c>
      <c r="G4" s="147">
        <v>3692</v>
      </c>
      <c r="H4" s="147">
        <v>3400</v>
      </c>
      <c r="I4" s="148">
        <f>ROUND((H4-G4)/G4,2)</f>
        <v>-0.08</v>
      </c>
      <c r="J4" s="166"/>
    </row>
    <row r="5" ht="21.75" customHeight="1" spans="1:10">
      <c r="A5" s="151" t="s">
        <v>30</v>
      </c>
      <c r="B5" s="147">
        <v>16375</v>
      </c>
      <c r="C5" s="152">
        <v>18340</v>
      </c>
      <c r="D5" s="148">
        <v>0.12</v>
      </c>
      <c r="E5" s="149"/>
      <c r="F5" s="153" t="s">
        <v>31</v>
      </c>
      <c r="G5" s="147">
        <v>630</v>
      </c>
      <c r="H5" s="147">
        <v>300</v>
      </c>
      <c r="I5" s="148">
        <f>ROUND((H5-G5)/G5,2)</f>
        <v>-0.52</v>
      </c>
      <c r="J5" s="149"/>
    </row>
    <row r="6" ht="21.75" customHeight="1" spans="1:10">
      <c r="A6" s="151" t="s">
        <v>32</v>
      </c>
      <c r="B6" s="147">
        <v>2220</v>
      </c>
      <c r="C6" s="152">
        <v>2486</v>
      </c>
      <c r="D6" s="148">
        <v>0.11981981981982</v>
      </c>
      <c r="E6" s="149"/>
      <c r="F6" s="153" t="s">
        <v>33</v>
      </c>
      <c r="G6" s="147">
        <v>1350</v>
      </c>
      <c r="H6" s="147">
        <v>1400</v>
      </c>
      <c r="I6" s="148">
        <f>ROUND((H6-G6)/G6,2)</f>
        <v>0.04</v>
      </c>
      <c r="J6" s="149"/>
    </row>
    <row r="7" ht="21.75" customHeight="1" spans="1:10">
      <c r="A7" s="151" t="s">
        <v>34</v>
      </c>
      <c r="B7" s="147">
        <v>1664</v>
      </c>
      <c r="C7" s="152">
        <v>1864</v>
      </c>
      <c r="D7" s="148">
        <v>0.120192307692308</v>
      </c>
      <c r="E7" s="149"/>
      <c r="F7" s="154" t="s">
        <v>35</v>
      </c>
      <c r="G7" s="147">
        <v>850</v>
      </c>
      <c r="H7" s="147">
        <v>600</v>
      </c>
      <c r="I7" s="148">
        <f>ROUND((H7-G7)/G7,2)</f>
        <v>-0.29</v>
      </c>
      <c r="J7" s="149"/>
    </row>
    <row r="8" ht="21.75" customHeight="1" spans="1:10">
      <c r="A8" s="151" t="s">
        <v>36</v>
      </c>
      <c r="B8" s="147">
        <v>3137</v>
      </c>
      <c r="C8" s="152">
        <v>3513</v>
      </c>
      <c r="D8" s="148">
        <v>0.119859738603762</v>
      </c>
      <c r="E8" s="149"/>
      <c r="F8" s="151" t="s">
        <v>37</v>
      </c>
      <c r="G8" s="147">
        <v>1063</v>
      </c>
      <c r="H8" s="147">
        <v>450</v>
      </c>
      <c r="I8" s="148">
        <f>ROUND((H8-G8)/G8,2)</f>
        <v>-0.58</v>
      </c>
      <c r="J8" s="149"/>
    </row>
    <row r="9" ht="21.75" customHeight="1" spans="1:10">
      <c r="A9" s="151" t="s">
        <v>38</v>
      </c>
      <c r="B9" s="147">
        <v>3100</v>
      </c>
      <c r="C9" s="152">
        <v>3472</v>
      </c>
      <c r="D9" s="148">
        <v>0.12</v>
      </c>
      <c r="E9" s="149"/>
      <c r="F9" s="150"/>
      <c r="G9" s="147"/>
      <c r="H9" s="147"/>
      <c r="I9" s="148"/>
      <c r="J9" s="166"/>
    </row>
    <row r="10" ht="21.75" customHeight="1" spans="1:10">
      <c r="A10" s="151" t="s">
        <v>39</v>
      </c>
      <c r="B10" s="147">
        <v>7227</v>
      </c>
      <c r="C10" s="152">
        <v>8094</v>
      </c>
      <c r="D10" s="148">
        <v>0.119966791199668</v>
      </c>
      <c r="E10" s="149"/>
      <c r="F10" s="155" t="s">
        <v>40</v>
      </c>
      <c r="G10" s="147">
        <v>59737</v>
      </c>
      <c r="H10" s="147">
        <v>59905</v>
      </c>
      <c r="I10" s="148">
        <v>0.00281232736829771</v>
      </c>
      <c r="J10" s="166"/>
    </row>
    <row r="11" ht="21.75" customHeight="1" spans="1:10">
      <c r="A11" s="151" t="s">
        <v>41</v>
      </c>
      <c r="B11" s="147">
        <v>600</v>
      </c>
      <c r="C11" s="152">
        <v>672</v>
      </c>
      <c r="D11" s="148">
        <v>0.12</v>
      </c>
      <c r="E11" s="149"/>
      <c r="F11" s="155"/>
      <c r="G11" s="147"/>
      <c r="H11" s="147"/>
      <c r="I11" s="148"/>
      <c r="J11" s="166"/>
    </row>
    <row r="12" ht="21.75" customHeight="1" spans="1:10">
      <c r="A12" s="151" t="s">
        <v>42</v>
      </c>
      <c r="B12" s="147">
        <v>910</v>
      </c>
      <c r="C12" s="152">
        <v>1019</v>
      </c>
      <c r="D12" s="148">
        <v>0.11978021978022</v>
      </c>
      <c r="E12" s="149"/>
      <c r="F12" s="156" t="s">
        <v>43</v>
      </c>
      <c r="G12" s="147">
        <v>27292</v>
      </c>
      <c r="H12" s="147">
        <v>30567</v>
      </c>
      <c r="I12" s="148">
        <v>0.119998534369046</v>
      </c>
      <c r="J12" s="149"/>
    </row>
    <row r="13" ht="21.75" customHeight="1" spans="1:10">
      <c r="A13" s="151" t="s">
        <v>44</v>
      </c>
      <c r="B13" s="147">
        <v>49</v>
      </c>
      <c r="C13" s="152">
        <v>55</v>
      </c>
      <c r="D13" s="148">
        <v>0.122448979591837</v>
      </c>
      <c r="E13" s="149"/>
      <c r="F13" s="157" t="s">
        <v>45</v>
      </c>
      <c r="G13" s="147">
        <v>12347</v>
      </c>
      <c r="H13" s="147">
        <v>13829</v>
      </c>
      <c r="I13" s="148">
        <v>0.120029156880214</v>
      </c>
      <c r="J13" s="149"/>
    </row>
    <row r="14" ht="21.75" customHeight="1" spans="1:10">
      <c r="A14" s="151" t="s">
        <v>46</v>
      </c>
      <c r="B14" s="147">
        <v>4455</v>
      </c>
      <c r="C14" s="147">
        <v>4990</v>
      </c>
      <c r="D14" s="148">
        <v>0.120089786756453</v>
      </c>
      <c r="E14" s="149"/>
      <c r="F14" s="156" t="s">
        <v>47</v>
      </c>
      <c r="G14" s="147">
        <v>13</v>
      </c>
      <c r="H14" s="147">
        <v>15</v>
      </c>
      <c r="I14" s="148">
        <v>0.153846153846154</v>
      </c>
      <c r="J14" s="149"/>
    </row>
    <row r="15" ht="21.75" customHeight="1" spans="1:10">
      <c r="A15" s="151"/>
      <c r="B15" s="147"/>
      <c r="C15" s="152"/>
      <c r="D15" s="148"/>
      <c r="E15" s="149"/>
      <c r="F15" s="156" t="s">
        <v>48</v>
      </c>
      <c r="G15" s="147">
        <v>21</v>
      </c>
      <c r="H15" s="147">
        <v>23</v>
      </c>
      <c r="I15" s="148">
        <v>0.0952380952380952</v>
      </c>
      <c r="J15" s="149"/>
    </row>
    <row r="16" ht="21.75" customHeight="1" spans="1:10">
      <c r="A16" s="151"/>
      <c r="B16" s="147"/>
      <c r="C16" s="152"/>
      <c r="D16" s="148"/>
      <c r="E16" s="149"/>
      <c r="F16" s="158" t="s">
        <v>49</v>
      </c>
      <c r="G16" s="147">
        <v>390</v>
      </c>
      <c r="H16" s="147">
        <v>437</v>
      </c>
      <c r="I16" s="148">
        <v>0.120512820512821</v>
      </c>
      <c r="J16" s="149"/>
    </row>
    <row r="17" ht="21.75" customHeight="1" spans="1:10">
      <c r="A17" s="146" t="s">
        <v>50</v>
      </c>
      <c r="B17" s="147">
        <v>20000</v>
      </c>
      <c r="C17" s="147">
        <v>15400</v>
      </c>
      <c r="D17" s="148">
        <v>-0.23</v>
      </c>
      <c r="E17" s="149"/>
      <c r="F17" s="156" t="s">
        <v>51</v>
      </c>
      <c r="G17" s="147">
        <v>200</v>
      </c>
      <c r="H17" s="147">
        <v>224</v>
      </c>
      <c r="I17" s="148">
        <v>0.12</v>
      </c>
      <c r="J17" s="149"/>
    </row>
    <row r="18" ht="21.75" customHeight="1" spans="1:10">
      <c r="A18" s="151" t="s">
        <v>52</v>
      </c>
      <c r="B18" s="147">
        <v>2696</v>
      </c>
      <c r="C18" s="147">
        <v>4000</v>
      </c>
      <c r="D18" s="148">
        <f>ROUND((C18-B18)/B18,2)</f>
        <v>0.48</v>
      </c>
      <c r="E18" s="149"/>
      <c r="F18" s="146"/>
      <c r="G18" s="147"/>
      <c r="H18" s="147"/>
      <c r="I18" s="148"/>
      <c r="J18" s="149"/>
    </row>
    <row r="19" ht="21.75" customHeight="1" spans="1:10">
      <c r="A19" s="151" t="s">
        <v>53</v>
      </c>
      <c r="B19" s="147">
        <v>4220</v>
      </c>
      <c r="C19" s="147">
        <v>3200</v>
      </c>
      <c r="D19" s="148">
        <f>ROUND((C19-B19)/B19,2)</f>
        <v>-0.24</v>
      </c>
      <c r="E19" s="149"/>
      <c r="F19" s="159" t="s">
        <v>54</v>
      </c>
      <c r="G19" s="147">
        <v>100000</v>
      </c>
      <c r="H19" s="147">
        <v>105000</v>
      </c>
      <c r="I19" s="148">
        <v>0.05</v>
      </c>
      <c r="J19" s="149"/>
    </row>
    <row r="20" ht="21.75" customHeight="1" spans="1:10">
      <c r="A20" s="151" t="s">
        <v>55</v>
      </c>
      <c r="B20" s="147">
        <v>4992</v>
      </c>
      <c r="C20" s="147">
        <v>4200</v>
      </c>
      <c r="D20" s="148">
        <f>ROUND((C20-B20)/B20,2)</f>
        <v>-0.16</v>
      </c>
      <c r="E20" s="149"/>
      <c r="F20" s="160" t="s">
        <v>56</v>
      </c>
      <c r="G20" s="161">
        <v>82830</v>
      </c>
      <c r="H20" s="161">
        <v>91780</v>
      </c>
      <c r="I20" s="167">
        <v>0.108052637933116</v>
      </c>
      <c r="J20" s="149"/>
    </row>
    <row r="21" ht="21.75" customHeight="1" spans="1:10">
      <c r="A21" s="151" t="s">
        <v>57</v>
      </c>
      <c r="B21" s="147">
        <v>3337</v>
      </c>
      <c r="C21" s="147">
        <v>150</v>
      </c>
      <c r="D21" s="148">
        <f>ROUND((C21-B21)/B21,2)</f>
        <v>-0.96</v>
      </c>
      <c r="E21" s="149"/>
      <c r="F21" s="153" t="s">
        <v>58</v>
      </c>
      <c r="G21" s="147">
        <v>17170</v>
      </c>
      <c r="H21" s="147">
        <v>13220</v>
      </c>
      <c r="I21" s="148">
        <v>-0.230052417006407</v>
      </c>
      <c r="J21" s="149"/>
    </row>
    <row r="22" spans="1:10">
      <c r="A22" s="162"/>
      <c r="B22" s="162"/>
      <c r="C22" s="162"/>
      <c r="D22" s="162"/>
      <c r="E22" s="162"/>
      <c r="F22" s="162"/>
      <c r="G22" s="162"/>
      <c r="H22" s="162"/>
      <c r="I22" s="162"/>
      <c r="J22" s="162"/>
    </row>
    <row r="24" spans="1:10">
      <c r="A24" s="163"/>
      <c r="B24" s="163"/>
      <c r="C24" s="163"/>
      <c r="D24" s="163"/>
      <c r="E24" s="163"/>
      <c r="F24" s="163"/>
      <c r="G24" s="163"/>
      <c r="H24" s="164"/>
      <c r="I24" s="163"/>
      <c r="J24" s="163"/>
    </row>
  </sheetData>
  <mergeCells count="3">
    <mergeCell ref="A1:J1"/>
    <mergeCell ref="D2:F2"/>
    <mergeCell ref="I2:J2"/>
  </mergeCells>
  <printOptions horizontalCentered="1"/>
  <pageMargins left="0.748031496062992" right="0.748031496062992" top="0.78740157480315" bottom="0.393700787401575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388"/>
  <sheetViews>
    <sheetView showZeros="0" topLeftCell="AS1" workbookViewId="0">
      <selection activeCell="I25" sqref="I25"/>
    </sheetView>
  </sheetViews>
  <sheetFormatPr defaultColWidth="9" defaultRowHeight="14.25"/>
  <cols>
    <col min="1" max="1" width="4.25" style="65" customWidth="1"/>
    <col min="2" max="2" width="4.125" style="65" customWidth="1"/>
    <col min="3" max="3" width="3.875" style="65" customWidth="1"/>
    <col min="4" max="4" width="14" style="65" customWidth="1"/>
    <col min="5" max="5" width="8.375" style="65" customWidth="1"/>
    <col min="6" max="6" width="8.125" style="65" customWidth="1"/>
    <col min="7" max="7" width="5.75" style="65" customWidth="1"/>
    <col min="8" max="8" width="6.625" style="65" customWidth="1"/>
    <col min="9" max="9" width="6.75" style="65" customWidth="1"/>
    <col min="10" max="10" width="4.625" style="65" customWidth="1"/>
    <col min="11" max="11" width="6.125" style="65" customWidth="1"/>
    <col min="12" max="14" width="4.625" style="65" customWidth="1"/>
    <col min="15" max="15" width="6.125" style="65" customWidth="1"/>
    <col min="16" max="23" width="4.625" style="65" customWidth="1"/>
    <col min="24" max="25" width="4.75" style="65" customWidth="1"/>
    <col min="26" max="26" width="6" style="65" customWidth="1"/>
    <col min="27" max="27" width="12.5" style="65" customWidth="1"/>
    <col min="28" max="28" width="6.625" style="65" customWidth="1"/>
    <col min="29" max="29" width="5.625" style="65" customWidth="1"/>
    <col min="30" max="55" width="5.5" style="65" customWidth="1"/>
    <col min="56" max="56" width="4.75" style="65" customWidth="1"/>
    <col min="57" max="58" width="5.375" style="65" customWidth="1"/>
    <col min="59" max="59" width="5.875" style="65" customWidth="1"/>
    <col min="60" max="60" width="5.625" style="65" customWidth="1"/>
    <col min="61" max="62" width="4.625" style="65" customWidth="1"/>
    <col min="63" max="63" width="4.5" style="65" customWidth="1"/>
    <col min="64" max="64" width="3.875" style="65" customWidth="1"/>
    <col min="65" max="65" width="4.625" style="65" customWidth="1"/>
    <col min="66" max="67" width="4.375" style="65" customWidth="1"/>
    <col min="68" max="68" width="4.5" style="65" customWidth="1"/>
    <col min="69" max="69" width="6.5" style="65" customWidth="1"/>
    <col min="70" max="70" width="6.25" style="65" customWidth="1"/>
    <col min="71" max="71" width="6.5" style="65" customWidth="1"/>
    <col min="72" max="72" width="6.75" style="65" customWidth="1"/>
    <col min="73" max="16384" width="9" style="65"/>
  </cols>
  <sheetData>
    <row r="1" ht="29.1" customHeight="1" spans="1:72">
      <c r="A1" s="111" t="s">
        <v>59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 t="s">
        <v>59</v>
      </c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</row>
    <row r="2" ht="20.1" customHeight="1" spans="1:72">
      <c r="A2" s="112" t="s">
        <v>60</v>
      </c>
      <c r="B2" s="113"/>
      <c r="C2" s="113"/>
      <c r="D2" s="113"/>
      <c r="E2" s="113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28"/>
      <c r="U2" s="129" t="s">
        <v>61</v>
      </c>
      <c r="V2" s="129"/>
      <c r="W2" s="129"/>
      <c r="X2" s="112" t="s">
        <v>62</v>
      </c>
      <c r="Y2" s="113"/>
      <c r="Z2" s="113"/>
      <c r="AA2" s="113"/>
      <c r="AB2" s="112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28"/>
      <c r="BR2" s="141" t="s">
        <v>61</v>
      </c>
      <c r="BS2" s="141"/>
      <c r="BT2" s="141"/>
    </row>
    <row r="3" ht="15.75" customHeight="1" spans="1:72">
      <c r="A3" s="115" t="s">
        <v>63</v>
      </c>
      <c r="B3" s="115"/>
      <c r="C3" s="115"/>
      <c r="D3" s="115"/>
      <c r="E3" s="116" t="s">
        <v>64</v>
      </c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5" t="s">
        <v>63</v>
      </c>
      <c r="Y3" s="115"/>
      <c r="Z3" s="115"/>
      <c r="AA3" s="115"/>
      <c r="AB3" s="116" t="s">
        <v>64</v>
      </c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26"/>
      <c r="BR3" s="115" t="s">
        <v>65</v>
      </c>
      <c r="BS3" s="115" t="s">
        <v>66</v>
      </c>
      <c r="BT3" s="115" t="s">
        <v>67</v>
      </c>
    </row>
    <row r="4" ht="35.25" customHeight="1" spans="1:72">
      <c r="A4" s="115"/>
      <c r="B4" s="115"/>
      <c r="C4" s="115"/>
      <c r="D4" s="115"/>
      <c r="E4" s="118" t="s">
        <v>68</v>
      </c>
      <c r="F4" s="119" t="s">
        <v>69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30"/>
      <c r="X4" s="115"/>
      <c r="Y4" s="115"/>
      <c r="Z4" s="115"/>
      <c r="AA4" s="115"/>
      <c r="AB4" s="119" t="s">
        <v>70</v>
      </c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30"/>
      <c r="BE4" s="116" t="s">
        <v>71</v>
      </c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26"/>
      <c r="BR4" s="115"/>
      <c r="BS4" s="115"/>
      <c r="BT4" s="115"/>
    </row>
    <row r="5" ht="25.5" customHeight="1" spans="1:72">
      <c r="A5" s="115"/>
      <c r="B5" s="115"/>
      <c r="C5" s="115"/>
      <c r="D5" s="115"/>
      <c r="E5" s="121"/>
      <c r="F5" s="115" t="s">
        <v>72</v>
      </c>
      <c r="G5" s="115" t="s">
        <v>73</v>
      </c>
      <c r="H5" s="116" t="s">
        <v>74</v>
      </c>
      <c r="I5" s="117"/>
      <c r="J5" s="117"/>
      <c r="K5" s="117"/>
      <c r="L5" s="126"/>
      <c r="M5" s="115" t="s">
        <v>75</v>
      </c>
      <c r="N5" s="118" t="s">
        <v>76</v>
      </c>
      <c r="O5" s="127" t="s">
        <v>77</v>
      </c>
      <c r="P5" s="127" t="s">
        <v>78</v>
      </c>
      <c r="Q5" s="127" t="s">
        <v>79</v>
      </c>
      <c r="R5" s="127" t="s">
        <v>80</v>
      </c>
      <c r="S5" s="131" t="s">
        <v>81</v>
      </c>
      <c r="T5" s="127" t="s">
        <v>82</v>
      </c>
      <c r="U5" s="131" t="s">
        <v>83</v>
      </c>
      <c r="V5" s="131" t="s">
        <v>84</v>
      </c>
      <c r="W5" s="127" t="s">
        <v>85</v>
      </c>
      <c r="X5" s="115"/>
      <c r="Y5" s="115"/>
      <c r="Z5" s="115"/>
      <c r="AA5" s="115"/>
      <c r="AB5" s="127" t="s">
        <v>72</v>
      </c>
      <c r="AC5" s="133" t="s">
        <v>86</v>
      </c>
      <c r="AD5" s="133" t="s">
        <v>87</v>
      </c>
      <c r="AE5" s="134" t="s">
        <v>88</v>
      </c>
      <c r="AF5" s="134" t="s">
        <v>89</v>
      </c>
      <c r="AG5" s="133" t="s">
        <v>90</v>
      </c>
      <c r="AH5" s="135" t="s">
        <v>91</v>
      </c>
      <c r="AI5" s="135" t="s">
        <v>92</v>
      </c>
      <c r="AJ5" s="135" t="s">
        <v>93</v>
      </c>
      <c r="AK5" s="135" t="s">
        <v>94</v>
      </c>
      <c r="AL5" s="135" t="s">
        <v>95</v>
      </c>
      <c r="AM5" s="134" t="s">
        <v>96</v>
      </c>
      <c r="AN5" s="135" t="s">
        <v>97</v>
      </c>
      <c r="AO5" s="138" t="s">
        <v>98</v>
      </c>
      <c r="AP5" s="135" t="s">
        <v>99</v>
      </c>
      <c r="AQ5" s="135" t="s">
        <v>100</v>
      </c>
      <c r="AR5" s="135" t="s">
        <v>101</v>
      </c>
      <c r="AS5" s="134" t="s">
        <v>102</v>
      </c>
      <c r="AT5" s="134" t="s">
        <v>103</v>
      </c>
      <c r="AU5" s="134" t="s">
        <v>104</v>
      </c>
      <c r="AV5" s="138" t="s">
        <v>105</v>
      </c>
      <c r="AW5" s="139" t="s">
        <v>106</v>
      </c>
      <c r="AX5" s="135" t="s">
        <v>107</v>
      </c>
      <c r="AY5" s="135" t="s">
        <v>108</v>
      </c>
      <c r="AZ5" s="135" t="s">
        <v>109</v>
      </c>
      <c r="BA5" s="135" t="s">
        <v>110</v>
      </c>
      <c r="BB5" s="135" t="s">
        <v>111</v>
      </c>
      <c r="BC5" s="135" t="s">
        <v>112</v>
      </c>
      <c r="BD5" s="127" t="s">
        <v>113</v>
      </c>
      <c r="BE5" s="127" t="s">
        <v>72</v>
      </c>
      <c r="BF5" s="115" t="s">
        <v>114</v>
      </c>
      <c r="BG5" s="115"/>
      <c r="BH5" s="115"/>
      <c r="BI5" s="115" t="s">
        <v>115</v>
      </c>
      <c r="BJ5" s="115" t="s">
        <v>116</v>
      </c>
      <c r="BK5" s="115" t="s">
        <v>117</v>
      </c>
      <c r="BL5" s="115" t="s">
        <v>118</v>
      </c>
      <c r="BM5" s="115" t="s">
        <v>119</v>
      </c>
      <c r="BN5" s="115" t="s">
        <v>120</v>
      </c>
      <c r="BO5" s="115" t="s">
        <v>121</v>
      </c>
      <c r="BP5" s="115" t="s">
        <v>122</v>
      </c>
      <c r="BQ5" s="115" t="s">
        <v>123</v>
      </c>
      <c r="BR5" s="115"/>
      <c r="BS5" s="115"/>
      <c r="BT5" s="115"/>
    </row>
    <row r="6" ht="77.25" customHeight="1" spans="1:72">
      <c r="A6" s="115" t="s">
        <v>124</v>
      </c>
      <c r="B6" s="122" t="s">
        <v>125</v>
      </c>
      <c r="C6" s="122" t="s">
        <v>126</v>
      </c>
      <c r="D6" s="122" t="s">
        <v>127</v>
      </c>
      <c r="E6" s="122"/>
      <c r="F6" s="115"/>
      <c r="G6" s="115"/>
      <c r="H6" s="115" t="s">
        <v>128</v>
      </c>
      <c r="I6" s="115" t="s">
        <v>129</v>
      </c>
      <c r="J6" s="115" t="s">
        <v>130</v>
      </c>
      <c r="K6" s="115" t="s">
        <v>131</v>
      </c>
      <c r="L6" s="115" t="s">
        <v>132</v>
      </c>
      <c r="M6" s="115"/>
      <c r="N6" s="122"/>
      <c r="O6" s="127"/>
      <c r="P6" s="127"/>
      <c r="Q6" s="127"/>
      <c r="R6" s="127"/>
      <c r="S6" s="132"/>
      <c r="T6" s="127"/>
      <c r="U6" s="132"/>
      <c r="V6" s="132"/>
      <c r="W6" s="127"/>
      <c r="X6" s="115" t="s">
        <v>124</v>
      </c>
      <c r="Y6" s="122" t="s">
        <v>125</v>
      </c>
      <c r="Z6" s="122" t="s">
        <v>126</v>
      </c>
      <c r="AA6" s="122" t="s">
        <v>127</v>
      </c>
      <c r="AB6" s="127"/>
      <c r="AC6" s="135"/>
      <c r="AD6" s="135"/>
      <c r="AE6" s="133"/>
      <c r="AF6" s="133"/>
      <c r="AG6" s="135"/>
      <c r="AH6" s="135"/>
      <c r="AI6" s="135"/>
      <c r="AJ6" s="135"/>
      <c r="AK6" s="135"/>
      <c r="AL6" s="135"/>
      <c r="AM6" s="133"/>
      <c r="AN6" s="135"/>
      <c r="AO6" s="138"/>
      <c r="AP6" s="135"/>
      <c r="AQ6" s="135"/>
      <c r="AR6" s="135"/>
      <c r="AS6" s="133"/>
      <c r="AT6" s="133"/>
      <c r="AU6" s="133"/>
      <c r="AV6" s="138"/>
      <c r="AW6" s="140"/>
      <c r="AX6" s="135"/>
      <c r="AY6" s="135"/>
      <c r="AZ6" s="135"/>
      <c r="BA6" s="135"/>
      <c r="BB6" s="135"/>
      <c r="BC6" s="135"/>
      <c r="BD6" s="127"/>
      <c r="BE6" s="127"/>
      <c r="BF6" s="115" t="s">
        <v>128</v>
      </c>
      <c r="BG6" s="115" t="s">
        <v>133</v>
      </c>
      <c r="BH6" s="115" t="s">
        <v>134</v>
      </c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</row>
    <row r="7" s="110" customFormat="1" ht="19.5" customHeight="1" spans="1:72">
      <c r="A7" s="123"/>
      <c r="B7" s="123"/>
      <c r="C7" s="123"/>
      <c r="D7" s="124" t="s">
        <v>72</v>
      </c>
      <c r="E7" s="125">
        <v>173210.11</v>
      </c>
      <c r="F7" s="125">
        <v>129499.3</v>
      </c>
      <c r="G7" s="125">
        <v>50069.43</v>
      </c>
      <c r="H7" s="125">
        <v>15792.59</v>
      </c>
      <c r="I7" s="125">
        <v>9242.12</v>
      </c>
      <c r="J7" s="125">
        <v>3200</v>
      </c>
      <c r="K7" s="125">
        <v>2585.78</v>
      </c>
      <c r="L7" s="125">
        <v>764.69</v>
      </c>
      <c r="M7" s="125">
        <v>4000.02</v>
      </c>
      <c r="N7" s="125">
        <v>0</v>
      </c>
      <c r="O7" s="125">
        <v>17420</v>
      </c>
      <c r="P7" s="125">
        <v>14500</v>
      </c>
      <c r="Q7" s="125">
        <v>0</v>
      </c>
      <c r="R7" s="125">
        <v>6603.35</v>
      </c>
      <c r="S7" s="125">
        <v>0</v>
      </c>
      <c r="T7" s="125">
        <v>1770</v>
      </c>
      <c r="U7" s="125">
        <v>9200</v>
      </c>
      <c r="V7" s="125">
        <v>500</v>
      </c>
      <c r="W7" s="125">
        <v>9643.91</v>
      </c>
      <c r="X7" s="123"/>
      <c r="Y7" s="123"/>
      <c r="Z7" s="123"/>
      <c r="AA7" s="124" t="s">
        <v>72</v>
      </c>
      <c r="AB7" s="125">
        <f>AB8+AB84+AB100+AB125+AB136+AB154+AB203+AB239+AB251+AB269+AB318+AB332+AB339+AB342+AB345+AB355+AB363+AB370+AB377+AB380+AB383+AB386+0.01</f>
        <v>24644.48</v>
      </c>
      <c r="AC7" s="125">
        <f>AC8+AC84+AC100+AC125+AC136+AC154+AC203+AC239+AC251+AC269+AC318+AC332+AC339+AC342+AC345+AC355+AC363+AC370+AC377+AC380+AC383+AC386+0.01</f>
        <v>1635.15</v>
      </c>
      <c r="AD7" s="125">
        <f t="shared" ref="AD7:BD7" si="0">AD8+AD84+AD100+AD125+AD136+AD154+AD203+AD239+AD251+AD269+AD318+AD332+AD339+AD342+AD345+AD355+AD363+AD370+AD377+AD380+AD383+AD386</f>
        <v>401.31</v>
      </c>
      <c r="AE7" s="125">
        <f t="shared" si="0"/>
        <v>40.3</v>
      </c>
      <c r="AF7" s="125">
        <f t="shared" si="0"/>
        <v>10.76</v>
      </c>
      <c r="AG7" s="125">
        <f t="shared" si="0"/>
        <v>206.89</v>
      </c>
      <c r="AH7" s="125">
        <f t="shared" si="0"/>
        <v>392.91</v>
      </c>
      <c r="AI7" s="125">
        <f t="shared" si="0"/>
        <v>140.43</v>
      </c>
      <c r="AJ7" s="125">
        <f t="shared" si="0"/>
        <v>0.9</v>
      </c>
      <c r="AK7" s="125">
        <f t="shared" si="0"/>
        <v>50.22</v>
      </c>
      <c r="AL7" s="125">
        <f t="shared" si="0"/>
        <v>1059.64</v>
      </c>
      <c r="AM7" s="125">
        <f t="shared" si="0"/>
        <v>0</v>
      </c>
      <c r="AN7" s="125">
        <f t="shared" si="0"/>
        <v>495.79</v>
      </c>
      <c r="AO7" s="125">
        <f t="shared" si="0"/>
        <v>49.11</v>
      </c>
      <c r="AP7" s="125">
        <f t="shared" si="0"/>
        <v>281.85</v>
      </c>
      <c r="AQ7" s="125">
        <f t="shared" si="0"/>
        <v>326.81</v>
      </c>
      <c r="AR7" s="125">
        <f t="shared" si="0"/>
        <v>662.67</v>
      </c>
      <c r="AS7" s="125">
        <f t="shared" si="0"/>
        <v>238.7</v>
      </c>
      <c r="AT7" s="125">
        <f t="shared" si="0"/>
        <v>0</v>
      </c>
      <c r="AU7" s="125">
        <f t="shared" si="0"/>
        <v>12.5</v>
      </c>
      <c r="AV7" s="125">
        <f t="shared" si="0"/>
        <v>385.56</v>
      </c>
      <c r="AW7" s="125">
        <f t="shared" si="0"/>
        <v>27.4</v>
      </c>
      <c r="AX7" s="125">
        <f t="shared" si="0"/>
        <v>1215.66</v>
      </c>
      <c r="AY7" s="125">
        <f t="shared" si="0"/>
        <v>31.3</v>
      </c>
      <c r="AZ7" s="125">
        <f t="shared" si="0"/>
        <v>281.14</v>
      </c>
      <c r="BA7" s="125">
        <f t="shared" si="0"/>
        <v>1968.41</v>
      </c>
      <c r="BB7" s="125">
        <f t="shared" si="0"/>
        <v>72.02</v>
      </c>
      <c r="BC7" s="125">
        <f t="shared" si="0"/>
        <v>6905.37</v>
      </c>
      <c r="BD7" s="125">
        <f t="shared" si="0"/>
        <v>4402.5</v>
      </c>
      <c r="BE7" s="125">
        <v>19066.33</v>
      </c>
      <c r="BF7" s="125">
        <v>10874.06</v>
      </c>
      <c r="BG7" s="125">
        <v>536.12</v>
      </c>
      <c r="BH7" s="125">
        <v>10337.94</v>
      </c>
      <c r="BI7" s="125">
        <v>48</v>
      </c>
      <c r="BJ7" s="125">
        <v>800</v>
      </c>
      <c r="BK7" s="125">
        <v>776.31</v>
      </c>
      <c r="BL7" s="125">
        <v>0</v>
      </c>
      <c r="BM7" s="125">
        <v>4960</v>
      </c>
      <c r="BN7" s="125">
        <v>0</v>
      </c>
      <c r="BO7" s="125">
        <v>0</v>
      </c>
      <c r="BP7" s="125">
        <v>0</v>
      </c>
      <c r="BQ7" s="125">
        <v>1607.96</v>
      </c>
      <c r="BR7" s="125">
        <v>88080.94</v>
      </c>
      <c r="BS7" s="125">
        <v>121073.13</v>
      </c>
      <c r="BT7" s="125">
        <v>382364.18</v>
      </c>
    </row>
    <row r="8" s="110" customFormat="1" ht="19.5" customHeight="1" spans="1:72">
      <c r="A8" s="123" t="s">
        <v>135</v>
      </c>
      <c r="B8" s="123"/>
      <c r="C8" s="123"/>
      <c r="D8" s="124" t="s">
        <v>136</v>
      </c>
      <c r="E8" s="125">
        <f t="shared" ref="E8:E71" si="1">F8+AB8+BE8</f>
        <v>30803.12</v>
      </c>
      <c r="F8" s="125">
        <f>SUM(M8:W8)+G8+H8</f>
        <v>20238.91</v>
      </c>
      <c r="G8" s="125">
        <v>9888.8</v>
      </c>
      <c r="H8" s="125">
        <f>SUM(I8:L8)</f>
        <v>6362.67</v>
      </c>
      <c r="I8" s="125">
        <f>7311.36-2425.71</f>
        <v>4885.65</v>
      </c>
      <c r="J8" s="125">
        <v>953.98</v>
      </c>
      <c r="K8" s="125">
        <v>500</v>
      </c>
      <c r="L8" s="125">
        <v>23.04</v>
      </c>
      <c r="M8" s="125">
        <v>902</v>
      </c>
      <c r="N8" s="125">
        <v>0</v>
      </c>
      <c r="O8" s="125">
        <f>148.73+2425.71</f>
        <v>2574.44</v>
      </c>
      <c r="P8" s="125">
        <v>0</v>
      </c>
      <c r="Q8" s="125"/>
      <c r="R8" s="125">
        <v>0</v>
      </c>
      <c r="S8" s="125">
        <v>0</v>
      </c>
      <c r="T8" s="125">
        <v>0</v>
      </c>
      <c r="U8" s="125">
        <v>0</v>
      </c>
      <c r="V8" s="125">
        <v>0</v>
      </c>
      <c r="W8" s="125">
        <v>511</v>
      </c>
      <c r="X8" s="123" t="s">
        <v>135</v>
      </c>
      <c r="Y8" s="123"/>
      <c r="Z8" s="123"/>
      <c r="AA8" s="124" t="s">
        <v>136</v>
      </c>
      <c r="AB8" s="125">
        <f>AB9+AB11+AB13+AB20+AB22+AB27+AB31+AB34+AB36+AB39+AB41+AB46+AB49+AB52+AB55+AB57+AB63+AB65+AB69+AB72+AB75</f>
        <v>10293.91</v>
      </c>
      <c r="AC8" s="125">
        <f t="shared" ref="AC8:BD8" si="2">AC9+AC11+AC13+AC20+AC22+AC27+AC31+AC34+AC36+AC39+AC41+AC46+AC49+AC52+AC55+AC57+AC63+AC65+AC69+AC72+AC75</f>
        <v>852.96</v>
      </c>
      <c r="AD8" s="125">
        <f t="shared" si="2"/>
        <v>253.73</v>
      </c>
      <c r="AE8" s="125">
        <f t="shared" si="2"/>
        <v>25.3</v>
      </c>
      <c r="AF8" s="125">
        <f t="shared" si="2"/>
        <v>10.1</v>
      </c>
      <c r="AG8" s="125">
        <f t="shared" si="2"/>
        <v>80.1</v>
      </c>
      <c r="AH8" s="125">
        <f t="shared" si="2"/>
        <v>213.11</v>
      </c>
      <c r="AI8" s="125">
        <f t="shared" si="2"/>
        <v>65.28</v>
      </c>
      <c r="AJ8" s="125">
        <f t="shared" si="2"/>
        <v>0.9</v>
      </c>
      <c r="AK8" s="125">
        <f t="shared" si="2"/>
        <v>5.4</v>
      </c>
      <c r="AL8" s="125">
        <f t="shared" si="2"/>
        <v>473.39</v>
      </c>
      <c r="AM8" s="125">
        <f t="shared" si="2"/>
        <v>0</v>
      </c>
      <c r="AN8" s="125">
        <f t="shared" si="2"/>
        <v>212.7</v>
      </c>
      <c r="AO8" s="125">
        <f t="shared" si="2"/>
        <v>23.56</v>
      </c>
      <c r="AP8" s="125">
        <f t="shared" si="2"/>
        <v>242.49</v>
      </c>
      <c r="AQ8" s="125">
        <f t="shared" si="2"/>
        <v>104.41</v>
      </c>
      <c r="AR8" s="125">
        <f t="shared" si="2"/>
        <v>434.39</v>
      </c>
      <c r="AS8" s="125">
        <f t="shared" si="2"/>
        <v>2</v>
      </c>
      <c r="AT8" s="125">
        <f t="shared" si="2"/>
        <v>0</v>
      </c>
      <c r="AU8" s="125">
        <f t="shared" si="2"/>
        <v>0</v>
      </c>
      <c r="AV8" s="125">
        <f t="shared" si="2"/>
        <v>291.25</v>
      </c>
      <c r="AW8" s="125">
        <f t="shared" si="2"/>
        <v>15</v>
      </c>
      <c r="AX8" s="125">
        <f t="shared" si="2"/>
        <v>522.68</v>
      </c>
      <c r="AY8" s="125">
        <f t="shared" si="2"/>
        <v>27.3</v>
      </c>
      <c r="AZ8" s="125">
        <f t="shared" si="2"/>
        <v>154.44</v>
      </c>
      <c r="BA8" s="125">
        <f t="shared" si="2"/>
        <v>1345.24</v>
      </c>
      <c r="BB8" s="125">
        <f t="shared" si="2"/>
        <v>66</v>
      </c>
      <c r="BC8" s="125">
        <f t="shared" si="2"/>
        <v>771.18</v>
      </c>
      <c r="BD8" s="125">
        <f t="shared" si="2"/>
        <v>4101</v>
      </c>
      <c r="BE8" s="125">
        <f>SUM(BI8:BQ8)+BF8</f>
        <v>270.3</v>
      </c>
      <c r="BF8" s="125">
        <f>BG8+BH8</f>
        <v>0</v>
      </c>
      <c r="BG8" s="125"/>
      <c r="BH8" s="125"/>
      <c r="BI8" s="125">
        <v>0</v>
      </c>
      <c r="BJ8" s="125">
        <v>0</v>
      </c>
      <c r="BK8" s="125">
        <f>130.39+89.28</f>
        <v>219.67</v>
      </c>
      <c r="BL8" s="125">
        <v>0</v>
      </c>
      <c r="BM8" s="125">
        <v>0</v>
      </c>
      <c r="BN8" s="125">
        <v>0</v>
      </c>
      <c r="BO8" s="125">
        <v>0</v>
      </c>
      <c r="BP8" s="125">
        <v>0</v>
      </c>
      <c r="BQ8" s="125">
        <f>12+38.63</f>
        <v>50.63</v>
      </c>
      <c r="BR8" s="125">
        <f>22729.84+170-4-500-3500-95-2</f>
        <v>18798.84</v>
      </c>
      <c r="BS8" s="125">
        <v>132</v>
      </c>
      <c r="BT8" s="125">
        <f t="shared" ref="BT8:BT71" si="3">E8+BR8+BS8</f>
        <v>49733.96</v>
      </c>
    </row>
    <row r="9" s="110" customFormat="1" ht="19.5" customHeight="1" spans="1:72">
      <c r="A9" s="123"/>
      <c r="B9" s="123" t="s">
        <v>137</v>
      </c>
      <c r="C9" s="123"/>
      <c r="D9" s="124" t="s">
        <v>138</v>
      </c>
      <c r="E9" s="125">
        <f t="shared" si="1"/>
        <v>2276.12</v>
      </c>
      <c r="F9" s="125">
        <f t="shared" ref="F9:F72" si="4">SUM(M9:W9)+G9+H9</f>
        <v>1550.03</v>
      </c>
      <c r="G9" s="125">
        <v>699.4</v>
      </c>
      <c r="H9" s="125">
        <f t="shared" ref="H9:H72" si="5">SUM(I9:L9)</f>
        <v>765.49</v>
      </c>
      <c r="I9" s="125">
        <v>669.15</v>
      </c>
      <c r="J9" s="125">
        <v>94.34</v>
      </c>
      <c r="K9" s="125">
        <v>2</v>
      </c>
      <c r="L9" s="125">
        <v>0</v>
      </c>
      <c r="M9" s="125">
        <v>85.14</v>
      </c>
      <c r="N9" s="125">
        <v>0</v>
      </c>
      <c r="O9" s="125">
        <v>0</v>
      </c>
      <c r="P9" s="125">
        <v>0</v>
      </c>
      <c r="Q9" s="125"/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  <c r="X9" s="123"/>
      <c r="Y9" s="123" t="s">
        <v>137</v>
      </c>
      <c r="Z9" s="123"/>
      <c r="AA9" s="124" t="s">
        <v>138</v>
      </c>
      <c r="AB9" s="125">
        <f>AB10</f>
        <v>719.35</v>
      </c>
      <c r="AC9" s="125">
        <f t="shared" ref="AC9:BD9" si="6">AC10</f>
        <v>147.77</v>
      </c>
      <c r="AD9" s="125">
        <f t="shared" si="6"/>
        <v>61.26</v>
      </c>
      <c r="AE9" s="125">
        <f t="shared" si="6"/>
        <v>0</v>
      </c>
      <c r="AF9" s="125">
        <f t="shared" si="6"/>
        <v>0</v>
      </c>
      <c r="AG9" s="125">
        <f t="shared" si="6"/>
        <v>10.6</v>
      </c>
      <c r="AH9" s="125">
        <f t="shared" si="6"/>
        <v>25.46</v>
      </c>
      <c r="AI9" s="125">
        <f t="shared" si="6"/>
        <v>0.5</v>
      </c>
      <c r="AJ9" s="125">
        <f t="shared" si="6"/>
        <v>0</v>
      </c>
      <c r="AK9" s="125">
        <f t="shared" si="6"/>
        <v>0</v>
      </c>
      <c r="AL9" s="125">
        <f t="shared" si="6"/>
        <v>57.64</v>
      </c>
      <c r="AM9" s="125">
        <f t="shared" si="6"/>
        <v>0</v>
      </c>
      <c r="AN9" s="125">
        <f t="shared" si="6"/>
        <v>4</v>
      </c>
      <c r="AO9" s="125">
        <f t="shared" si="6"/>
        <v>12.76</v>
      </c>
      <c r="AP9" s="125">
        <f t="shared" si="6"/>
        <v>49.99</v>
      </c>
      <c r="AQ9" s="125">
        <f t="shared" si="6"/>
        <v>15.61</v>
      </c>
      <c r="AR9" s="125">
        <f t="shared" si="6"/>
        <v>52.54</v>
      </c>
      <c r="AS9" s="125">
        <f t="shared" si="6"/>
        <v>2</v>
      </c>
      <c r="AT9" s="125">
        <f t="shared" si="6"/>
        <v>0</v>
      </c>
      <c r="AU9" s="125">
        <f t="shared" si="6"/>
        <v>0</v>
      </c>
      <c r="AV9" s="125">
        <f t="shared" si="6"/>
        <v>2</v>
      </c>
      <c r="AW9" s="125">
        <f t="shared" si="6"/>
        <v>2</v>
      </c>
      <c r="AX9" s="125">
        <f t="shared" si="6"/>
        <v>136.5</v>
      </c>
      <c r="AY9" s="125">
        <f t="shared" si="6"/>
        <v>0</v>
      </c>
      <c r="AZ9" s="125">
        <f t="shared" si="6"/>
        <v>9.56</v>
      </c>
      <c r="BA9" s="125">
        <f t="shared" si="6"/>
        <v>118.16</v>
      </c>
      <c r="BB9" s="125">
        <f t="shared" si="6"/>
        <v>0</v>
      </c>
      <c r="BC9" s="125">
        <f t="shared" si="6"/>
        <v>11</v>
      </c>
      <c r="BD9" s="125">
        <f t="shared" si="6"/>
        <v>0</v>
      </c>
      <c r="BE9" s="125">
        <f t="shared" ref="BE9:BE72" si="7">SUM(BI9:BQ9)+BF9</f>
        <v>6.74</v>
      </c>
      <c r="BF9" s="125">
        <f t="shared" ref="BF9:BF72" si="8">BG9+BH9</f>
        <v>0</v>
      </c>
      <c r="BG9" s="125"/>
      <c r="BH9" s="125"/>
      <c r="BI9" s="125">
        <v>0</v>
      </c>
      <c r="BJ9" s="125">
        <v>0</v>
      </c>
      <c r="BK9" s="125">
        <v>6.74</v>
      </c>
      <c r="BL9" s="125">
        <v>0</v>
      </c>
      <c r="BM9" s="125">
        <v>0</v>
      </c>
      <c r="BN9" s="125">
        <v>0</v>
      </c>
      <c r="BO9" s="125">
        <v>0</v>
      </c>
      <c r="BP9" s="125">
        <v>0</v>
      </c>
      <c r="BQ9" s="125">
        <v>0</v>
      </c>
      <c r="BR9" s="125">
        <v>424</v>
      </c>
      <c r="BS9" s="125">
        <v>0</v>
      </c>
      <c r="BT9" s="125">
        <f t="shared" si="3"/>
        <v>2700.12</v>
      </c>
    </row>
    <row r="10" s="110" customFormat="1" ht="19.5" customHeight="1" spans="1:72">
      <c r="A10" s="123" t="s">
        <v>139</v>
      </c>
      <c r="B10" s="123" t="s">
        <v>140</v>
      </c>
      <c r="C10" s="123" t="s">
        <v>137</v>
      </c>
      <c r="D10" s="124" t="s">
        <v>141</v>
      </c>
      <c r="E10" s="125">
        <f t="shared" si="1"/>
        <v>2276.12</v>
      </c>
      <c r="F10" s="125">
        <f t="shared" si="4"/>
        <v>1550.03</v>
      </c>
      <c r="G10" s="125">
        <v>699.4</v>
      </c>
      <c r="H10" s="125">
        <f t="shared" si="5"/>
        <v>765.49</v>
      </c>
      <c r="I10" s="125">
        <v>669.15</v>
      </c>
      <c r="J10" s="125">
        <v>94.34</v>
      </c>
      <c r="K10" s="125">
        <v>2</v>
      </c>
      <c r="L10" s="125">
        <v>0</v>
      </c>
      <c r="M10" s="125">
        <v>85.14</v>
      </c>
      <c r="N10" s="125">
        <v>0</v>
      </c>
      <c r="O10" s="125">
        <v>0</v>
      </c>
      <c r="P10" s="125">
        <v>0</v>
      </c>
      <c r="Q10" s="125"/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3" t="s">
        <v>139</v>
      </c>
      <c r="Y10" s="123" t="s">
        <v>140</v>
      </c>
      <c r="Z10" s="123" t="s">
        <v>137</v>
      </c>
      <c r="AA10" s="124" t="s">
        <v>141</v>
      </c>
      <c r="AB10" s="125">
        <f>SUBTOTAL(9,AC10:BD10)</f>
        <v>719.35</v>
      </c>
      <c r="AC10" s="136">
        <v>147.77</v>
      </c>
      <c r="AD10" s="136">
        <v>61.26</v>
      </c>
      <c r="AE10" s="137">
        <v>0</v>
      </c>
      <c r="AF10" s="137">
        <v>0</v>
      </c>
      <c r="AG10" s="136">
        <v>10.6</v>
      </c>
      <c r="AH10" s="136">
        <v>25.46</v>
      </c>
      <c r="AI10" s="136">
        <v>0.5</v>
      </c>
      <c r="AJ10" s="136">
        <v>0</v>
      </c>
      <c r="AK10" s="136">
        <v>0</v>
      </c>
      <c r="AL10" s="136">
        <v>57.64</v>
      </c>
      <c r="AM10" s="137">
        <v>0</v>
      </c>
      <c r="AN10" s="136">
        <v>4</v>
      </c>
      <c r="AO10" s="136">
        <v>12.76</v>
      </c>
      <c r="AP10" s="136">
        <v>49.99</v>
      </c>
      <c r="AQ10" s="136">
        <v>15.61</v>
      </c>
      <c r="AR10" s="136">
        <v>52.54</v>
      </c>
      <c r="AS10" s="137">
        <v>2</v>
      </c>
      <c r="AT10" s="137">
        <v>0</v>
      </c>
      <c r="AU10" s="137">
        <v>0</v>
      </c>
      <c r="AV10" s="136">
        <v>2</v>
      </c>
      <c r="AW10" s="137">
        <v>2</v>
      </c>
      <c r="AX10" s="136">
        <v>136.5</v>
      </c>
      <c r="AY10" s="136">
        <v>0</v>
      </c>
      <c r="AZ10" s="136">
        <v>9.56</v>
      </c>
      <c r="BA10" s="136">
        <v>118.16</v>
      </c>
      <c r="BB10" s="136">
        <v>0</v>
      </c>
      <c r="BC10" s="136">
        <v>11</v>
      </c>
      <c r="BD10" s="125">
        <v>0</v>
      </c>
      <c r="BE10" s="125">
        <f t="shared" si="7"/>
        <v>6.74</v>
      </c>
      <c r="BF10" s="125">
        <f t="shared" si="8"/>
        <v>0</v>
      </c>
      <c r="BG10" s="125"/>
      <c r="BH10" s="125"/>
      <c r="BI10" s="125">
        <v>0</v>
      </c>
      <c r="BJ10" s="125">
        <v>0</v>
      </c>
      <c r="BK10" s="125">
        <v>6.74</v>
      </c>
      <c r="BL10" s="125">
        <v>0</v>
      </c>
      <c r="BM10" s="125">
        <v>0</v>
      </c>
      <c r="BN10" s="125">
        <v>0</v>
      </c>
      <c r="BO10" s="125">
        <v>0</v>
      </c>
      <c r="BP10" s="125">
        <v>0</v>
      </c>
      <c r="BQ10" s="125">
        <v>0</v>
      </c>
      <c r="BR10" s="125">
        <v>424</v>
      </c>
      <c r="BS10" s="125">
        <v>0</v>
      </c>
      <c r="BT10" s="125">
        <f t="shared" si="3"/>
        <v>2700.12</v>
      </c>
    </row>
    <row r="11" s="110" customFormat="1" ht="19.5" customHeight="1" spans="1:72">
      <c r="A11" s="123"/>
      <c r="B11" s="123" t="s">
        <v>142</v>
      </c>
      <c r="C11" s="123"/>
      <c r="D11" s="124" t="s">
        <v>143</v>
      </c>
      <c r="E11" s="125">
        <f t="shared" si="1"/>
        <v>571.05</v>
      </c>
      <c r="F11" s="125">
        <f t="shared" si="4"/>
        <v>515.23</v>
      </c>
      <c r="G11" s="125">
        <v>444.31</v>
      </c>
      <c r="H11" s="125">
        <f t="shared" si="5"/>
        <v>60.75</v>
      </c>
      <c r="I11" s="125">
        <v>60.75</v>
      </c>
      <c r="J11" s="125">
        <v>0</v>
      </c>
      <c r="K11" s="125">
        <v>0</v>
      </c>
      <c r="L11" s="125">
        <v>0</v>
      </c>
      <c r="M11" s="125">
        <v>10.17</v>
      </c>
      <c r="N11" s="125">
        <v>0</v>
      </c>
      <c r="O11" s="125">
        <v>0</v>
      </c>
      <c r="P11" s="125">
        <v>0</v>
      </c>
      <c r="Q11" s="125"/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3"/>
      <c r="Y11" s="123" t="s">
        <v>142</v>
      </c>
      <c r="Z11" s="123"/>
      <c r="AA11" s="124" t="s">
        <v>143</v>
      </c>
      <c r="AB11" s="125">
        <f>AB12</f>
        <v>55.12</v>
      </c>
      <c r="AC11" s="125">
        <f t="shared" ref="AC11:AZ11" si="9">AC12</f>
        <v>14.2</v>
      </c>
      <c r="AD11" s="125">
        <f t="shared" si="9"/>
        <v>0</v>
      </c>
      <c r="AE11" s="125">
        <f t="shared" si="9"/>
        <v>0</v>
      </c>
      <c r="AF11" s="125">
        <f t="shared" si="9"/>
        <v>0</v>
      </c>
      <c r="AG11" s="125">
        <f t="shared" si="9"/>
        <v>0</v>
      </c>
      <c r="AH11" s="125">
        <f t="shared" si="9"/>
        <v>1.3</v>
      </c>
      <c r="AI11" s="125">
        <f t="shared" si="9"/>
        <v>1.8</v>
      </c>
      <c r="AJ11" s="125">
        <f t="shared" si="9"/>
        <v>0</v>
      </c>
      <c r="AK11" s="125">
        <f t="shared" si="9"/>
        <v>0</v>
      </c>
      <c r="AL11" s="125">
        <f t="shared" si="9"/>
        <v>3</v>
      </c>
      <c r="AM11" s="125">
        <f t="shared" si="9"/>
        <v>0</v>
      </c>
      <c r="AN11" s="125">
        <f t="shared" si="9"/>
        <v>0</v>
      </c>
      <c r="AO11" s="125">
        <f t="shared" si="9"/>
        <v>0</v>
      </c>
      <c r="AP11" s="125">
        <f t="shared" si="9"/>
        <v>0</v>
      </c>
      <c r="AQ11" s="125">
        <f t="shared" si="9"/>
        <v>0</v>
      </c>
      <c r="AR11" s="125">
        <f t="shared" si="9"/>
        <v>13</v>
      </c>
      <c r="AS11" s="125">
        <f t="shared" si="9"/>
        <v>0</v>
      </c>
      <c r="AT11" s="125">
        <f t="shared" si="9"/>
        <v>0</v>
      </c>
      <c r="AU11" s="125">
        <f t="shared" si="9"/>
        <v>0</v>
      </c>
      <c r="AV11" s="125">
        <f t="shared" si="9"/>
        <v>0</v>
      </c>
      <c r="AW11" s="125">
        <f t="shared" si="9"/>
        <v>0</v>
      </c>
      <c r="AX11" s="125">
        <f t="shared" si="9"/>
        <v>0</v>
      </c>
      <c r="AY11" s="125">
        <f t="shared" si="9"/>
        <v>0</v>
      </c>
      <c r="AZ11" s="125">
        <f t="shared" si="9"/>
        <v>0</v>
      </c>
      <c r="BA11" s="125">
        <f t="shared" ref="BA11:BD11" si="10">BA12</f>
        <v>21.82</v>
      </c>
      <c r="BB11" s="125">
        <f t="shared" si="10"/>
        <v>0</v>
      </c>
      <c r="BC11" s="125">
        <f t="shared" si="10"/>
        <v>0</v>
      </c>
      <c r="BD11" s="125">
        <f t="shared" si="10"/>
        <v>0</v>
      </c>
      <c r="BE11" s="125">
        <f t="shared" si="7"/>
        <v>0.7</v>
      </c>
      <c r="BF11" s="125">
        <f t="shared" si="8"/>
        <v>0</v>
      </c>
      <c r="BG11" s="125"/>
      <c r="BH11" s="125"/>
      <c r="BI11" s="125">
        <v>0</v>
      </c>
      <c r="BJ11" s="125">
        <v>0</v>
      </c>
      <c r="BK11" s="125">
        <v>0.7</v>
      </c>
      <c r="BL11" s="125">
        <v>0</v>
      </c>
      <c r="BM11" s="125">
        <v>0</v>
      </c>
      <c r="BN11" s="125">
        <v>0</v>
      </c>
      <c r="BO11" s="125">
        <v>0</v>
      </c>
      <c r="BP11" s="125">
        <v>0</v>
      </c>
      <c r="BQ11" s="125">
        <v>0</v>
      </c>
      <c r="BR11" s="125">
        <v>336</v>
      </c>
      <c r="BS11" s="125">
        <v>0</v>
      </c>
      <c r="BT11" s="125">
        <f t="shared" si="3"/>
        <v>907.05</v>
      </c>
    </row>
    <row r="12" s="110" customFormat="1" ht="19.5" customHeight="1" spans="1:72">
      <c r="A12" s="123" t="s">
        <v>139</v>
      </c>
      <c r="B12" s="123" t="s">
        <v>144</v>
      </c>
      <c r="C12" s="123" t="s">
        <v>137</v>
      </c>
      <c r="D12" s="124" t="s">
        <v>141</v>
      </c>
      <c r="E12" s="125">
        <f t="shared" si="1"/>
        <v>571.05</v>
      </c>
      <c r="F12" s="125">
        <f t="shared" si="4"/>
        <v>515.23</v>
      </c>
      <c r="G12" s="125">
        <v>444.31</v>
      </c>
      <c r="H12" s="125">
        <f t="shared" si="5"/>
        <v>60.75</v>
      </c>
      <c r="I12" s="125">
        <v>60.75</v>
      </c>
      <c r="J12" s="125">
        <v>0</v>
      </c>
      <c r="K12" s="125">
        <v>0</v>
      </c>
      <c r="L12" s="125">
        <v>0</v>
      </c>
      <c r="M12" s="125">
        <v>10.17</v>
      </c>
      <c r="N12" s="125">
        <v>0</v>
      </c>
      <c r="O12" s="125">
        <v>0</v>
      </c>
      <c r="P12" s="125">
        <v>0</v>
      </c>
      <c r="Q12" s="125"/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  <c r="X12" s="123" t="s">
        <v>139</v>
      </c>
      <c r="Y12" s="123" t="s">
        <v>144</v>
      </c>
      <c r="Z12" s="123" t="s">
        <v>137</v>
      </c>
      <c r="AA12" s="124" t="s">
        <v>141</v>
      </c>
      <c r="AB12" s="125">
        <f>SUBTOTAL(9,AC12:BD12)</f>
        <v>55.12</v>
      </c>
      <c r="AC12" s="136">
        <v>14.2</v>
      </c>
      <c r="AD12" s="136">
        <v>0</v>
      </c>
      <c r="AE12" s="137">
        <v>0</v>
      </c>
      <c r="AF12" s="137">
        <v>0</v>
      </c>
      <c r="AG12" s="136">
        <v>0</v>
      </c>
      <c r="AH12" s="136">
        <v>1.3</v>
      </c>
      <c r="AI12" s="136">
        <v>1.8</v>
      </c>
      <c r="AJ12" s="136">
        <v>0</v>
      </c>
      <c r="AK12" s="136">
        <v>0</v>
      </c>
      <c r="AL12" s="136">
        <v>3</v>
      </c>
      <c r="AM12" s="137">
        <v>0</v>
      </c>
      <c r="AN12" s="136">
        <v>0</v>
      </c>
      <c r="AO12" s="136">
        <v>0</v>
      </c>
      <c r="AP12" s="136">
        <v>0</v>
      </c>
      <c r="AQ12" s="136">
        <v>0</v>
      </c>
      <c r="AR12" s="136">
        <v>13</v>
      </c>
      <c r="AS12" s="137">
        <v>0</v>
      </c>
      <c r="AT12" s="137">
        <v>0</v>
      </c>
      <c r="AU12" s="137">
        <v>0</v>
      </c>
      <c r="AV12" s="136">
        <v>0</v>
      </c>
      <c r="AW12" s="137">
        <v>0</v>
      </c>
      <c r="AX12" s="136">
        <v>0</v>
      </c>
      <c r="AY12" s="136">
        <v>0</v>
      </c>
      <c r="AZ12" s="136">
        <v>0</v>
      </c>
      <c r="BA12" s="136">
        <v>21.82</v>
      </c>
      <c r="BB12" s="136">
        <v>0</v>
      </c>
      <c r="BC12" s="136">
        <v>0</v>
      </c>
      <c r="BD12" s="125">
        <v>0</v>
      </c>
      <c r="BE12" s="125">
        <f t="shared" si="7"/>
        <v>0.7</v>
      </c>
      <c r="BF12" s="125">
        <f t="shared" si="8"/>
        <v>0</v>
      </c>
      <c r="BG12" s="125"/>
      <c r="BH12" s="125"/>
      <c r="BI12" s="125">
        <v>0</v>
      </c>
      <c r="BJ12" s="125">
        <v>0</v>
      </c>
      <c r="BK12" s="125">
        <v>0.7</v>
      </c>
      <c r="BL12" s="125">
        <v>0</v>
      </c>
      <c r="BM12" s="125">
        <v>0</v>
      </c>
      <c r="BN12" s="125">
        <v>0</v>
      </c>
      <c r="BO12" s="125">
        <v>0</v>
      </c>
      <c r="BP12" s="125">
        <v>0</v>
      </c>
      <c r="BQ12" s="125">
        <v>0</v>
      </c>
      <c r="BR12" s="125">
        <v>336</v>
      </c>
      <c r="BS12" s="125">
        <v>0</v>
      </c>
      <c r="BT12" s="125">
        <f t="shared" si="3"/>
        <v>907.05</v>
      </c>
    </row>
    <row r="13" s="110" customFormat="1" ht="19.5" customHeight="1" spans="1:72">
      <c r="A13" s="123"/>
      <c r="B13" s="123" t="s">
        <v>145</v>
      </c>
      <c r="C13" s="123"/>
      <c r="D13" s="124" t="s">
        <v>146</v>
      </c>
      <c r="E13" s="125">
        <f t="shared" si="1"/>
        <v>17228.3</v>
      </c>
      <c r="F13" s="125">
        <f t="shared" si="4"/>
        <v>13404.61</v>
      </c>
      <c r="G13" s="125">
        <v>6101.93</v>
      </c>
      <c r="H13" s="125">
        <f t="shared" si="5"/>
        <v>3989.63</v>
      </c>
      <c r="I13" s="125">
        <f>5076.88-2425.71</f>
        <v>2651.17</v>
      </c>
      <c r="J13" s="125">
        <v>840.46</v>
      </c>
      <c r="K13" s="125">
        <v>498</v>
      </c>
      <c r="L13" s="125">
        <v>0</v>
      </c>
      <c r="M13" s="125">
        <v>605.59</v>
      </c>
      <c r="N13" s="125">
        <v>0</v>
      </c>
      <c r="O13" s="125">
        <f>78.75+2425.71</f>
        <v>2504.46</v>
      </c>
      <c r="P13" s="125">
        <v>0</v>
      </c>
      <c r="Q13" s="125"/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203</v>
      </c>
      <c r="X13" s="123"/>
      <c r="Y13" s="123" t="s">
        <v>145</v>
      </c>
      <c r="Z13" s="123"/>
      <c r="AA13" s="124" t="s">
        <v>146</v>
      </c>
      <c r="AB13" s="125">
        <f>SUM(AB14:AB19)</f>
        <v>3595.42</v>
      </c>
      <c r="AC13" s="125">
        <f t="shared" ref="AC13:BD13" si="11">SUM(AC14:AC19)</f>
        <v>545.57</v>
      </c>
      <c r="AD13" s="125">
        <f t="shared" si="11"/>
        <v>159.2</v>
      </c>
      <c r="AE13" s="125">
        <f t="shared" si="11"/>
        <v>25.3</v>
      </c>
      <c r="AF13" s="125">
        <f t="shared" si="11"/>
        <v>10.1</v>
      </c>
      <c r="AG13" s="125">
        <f t="shared" si="11"/>
        <v>53.15</v>
      </c>
      <c r="AH13" s="125">
        <f t="shared" si="11"/>
        <v>134.1</v>
      </c>
      <c r="AI13" s="125">
        <f t="shared" si="11"/>
        <v>37.05</v>
      </c>
      <c r="AJ13" s="125">
        <f t="shared" si="11"/>
        <v>0.8</v>
      </c>
      <c r="AK13" s="125">
        <f t="shared" si="11"/>
        <v>4.4</v>
      </c>
      <c r="AL13" s="125">
        <f t="shared" si="11"/>
        <v>254.49</v>
      </c>
      <c r="AM13" s="125">
        <f t="shared" si="11"/>
        <v>0</v>
      </c>
      <c r="AN13" s="125">
        <f t="shared" si="11"/>
        <v>129</v>
      </c>
      <c r="AO13" s="125">
        <f t="shared" si="11"/>
        <v>8.3</v>
      </c>
      <c r="AP13" s="125">
        <f t="shared" si="11"/>
        <v>149.9</v>
      </c>
      <c r="AQ13" s="125">
        <f t="shared" si="11"/>
        <v>68.7</v>
      </c>
      <c r="AR13" s="125">
        <f t="shared" si="11"/>
        <v>225.6</v>
      </c>
      <c r="AS13" s="125">
        <f t="shared" si="11"/>
        <v>0</v>
      </c>
      <c r="AT13" s="125">
        <f t="shared" si="11"/>
        <v>0</v>
      </c>
      <c r="AU13" s="125">
        <f t="shared" si="11"/>
        <v>0</v>
      </c>
      <c r="AV13" s="125">
        <f t="shared" si="11"/>
        <v>110.3</v>
      </c>
      <c r="AW13" s="125">
        <f t="shared" si="11"/>
        <v>13</v>
      </c>
      <c r="AX13" s="125">
        <f t="shared" si="11"/>
        <v>191.52</v>
      </c>
      <c r="AY13" s="125">
        <f t="shared" si="11"/>
        <v>2</v>
      </c>
      <c r="AZ13" s="125">
        <f t="shared" si="11"/>
        <v>90.38</v>
      </c>
      <c r="BA13" s="125">
        <f t="shared" si="11"/>
        <v>788.23</v>
      </c>
      <c r="BB13" s="125">
        <f t="shared" si="11"/>
        <v>6</v>
      </c>
      <c r="BC13" s="125">
        <f t="shared" si="11"/>
        <v>584.33</v>
      </c>
      <c r="BD13" s="125">
        <f t="shared" si="11"/>
        <v>4</v>
      </c>
      <c r="BE13" s="125">
        <f t="shared" si="7"/>
        <v>228.27</v>
      </c>
      <c r="BF13" s="125">
        <f t="shared" si="8"/>
        <v>0</v>
      </c>
      <c r="BG13" s="125"/>
      <c r="BH13" s="125"/>
      <c r="BI13" s="125">
        <v>0</v>
      </c>
      <c r="BJ13" s="125">
        <v>0</v>
      </c>
      <c r="BK13" s="125">
        <f>88.36+89.28</f>
        <v>177.64</v>
      </c>
      <c r="BL13" s="125">
        <v>0</v>
      </c>
      <c r="BM13" s="125">
        <v>0</v>
      </c>
      <c r="BN13" s="125">
        <v>0</v>
      </c>
      <c r="BO13" s="125">
        <v>0</v>
      </c>
      <c r="BP13" s="125">
        <v>0</v>
      </c>
      <c r="BQ13" s="125">
        <f>12+38.63</f>
        <v>50.63</v>
      </c>
      <c r="BR13" s="125">
        <f>9474.5-4</f>
        <v>9470.5</v>
      </c>
      <c r="BS13" s="125">
        <v>102</v>
      </c>
      <c r="BT13" s="125">
        <f t="shared" si="3"/>
        <v>26800.8</v>
      </c>
    </row>
    <row r="14" s="110" customFormat="1" ht="19.5" customHeight="1" spans="1:72">
      <c r="A14" s="123" t="s">
        <v>139</v>
      </c>
      <c r="B14" s="123" t="s">
        <v>147</v>
      </c>
      <c r="C14" s="123" t="s">
        <v>137</v>
      </c>
      <c r="D14" s="124" t="s">
        <v>141</v>
      </c>
      <c r="E14" s="125">
        <f t="shared" si="1"/>
        <v>16066.23</v>
      </c>
      <c r="F14" s="125">
        <f t="shared" si="4"/>
        <v>12822.79</v>
      </c>
      <c r="G14" s="125">
        <v>5636.97</v>
      </c>
      <c r="H14" s="125">
        <f t="shared" si="5"/>
        <v>3954.91</v>
      </c>
      <c r="I14" s="125">
        <f>5045.38-2425.71</f>
        <v>2619.67</v>
      </c>
      <c r="J14" s="125">
        <v>837.24</v>
      </c>
      <c r="K14" s="125">
        <v>498</v>
      </c>
      <c r="L14" s="125">
        <v>0</v>
      </c>
      <c r="M14" s="125">
        <v>593.42</v>
      </c>
      <c r="N14" s="125">
        <v>0</v>
      </c>
      <c r="O14" s="125">
        <f>26.78+2425.71</f>
        <v>2452.49</v>
      </c>
      <c r="P14" s="125">
        <v>0</v>
      </c>
      <c r="Q14" s="125"/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185</v>
      </c>
      <c r="X14" s="123" t="s">
        <v>139</v>
      </c>
      <c r="Y14" s="123" t="s">
        <v>147</v>
      </c>
      <c r="Z14" s="123" t="s">
        <v>137</v>
      </c>
      <c r="AA14" s="124" t="s">
        <v>141</v>
      </c>
      <c r="AB14" s="125">
        <f t="shared" ref="AB14:AB19" si="12">SUBTOTAL(9,AC14:BD14)</f>
        <v>3028.8</v>
      </c>
      <c r="AC14" s="136">
        <v>391.07</v>
      </c>
      <c r="AD14" s="136">
        <v>137.2</v>
      </c>
      <c r="AE14" s="137">
        <v>15.8</v>
      </c>
      <c r="AF14" s="137">
        <v>8.6</v>
      </c>
      <c r="AG14" s="136">
        <v>42.55</v>
      </c>
      <c r="AH14" s="136">
        <v>108.6</v>
      </c>
      <c r="AI14" s="136">
        <v>26.85</v>
      </c>
      <c r="AJ14" s="136">
        <v>0</v>
      </c>
      <c r="AK14" s="136">
        <v>4.4</v>
      </c>
      <c r="AL14" s="136">
        <v>180.29</v>
      </c>
      <c r="AM14" s="137">
        <v>0</v>
      </c>
      <c r="AN14" s="136">
        <v>123.2</v>
      </c>
      <c r="AO14" s="136">
        <v>5.3</v>
      </c>
      <c r="AP14" s="136">
        <v>119.5</v>
      </c>
      <c r="AQ14" s="136">
        <v>55.3</v>
      </c>
      <c r="AR14" s="136">
        <v>171.6</v>
      </c>
      <c r="AS14" s="137">
        <v>0</v>
      </c>
      <c r="AT14" s="137">
        <v>0</v>
      </c>
      <c r="AU14" s="137">
        <v>0</v>
      </c>
      <c r="AV14" s="136">
        <v>100.3</v>
      </c>
      <c r="AW14" s="137">
        <v>3</v>
      </c>
      <c r="AX14" s="136">
        <v>184.68</v>
      </c>
      <c r="AY14" s="136">
        <v>0</v>
      </c>
      <c r="AZ14" s="136">
        <v>82.38</v>
      </c>
      <c r="BA14" s="136">
        <v>688.91</v>
      </c>
      <c r="BB14" s="136">
        <v>1</v>
      </c>
      <c r="BC14" s="136">
        <v>574.27</v>
      </c>
      <c r="BD14" s="125">
        <v>4</v>
      </c>
      <c r="BE14" s="125">
        <f t="shared" si="7"/>
        <v>214.64</v>
      </c>
      <c r="BF14" s="125">
        <f t="shared" si="8"/>
        <v>0</v>
      </c>
      <c r="BG14" s="125"/>
      <c r="BH14" s="125"/>
      <c r="BI14" s="125">
        <v>0</v>
      </c>
      <c r="BJ14" s="125">
        <v>0</v>
      </c>
      <c r="BK14" s="125">
        <f>74.73+89.28</f>
        <v>164.01</v>
      </c>
      <c r="BL14" s="125">
        <v>0</v>
      </c>
      <c r="BM14" s="125">
        <v>0</v>
      </c>
      <c r="BN14" s="125">
        <v>0</v>
      </c>
      <c r="BO14" s="125">
        <v>0</v>
      </c>
      <c r="BP14" s="125">
        <v>0</v>
      </c>
      <c r="BQ14" s="125">
        <f>12+38.63</f>
        <v>50.63</v>
      </c>
      <c r="BR14" s="125">
        <f>6801.32-4</f>
        <v>6797.32</v>
      </c>
      <c r="BS14" s="125">
        <v>72</v>
      </c>
      <c r="BT14" s="125">
        <f t="shared" si="3"/>
        <v>22935.55</v>
      </c>
    </row>
    <row r="15" s="110" customFormat="1" ht="19.5" customHeight="1" spans="1:72">
      <c r="A15" s="123" t="s">
        <v>139</v>
      </c>
      <c r="B15" s="123" t="s">
        <v>147</v>
      </c>
      <c r="C15" s="123" t="s">
        <v>142</v>
      </c>
      <c r="D15" s="124" t="s">
        <v>148</v>
      </c>
      <c r="E15" s="125">
        <f t="shared" si="1"/>
        <v>839.08</v>
      </c>
      <c r="F15" s="125">
        <f t="shared" si="4"/>
        <v>318.97</v>
      </c>
      <c r="G15" s="125">
        <v>318.97</v>
      </c>
      <c r="H15" s="125">
        <f t="shared" si="5"/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/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3" t="s">
        <v>139</v>
      </c>
      <c r="Y15" s="123" t="s">
        <v>147</v>
      </c>
      <c r="Z15" s="123" t="s">
        <v>142</v>
      </c>
      <c r="AA15" s="124" t="s">
        <v>148</v>
      </c>
      <c r="AB15" s="125">
        <f t="shared" si="12"/>
        <v>506.88</v>
      </c>
      <c r="AC15" s="136">
        <v>145</v>
      </c>
      <c r="AD15" s="136">
        <v>19.5</v>
      </c>
      <c r="AE15" s="137">
        <v>9.5</v>
      </c>
      <c r="AF15" s="137">
        <v>1.5</v>
      </c>
      <c r="AG15" s="136">
        <v>8.2</v>
      </c>
      <c r="AH15" s="136">
        <v>21</v>
      </c>
      <c r="AI15" s="136">
        <v>10</v>
      </c>
      <c r="AJ15" s="136">
        <v>0.8</v>
      </c>
      <c r="AK15" s="136">
        <v>0</v>
      </c>
      <c r="AL15" s="136">
        <v>62</v>
      </c>
      <c r="AM15" s="137">
        <v>0</v>
      </c>
      <c r="AN15" s="136">
        <v>5</v>
      </c>
      <c r="AO15" s="136">
        <v>3</v>
      </c>
      <c r="AP15" s="136">
        <v>29</v>
      </c>
      <c r="AQ15" s="136">
        <v>13.4</v>
      </c>
      <c r="AR15" s="136">
        <v>46</v>
      </c>
      <c r="AS15" s="137">
        <v>0</v>
      </c>
      <c r="AT15" s="137">
        <v>0</v>
      </c>
      <c r="AU15" s="137">
        <v>0</v>
      </c>
      <c r="AV15" s="136">
        <v>10</v>
      </c>
      <c r="AW15" s="137">
        <v>10</v>
      </c>
      <c r="AX15" s="136">
        <v>2.4</v>
      </c>
      <c r="AY15" s="136">
        <v>2</v>
      </c>
      <c r="AZ15" s="136">
        <v>8</v>
      </c>
      <c r="BA15" s="136">
        <v>88.08</v>
      </c>
      <c r="BB15" s="136">
        <v>5</v>
      </c>
      <c r="BC15" s="136">
        <v>7.5</v>
      </c>
      <c r="BD15" s="125">
        <v>0</v>
      </c>
      <c r="BE15" s="125">
        <f t="shared" si="7"/>
        <v>13.23</v>
      </c>
      <c r="BF15" s="125">
        <f t="shared" si="8"/>
        <v>0</v>
      </c>
      <c r="BG15" s="125"/>
      <c r="BH15" s="125"/>
      <c r="BI15" s="125">
        <v>0</v>
      </c>
      <c r="BJ15" s="125">
        <v>0</v>
      </c>
      <c r="BK15" s="125">
        <v>13.23</v>
      </c>
      <c r="BL15" s="125">
        <v>0</v>
      </c>
      <c r="BM15" s="125">
        <v>0</v>
      </c>
      <c r="BN15" s="125">
        <v>0</v>
      </c>
      <c r="BO15" s="125">
        <v>0</v>
      </c>
      <c r="BP15" s="125">
        <v>0</v>
      </c>
      <c r="BQ15" s="125">
        <v>0</v>
      </c>
      <c r="BR15" s="125">
        <v>0</v>
      </c>
      <c r="BS15" s="125">
        <v>0</v>
      </c>
      <c r="BT15" s="125">
        <f t="shared" si="3"/>
        <v>839.08</v>
      </c>
    </row>
    <row r="16" s="110" customFormat="1" ht="19.5" customHeight="1" spans="1:72">
      <c r="A16" s="123" t="s">
        <v>139</v>
      </c>
      <c r="B16" s="123" t="s">
        <v>147</v>
      </c>
      <c r="C16" s="123" t="s">
        <v>145</v>
      </c>
      <c r="D16" s="124" t="s">
        <v>149</v>
      </c>
      <c r="E16" s="125">
        <f t="shared" si="1"/>
        <v>79.61</v>
      </c>
      <c r="F16" s="125">
        <f t="shared" si="4"/>
        <v>68.21</v>
      </c>
      <c r="G16" s="125">
        <v>30.35</v>
      </c>
      <c r="H16" s="125">
        <f t="shared" si="5"/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2.53</v>
      </c>
      <c r="N16" s="125">
        <v>0</v>
      </c>
      <c r="O16" s="125">
        <v>17.33</v>
      </c>
      <c r="P16" s="125">
        <v>0</v>
      </c>
      <c r="Q16" s="125"/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18</v>
      </c>
      <c r="X16" s="123" t="s">
        <v>139</v>
      </c>
      <c r="Y16" s="123" t="s">
        <v>147</v>
      </c>
      <c r="Z16" s="123" t="s">
        <v>145</v>
      </c>
      <c r="AA16" s="124" t="s">
        <v>149</v>
      </c>
      <c r="AB16" s="125">
        <f t="shared" si="12"/>
        <v>11.4</v>
      </c>
      <c r="AC16" s="136">
        <v>3</v>
      </c>
      <c r="AD16" s="136">
        <v>0</v>
      </c>
      <c r="AE16" s="137">
        <v>0</v>
      </c>
      <c r="AF16" s="137">
        <v>0</v>
      </c>
      <c r="AG16" s="136">
        <v>1</v>
      </c>
      <c r="AH16" s="136">
        <v>1</v>
      </c>
      <c r="AI16" s="136">
        <v>0</v>
      </c>
      <c r="AJ16" s="136">
        <v>0</v>
      </c>
      <c r="AK16" s="136">
        <v>0</v>
      </c>
      <c r="AL16" s="136">
        <v>0.4</v>
      </c>
      <c r="AM16" s="137">
        <v>0</v>
      </c>
      <c r="AN16" s="136">
        <v>0</v>
      </c>
      <c r="AO16" s="136">
        <v>0</v>
      </c>
      <c r="AP16" s="136">
        <v>0</v>
      </c>
      <c r="AQ16" s="136">
        <v>0</v>
      </c>
      <c r="AR16" s="136">
        <v>3</v>
      </c>
      <c r="AS16" s="137">
        <v>0</v>
      </c>
      <c r="AT16" s="137">
        <v>0</v>
      </c>
      <c r="AU16" s="137">
        <v>0</v>
      </c>
      <c r="AV16" s="136">
        <v>0</v>
      </c>
      <c r="AW16" s="137">
        <v>0</v>
      </c>
      <c r="AX16" s="136">
        <v>3</v>
      </c>
      <c r="AY16" s="136">
        <v>0</v>
      </c>
      <c r="AZ16" s="136">
        <v>0</v>
      </c>
      <c r="BA16" s="136">
        <v>0</v>
      </c>
      <c r="BB16" s="136">
        <v>0</v>
      </c>
      <c r="BC16" s="136">
        <v>0</v>
      </c>
      <c r="BD16" s="125">
        <v>0</v>
      </c>
      <c r="BE16" s="125">
        <f t="shared" si="7"/>
        <v>0</v>
      </c>
      <c r="BF16" s="125">
        <f t="shared" si="8"/>
        <v>0</v>
      </c>
      <c r="BG16" s="125"/>
      <c r="BH16" s="125"/>
      <c r="BI16" s="125">
        <v>0</v>
      </c>
      <c r="BJ16" s="125">
        <v>0</v>
      </c>
      <c r="BK16" s="125">
        <v>0</v>
      </c>
      <c r="BL16" s="125">
        <v>0</v>
      </c>
      <c r="BM16" s="125">
        <v>0</v>
      </c>
      <c r="BN16" s="125">
        <v>0</v>
      </c>
      <c r="BO16" s="125">
        <v>0</v>
      </c>
      <c r="BP16" s="125">
        <v>0</v>
      </c>
      <c r="BQ16" s="125">
        <v>0</v>
      </c>
      <c r="BR16" s="125">
        <v>0</v>
      </c>
      <c r="BS16" s="125">
        <v>0</v>
      </c>
      <c r="BT16" s="125">
        <f t="shared" si="3"/>
        <v>79.61</v>
      </c>
    </row>
    <row r="17" s="110" customFormat="1" spans="1:72">
      <c r="A17" s="123" t="s">
        <v>139</v>
      </c>
      <c r="B17" s="123" t="s">
        <v>147</v>
      </c>
      <c r="C17" s="123" t="s">
        <v>150</v>
      </c>
      <c r="D17" s="124" t="s">
        <v>151</v>
      </c>
      <c r="E17" s="125">
        <f t="shared" si="1"/>
        <v>107.7</v>
      </c>
      <c r="F17" s="125">
        <f t="shared" si="4"/>
        <v>80.96</v>
      </c>
      <c r="G17" s="125">
        <v>45.66</v>
      </c>
      <c r="H17" s="125">
        <f t="shared" si="5"/>
        <v>31.5</v>
      </c>
      <c r="I17" s="125">
        <v>31.5</v>
      </c>
      <c r="J17" s="125">
        <v>0</v>
      </c>
      <c r="K17" s="125">
        <v>0</v>
      </c>
      <c r="L17" s="125">
        <v>0</v>
      </c>
      <c r="M17" s="125">
        <v>3.8</v>
      </c>
      <c r="N17" s="125">
        <v>0</v>
      </c>
      <c r="O17" s="125">
        <v>0</v>
      </c>
      <c r="P17" s="125">
        <v>0</v>
      </c>
      <c r="Q17" s="125"/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  <c r="X17" s="123" t="s">
        <v>139</v>
      </c>
      <c r="Y17" s="123" t="s">
        <v>147</v>
      </c>
      <c r="Z17" s="123" t="s">
        <v>150</v>
      </c>
      <c r="AA17" s="124" t="s">
        <v>151</v>
      </c>
      <c r="AB17" s="125">
        <f t="shared" si="12"/>
        <v>26.34</v>
      </c>
      <c r="AC17" s="136">
        <v>3</v>
      </c>
      <c r="AD17" s="136">
        <v>0</v>
      </c>
      <c r="AE17" s="137">
        <v>0</v>
      </c>
      <c r="AF17" s="137">
        <v>0</v>
      </c>
      <c r="AG17" s="136">
        <v>1</v>
      </c>
      <c r="AH17" s="136">
        <v>1.5</v>
      </c>
      <c r="AI17" s="136">
        <v>0.2</v>
      </c>
      <c r="AJ17" s="136">
        <v>0</v>
      </c>
      <c r="AK17" s="136">
        <v>0</v>
      </c>
      <c r="AL17" s="136">
        <v>3</v>
      </c>
      <c r="AM17" s="137">
        <v>0</v>
      </c>
      <c r="AN17" s="136">
        <v>0</v>
      </c>
      <c r="AO17" s="136">
        <v>0</v>
      </c>
      <c r="AP17" s="136">
        <v>1.4</v>
      </c>
      <c r="AQ17" s="136">
        <v>0</v>
      </c>
      <c r="AR17" s="136">
        <v>5</v>
      </c>
      <c r="AS17" s="137">
        <v>0</v>
      </c>
      <c r="AT17" s="137">
        <v>0</v>
      </c>
      <c r="AU17" s="137">
        <v>0</v>
      </c>
      <c r="AV17" s="136">
        <v>0</v>
      </c>
      <c r="AW17" s="137">
        <v>0</v>
      </c>
      <c r="AX17" s="136">
        <v>0</v>
      </c>
      <c r="AY17" s="136">
        <v>0</v>
      </c>
      <c r="AZ17" s="136">
        <v>0</v>
      </c>
      <c r="BA17" s="136">
        <v>11.24</v>
      </c>
      <c r="BB17" s="136">
        <v>0</v>
      </c>
      <c r="BC17" s="136">
        <v>0</v>
      </c>
      <c r="BD17" s="125">
        <v>0</v>
      </c>
      <c r="BE17" s="125">
        <f t="shared" si="7"/>
        <v>0.4</v>
      </c>
      <c r="BF17" s="125">
        <f t="shared" si="8"/>
        <v>0</v>
      </c>
      <c r="BG17" s="125"/>
      <c r="BH17" s="125"/>
      <c r="BI17" s="125">
        <v>0</v>
      </c>
      <c r="BJ17" s="125">
        <v>0</v>
      </c>
      <c r="BK17" s="125">
        <v>0.4</v>
      </c>
      <c r="BL17" s="125">
        <v>0</v>
      </c>
      <c r="BM17" s="125">
        <v>0</v>
      </c>
      <c r="BN17" s="125">
        <v>0</v>
      </c>
      <c r="BO17" s="125">
        <v>0</v>
      </c>
      <c r="BP17" s="125">
        <v>0</v>
      </c>
      <c r="BQ17" s="125">
        <v>0</v>
      </c>
      <c r="BR17" s="125">
        <v>450.18</v>
      </c>
      <c r="BS17" s="125">
        <v>30</v>
      </c>
      <c r="BT17" s="125">
        <f t="shared" si="3"/>
        <v>587.88</v>
      </c>
    </row>
    <row r="18" s="110" customFormat="1" spans="1:72">
      <c r="A18" s="123" t="s">
        <v>139</v>
      </c>
      <c r="B18" s="123" t="s">
        <v>147</v>
      </c>
      <c r="C18" s="123" t="s">
        <v>152</v>
      </c>
      <c r="D18" s="124" t="s">
        <v>153</v>
      </c>
      <c r="E18" s="125">
        <f t="shared" si="1"/>
        <v>135.7</v>
      </c>
      <c r="F18" s="125">
        <f t="shared" si="4"/>
        <v>113.7</v>
      </c>
      <c r="G18" s="125">
        <v>70</v>
      </c>
      <c r="H18" s="125">
        <f t="shared" si="5"/>
        <v>3.22</v>
      </c>
      <c r="I18" s="125">
        <v>0</v>
      </c>
      <c r="J18" s="125">
        <v>3.22</v>
      </c>
      <c r="K18" s="125">
        <v>0</v>
      </c>
      <c r="L18" s="125">
        <v>0</v>
      </c>
      <c r="M18" s="125">
        <v>5.83</v>
      </c>
      <c r="N18" s="125">
        <v>0</v>
      </c>
      <c r="O18" s="125">
        <v>34.65</v>
      </c>
      <c r="P18" s="125">
        <v>0</v>
      </c>
      <c r="Q18" s="125"/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  <c r="X18" s="123" t="s">
        <v>139</v>
      </c>
      <c r="Y18" s="123" t="s">
        <v>147</v>
      </c>
      <c r="Z18" s="123" t="s">
        <v>152</v>
      </c>
      <c r="AA18" s="124" t="s">
        <v>153</v>
      </c>
      <c r="AB18" s="125">
        <f t="shared" si="12"/>
        <v>22</v>
      </c>
      <c r="AC18" s="136">
        <v>3.5</v>
      </c>
      <c r="AD18" s="136">
        <v>2.5</v>
      </c>
      <c r="AE18" s="137">
        <v>0</v>
      </c>
      <c r="AF18" s="137">
        <v>0</v>
      </c>
      <c r="AG18" s="136">
        <v>0.4</v>
      </c>
      <c r="AH18" s="136">
        <v>2</v>
      </c>
      <c r="AI18" s="136">
        <v>0</v>
      </c>
      <c r="AJ18" s="136">
        <v>0</v>
      </c>
      <c r="AK18" s="136">
        <v>0</v>
      </c>
      <c r="AL18" s="136">
        <v>8.8</v>
      </c>
      <c r="AM18" s="137">
        <v>0</v>
      </c>
      <c r="AN18" s="136">
        <v>0.8</v>
      </c>
      <c r="AO18" s="136">
        <v>0</v>
      </c>
      <c r="AP18" s="136">
        <v>0</v>
      </c>
      <c r="AQ18" s="136">
        <v>0</v>
      </c>
      <c r="AR18" s="136">
        <v>0</v>
      </c>
      <c r="AS18" s="137">
        <v>0</v>
      </c>
      <c r="AT18" s="137">
        <v>0</v>
      </c>
      <c r="AU18" s="137">
        <v>0</v>
      </c>
      <c r="AV18" s="136">
        <v>0</v>
      </c>
      <c r="AW18" s="137">
        <v>0</v>
      </c>
      <c r="AX18" s="136">
        <v>1.44</v>
      </c>
      <c r="AY18" s="136">
        <v>0</v>
      </c>
      <c r="AZ18" s="136">
        <v>0</v>
      </c>
      <c r="BA18" s="136">
        <v>0</v>
      </c>
      <c r="BB18" s="136">
        <v>0</v>
      </c>
      <c r="BC18" s="136">
        <v>2.56</v>
      </c>
      <c r="BD18" s="125">
        <v>0</v>
      </c>
      <c r="BE18" s="125">
        <f t="shared" si="7"/>
        <v>0</v>
      </c>
      <c r="BF18" s="125">
        <f t="shared" si="8"/>
        <v>0</v>
      </c>
      <c r="BG18" s="125"/>
      <c r="BH18" s="125"/>
      <c r="BI18" s="125">
        <v>0</v>
      </c>
      <c r="BJ18" s="125">
        <v>0</v>
      </c>
      <c r="BK18" s="125">
        <v>0</v>
      </c>
      <c r="BL18" s="125">
        <v>0</v>
      </c>
      <c r="BM18" s="125">
        <v>0</v>
      </c>
      <c r="BN18" s="125">
        <v>0</v>
      </c>
      <c r="BO18" s="125">
        <v>0</v>
      </c>
      <c r="BP18" s="125">
        <v>0</v>
      </c>
      <c r="BQ18" s="125">
        <v>0</v>
      </c>
      <c r="BR18" s="125">
        <v>1903</v>
      </c>
      <c r="BS18" s="125">
        <v>0</v>
      </c>
      <c r="BT18" s="125">
        <f t="shared" si="3"/>
        <v>2038.7</v>
      </c>
    </row>
    <row r="19" s="110" customFormat="1" spans="1:72">
      <c r="A19" s="123" t="s">
        <v>139</v>
      </c>
      <c r="B19" s="123" t="s">
        <v>147</v>
      </c>
      <c r="C19" s="123" t="s">
        <v>154</v>
      </c>
      <c r="D19" s="124" t="s">
        <v>155</v>
      </c>
      <c r="E19" s="125">
        <f t="shared" si="1"/>
        <v>0</v>
      </c>
      <c r="F19" s="125">
        <f t="shared" si="4"/>
        <v>0</v>
      </c>
      <c r="G19" s="125">
        <v>0</v>
      </c>
      <c r="H19" s="125">
        <f t="shared" si="5"/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Q19" s="125"/>
      <c r="R19" s="125">
        <v>0</v>
      </c>
      <c r="S19" s="125">
        <v>0</v>
      </c>
      <c r="T19" s="125">
        <v>0</v>
      </c>
      <c r="U19" s="125">
        <v>0</v>
      </c>
      <c r="V19" s="125">
        <v>0</v>
      </c>
      <c r="W19" s="125">
        <v>0</v>
      </c>
      <c r="X19" s="123" t="s">
        <v>139</v>
      </c>
      <c r="Y19" s="123" t="s">
        <v>147</v>
      </c>
      <c r="Z19" s="123" t="s">
        <v>154</v>
      </c>
      <c r="AA19" s="124" t="s">
        <v>155</v>
      </c>
      <c r="AB19" s="125">
        <f t="shared" si="12"/>
        <v>0</v>
      </c>
      <c r="AC19" s="136"/>
      <c r="AD19" s="136"/>
      <c r="AE19" s="137"/>
      <c r="AF19" s="137"/>
      <c r="AG19" s="136"/>
      <c r="AH19" s="136"/>
      <c r="AI19" s="136"/>
      <c r="AJ19" s="136"/>
      <c r="AK19" s="136"/>
      <c r="AL19" s="136"/>
      <c r="AM19" s="137"/>
      <c r="AN19" s="136"/>
      <c r="AO19" s="136"/>
      <c r="AP19" s="136"/>
      <c r="AQ19" s="136"/>
      <c r="AR19" s="136"/>
      <c r="AS19" s="137"/>
      <c r="AT19" s="137"/>
      <c r="AU19" s="137"/>
      <c r="AV19" s="136"/>
      <c r="AW19" s="137"/>
      <c r="AX19" s="136"/>
      <c r="AY19" s="136"/>
      <c r="AZ19" s="136"/>
      <c r="BA19" s="136"/>
      <c r="BB19" s="136"/>
      <c r="BC19" s="136"/>
      <c r="BD19" s="125"/>
      <c r="BE19" s="125">
        <f t="shared" si="7"/>
        <v>0</v>
      </c>
      <c r="BF19" s="125">
        <f t="shared" si="8"/>
        <v>0</v>
      </c>
      <c r="BG19" s="125"/>
      <c r="BH19" s="125"/>
      <c r="BI19" s="125">
        <v>0</v>
      </c>
      <c r="BJ19" s="125">
        <v>0</v>
      </c>
      <c r="BK19" s="125">
        <v>0</v>
      </c>
      <c r="BL19" s="125">
        <v>0</v>
      </c>
      <c r="BM19" s="125">
        <v>0</v>
      </c>
      <c r="BN19" s="125">
        <v>0</v>
      </c>
      <c r="BO19" s="125">
        <v>0</v>
      </c>
      <c r="BP19" s="125">
        <v>0</v>
      </c>
      <c r="BQ19" s="125">
        <v>0</v>
      </c>
      <c r="BR19" s="125">
        <v>320</v>
      </c>
      <c r="BS19" s="125">
        <v>0</v>
      </c>
      <c r="BT19" s="125">
        <f t="shared" si="3"/>
        <v>320</v>
      </c>
    </row>
    <row r="20" s="110" customFormat="1" spans="1:72">
      <c r="A20" s="123"/>
      <c r="B20" s="123" t="s">
        <v>156</v>
      </c>
      <c r="C20" s="123"/>
      <c r="D20" s="124" t="s">
        <v>157</v>
      </c>
      <c r="E20" s="125">
        <f t="shared" si="1"/>
        <v>334.79</v>
      </c>
      <c r="F20" s="125">
        <f t="shared" si="4"/>
        <v>253.89</v>
      </c>
      <c r="G20" s="125">
        <v>145.05</v>
      </c>
      <c r="H20" s="125">
        <f t="shared" si="5"/>
        <v>96.75</v>
      </c>
      <c r="I20" s="125">
        <v>96.75</v>
      </c>
      <c r="J20" s="125">
        <v>0</v>
      </c>
      <c r="K20" s="125">
        <v>0</v>
      </c>
      <c r="L20" s="125">
        <v>0</v>
      </c>
      <c r="M20" s="125">
        <v>12.09</v>
      </c>
      <c r="N20" s="125">
        <v>0</v>
      </c>
      <c r="O20" s="125">
        <v>0</v>
      </c>
      <c r="P20" s="125">
        <v>0</v>
      </c>
      <c r="Q20" s="125"/>
      <c r="R20" s="125">
        <v>0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  <c r="X20" s="123"/>
      <c r="Y20" s="123" t="s">
        <v>156</v>
      </c>
      <c r="Z20" s="123"/>
      <c r="AA20" s="124" t="s">
        <v>157</v>
      </c>
      <c r="AB20" s="125">
        <f>SUM(AB21)</f>
        <v>78.16</v>
      </c>
      <c r="AC20" s="125">
        <f t="shared" ref="AC20:BD20" si="13">SUM(AC21)</f>
        <v>5</v>
      </c>
      <c r="AD20" s="125">
        <f t="shared" si="13"/>
        <v>2</v>
      </c>
      <c r="AE20" s="125">
        <f t="shared" si="13"/>
        <v>0</v>
      </c>
      <c r="AF20" s="125">
        <f t="shared" si="13"/>
        <v>0</v>
      </c>
      <c r="AG20" s="125">
        <f t="shared" si="13"/>
        <v>0</v>
      </c>
      <c r="AH20" s="125">
        <f t="shared" si="13"/>
        <v>1</v>
      </c>
      <c r="AI20" s="125">
        <f t="shared" si="13"/>
        <v>0</v>
      </c>
      <c r="AJ20" s="125">
        <f t="shared" si="13"/>
        <v>0</v>
      </c>
      <c r="AK20" s="125">
        <f t="shared" si="13"/>
        <v>0</v>
      </c>
      <c r="AL20" s="125">
        <f t="shared" si="13"/>
        <v>18</v>
      </c>
      <c r="AM20" s="125">
        <f t="shared" si="13"/>
        <v>0</v>
      </c>
      <c r="AN20" s="125">
        <f t="shared" si="13"/>
        <v>0</v>
      </c>
      <c r="AO20" s="125">
        <f t="shared" si="13"/>
        <v>0</v>
      </c>
      <c r="AP20" s="125">
        <f t="shared" si="13"/>
        <v>0</v>
      </c>
      <c r="AQ20" s="125">
        <f t="shared" si="13"/>
        <v>0</v>
      </c>
      <c r="AR20" s="125">
        <f t="shared" si="13"/>
        <v>6</v>
      </c>
      <c r="AS20" s="125">
        <f t="shared" si="13"/>
        <v>0</v>
      </c>
      <c r="AT20" s="125">
        <f t="shared" si="13"/>
        <v>0</v>
      </c>
      <c r="AU20" s="125">
        <f t="shared" si="13"/>
        <v>0</v>
      </c>
      <c r="AV20" s="125">
        <f t="shared" si="13"/>
        <v>2</v>
      </c>
      <c r="AW20" s="125">
        <f t="shared" si="13"/>
        <v>0</v>
      </c>
      <c r="AX20" s="125">
        <f t="shared" si="13"/>
        <v>5.17</v>
      </c>
      <c r="AY20" s="125">
        <f t="shared" si="13"/>
        <v>0</v>
      </c>
      <c r="AZ20" s="125">
        <f t="shared" si="13"/>
        <v>0</v>
      </c>
      <c r="BA20" s="125">
        <f t="shared" si="13"/>
        <v>25.76</v>
      </c>
      <c r="BB20" s="125">
        <f t="shared" si="13"/>
        <v>0</v>
      </c>
      <c r="BC20" s="125">
        <f t="shared" si="13"/>
        <v>13.23</v>
      </c>
      <c r="BD20" s="125">
        <f t="shared" si="13"/>
        <v>0</v>
      </c>
      <c r="BE20" s="125">
        <f t="shared" si="7"/>
        <v>2.74</v>
      </c>
      <c r="BF20" s="125">
        <f t="shared" si="8"/>
        <v>0</v>
      </c>
      <c r="BG20" s="125"/>
      <c r="BH20" s="125"/>
      <c r="BI20" s="125">
        <v>0</v>
      </c>
      <c r="BJ20" s="125">
        <v>0</v>
      </c>
      <c r="BK20" s="125">
        <v>2.74</v>
      </c>
      <c r="BL20" s="125">
        <v>0</v>
      </c>
      <c r="BM20" s="125">
        <v>0</v>
      </c>
      <c r="BN20" s="125">
        <v>0</v>
      </c>
      <c r="BO20" s="125">
        <v>0</v>
      </c>
      <c r="BP20" s="125">
        <v>0</v>
      </c>
      <c r="BQ20" s="125">
        <v>0</v>
      </c>
      <c r="BR20" s="125">
        <v>297</v>
      </c>
      <c r="BS20" s="125">
        <v>0</v>
      </c>
      <c r="BT20" s="125">
        <f t="shared" si="3"/>
        <v>631.79</v>
      </c>
    </row>
    <row r="21" s="110" customFormat="1" spans="1:72">
      <c r="A21" s="123" t="s">
        <v>139</v>
      </c>
      <c r="B21" s="123" t="s">
        <v>158</v>
      </c>
      <c r="C21" s="123" t="s">
        <v>137</v>
      </c>
      <c r="D21" s="124" t="s">
        <v>141</v>
      </c>
      <c r="E21" s="125">
        <f t="shared" si="1"/>
        <v>334.79</v>
      </c>
      <c r="F21" s="125">
        <f t="shared" si="4"/>
        <v>253.89</v>
      </c>
      <c r="G21" s="125">
        <v>145.05</v>
      </c>
      <c r="H21" s="125">
        <f t="shared" si="5"/>
        <v>96.75</v>
      </c>
      <c r="I21" s="125">
        <v>96.75</v>
      </c>
      <c r="J21" s="125">
        <v>0</v>
      </c>
      <c r="K21" s="125">
        <v>0</v>
      </c>
      <c r="L21" s="125">
        <v>0</v>
      </c>
      <c r="M21" s="125">
        <v>12.09</v>
      </c>
      <c r="N21" s="125">
        <v>0</v>
      </c>
      <c r="O21" s="125">
        <v>0</v>
      </c>
      <c r="P21" s="125">
        <v>0</v>
      </c>
      <c r="Q21" s="125"/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  <c r="X21" s="123" t="s">
        <v>139</v>
      </c>
      <c r="Y21" s="123" t="s">
        <v>158</v>
      </c>
      <c r="Z21" s="123" t="s">
        <v>137</v>
      </c>
      <c r="AA21" s="124" t="s">
        <v>141</v>
      </c>
      <c r="AB21" s="125">
        <f>SUBTOTAL(9,AC21:BD21)</f>
        <v>78.16</v>
      </c>
      <c r="AC21" s="136">
        <v>5</v>
      </c>
      <c r="AD21" s="136">
        <v>2</v>
      </c>
      <c r="AE21" s="137">
        <v>0</v>
      </c>
      <c r="AF21" s="137">
        <v>0</v>
      </c>
      <c r="AG21" s="136">
        <v>0</v>
      </c>
      <c r="AH21" s="136">
        <v>1</v>
      </c>
      <c r="AI21" s="136">
        <v>0</v>
      </c>
      <c r="AJ21" s="136">
        <v>0</v>
      </c>
      <c r="AK21" s="136">
        <v>0</v>
      </c>
      <c r="AL21" s="136">
        <v>18</v>
      </c>
      <c r="AM21" s="137">
        <v>0</v>
      </c>
      <c r="AN21" s="136">
        <v>0</v>
      </c>
      <c r="AO21" s="136">
        <v>0</v>
      </c>
      <c r="AP21" s="136">
        <v>0</v>
      </c>
      <c r="AQ21" s="136">
        <v>0</v>
      </c>
      <c r="AR21" s="136">
        <v>6</v>
      </c>
      <c r="AS21" s="137">
        <v>0</v>
      </c>
      <c r="AT21" s="137">
        <v>0</v>
      </c>
      <c r="AU21" s="137">
        <v>0</v>
      </c>
      <c r="AV21" s="136">
        <v>2</v>
      </c>
      <c r="AW21" s="137">
        <v>0</v>
      </c>
      <c r="AX21" s="136">
        <v>5.17</v>
      </c>
      <c r="AY21" s="136">
        <v>0</v>
      </c>
      <c r="AZ21" s="136">
        <v>0</v>
      </c>
      <c r="BA21" s="136">
        <v>25.76</v>
      </c>
      <c r="BB21" s="136">
        <v>0</v>
      </c>
      <c r="BC21" s="136">
        <v>13.23</v>
      </c>
      <c r="BD21" s="125">
        <v>0</v>
      </c>
      <c r="BE21" s="125">
        <f t="shared" si="7"/>
        <v>2.74</v>
      </c>
      <c r="BF21" s="125">
        <f t="shared" si="8"/>
        <v>0</v>
      </c>
      <c r="BG21" s="125"/>
      <c r="BH21" s="125"/>
      <c r="BI21" s="125">
        <v>0</v>
      </c>
      <c r="BJ21" s="125">
        <v>0</v>
      </c>
      <c r="BK21" s="125">
        <v>2.74</v>
      </c>
      <c r="BL21" s="125">
        <v>0</v>
      </c>
      <c r="BM21" s="125">
        <v>0</v>
      </c>
      <c r="BN21" s="125">
        <v>0</v>
      </c>
      <c r="BO21" s="125">
        <v>0</v>
      </c>
      <c r="BP21" s="125">
        <v>0</v>
      </c>
      <c r="BQ21" s="125">
        <v>0</v>
      </c>
      <c r="BR21" s="125">
        <v>297</v>
      </c>
      <c r="BS21" s="125">
        <v>0</v>
      </c>
      <c r="BT21" s="125">
        <f t="shared" si="3"/>
        <v>631.79</v>
      </c>
    </row>
    <row r="22" s="110" customFormat="1" spans="1:72">
      <c r="A22" s="123"/>
      <c r="B22" s="123" t="s">
        <v>159</v>
      </c>
      <c r="C22" s="123"/>
      <c r="D22" s="124" t="s">
        <v>160</v>
      </c>
      <c r="E22" s="125">
        <f t="shared" si="1"/>
        <v>134.63</v>
      </c>
      <c r="F22" s="125">
        <f t="shared" si="4"/>
        <v>102.93</v>
      </c>
      <c r="G22" s="125">
        <v>59.49</v>
      </c>
      <c r="H22" s="125">
        <f t="shared" si="5"/>
        <v>38.48</v>
      </c>
      <c r="I22" s="125">
        <v>38.48</v>
      </c>
      <c r="J22" s="125">
        <v>0</v>
      </c>
      <c r="K22" s="125">
        <v>0</v>
      </c>
      <c r="L22" s="125">
        <v>0</v>
      </c>
      <c r="M22" s="125">
        <v>4.96</v>
      </c>
      <c r="N22" s="125">
        <v>0</v>
      </c>
      <c r="O22" s="125">
        <v>0</v>
      </c>
      <c r="P22" s="125">
        <v>0</v>
      </c>
      <c r="Q22" s="125"/>
      <c r="R22" s="125">
        <v>0</v>
      </c>
      <c r="S22" s="125">
        <v>0</v>
      </c>
      <c r="T22" s="125">
        <v>0</v>
      </c>
      <c r="U22" s="125">
        <v>0</v>
      </c>
      <c r="V22" s="125">
        <v>0</v>
      </c>
      <c r="W22" s="125">
        <v>0</v>
      </c>
      <c r="X22" s="123"/>
      <c r="Y22" s="123" t="s">
        <v>159</v>
      </c>
      <c r="Z22" s="123"/>
      <c r="AA22" s="124" t="s">
        <v>160</v>
      </c>
      <c r="AB22" s="125">
        <f>SUM(AB23:AB26)</f>
        <v>31.7</v>
      </c>
      <c r="AC22" s="125">
        <f t="shared" ref="AC22:BD22" si="14">SUM(AC23:AC26)</f>
        <v>4.45</v>
      </c>
      <c r="AD22" s="125">
        <f t="shared" si="14"/>
        <v>0</v>
      </c>
      <c r="AE22" s="125">
        <f t="shared" si="14"/>
        <v>0</v>
      </c>
      <c r="AF22" s="125">
        <f t="shared" si="14"/>
        <v>0</v>
      </c>
      <c r="AG22" s="125">
        <f t="shared" si="14"/>
        <v>0</v>
      </c>
      <c r="AH22" s="125">
        <f t="shared" si="14"/>
        <v>1.5</v>
      </c>
      <c r="AI22" s="125">
        <f t="shared" si="14"/>
        <v>0</v>
      </c>
      <c r="AJ22" s="125">
        <f t="shared" si="14"/>
        <v>0</v>
      </c>
      <c r="AK22" s="125">
        <f t="shared" si="14"/>
        <v>0</v>
      </c>
      <c r="AL22" s="125">
        <f t="shared" si="14"/>
        <v>6</v>
      </c>
      <c r="AM22" s="125">
        <f t="shared" si="14"/>
        <v>0</v>
      </c>
      <c r="AN22" s="125">
        <f t="shared" si="14"/>
        <v>0</v>
      </c>
      <c r="AO22" s="125">
        <f t="shared" si="14"/>
        <v>0</v>
      </c>
      <c r="AP22" s="125">
        <f t="shared" si="14"/>
        <v>0</v>
      </c>
      <c r="AQ22" s="125">
        <f t="shared" si="14"/>
        <v>1</v>
      </c>
      <c r="AR22" s="125">
        <f t="shared" si="14"/>
        <v>1.5</v>
      </c>
      <c r="AS22" s="125">
        <f t="shared" si="14"/>
        <v>0</v>
      </c>
      <c r="AT22" s="125">
        <f t="shared" si="14"/>
        <v>0</v>
      </c>
      <c r="AU22" s="125">
        <f t="shared" si="14"/>
        <v>0</v>
      </c>
      <c r="AV22" s="125">
        <f t="shared" si="14"/>
        <v>0.35</v>
      </c>
      <c r="AW22" s="125">
        <f t="shared" si="14"/>
        <v>0</v>
      </c>
      <c r="AX22" s="125">
        <f t="shared" si="14"/>
        <v>7</v>
      </c>
      <c r="AY22" s="125">
        <f t="shared" si="14"/>
        <v>0</v>
      </c>
      <c r="AZ22" s="125">
        <f t="shared" si="14"/>
        <v>0</v>
      </c>
      <c r="BA22" s="125">
        <f t="shared" si="14"/>
        <v>9.9</v>
      </c>
      <c r="BB22" s="125">
        <f t="shared" si="14"/>
        <v>0</v>
      </c>
      <c r="BC22" s="125">
        <f t="shared" si="14"/>
        <v>0</v>
      </c>
      <c r="BD22" s="125">
        <f t="shared" si="14"/>
        <v>0</v>
      </c>
      <c r="BE22" s="125">
        <f t="shared" si="7"/>
        <v>0</v>
      </c>
      <c r="BF22" s="125">
        <f t="shared" si="8"/>
        <v>0</v>
      </c>
      <c r="BG22" s="125"/>
      <c r="BH22" s="125"/>
      <c r="BI22" s="125">
        <v>0</v>
      </c>
      <c r="BJ22" s="125">
        <v>0</v>
      </c>
      <c r="BK22" s="125">
        <v>0</v>
      </c>
      <c r="BL22" s="125">
        <v>0</v>
      </c>
      <c r="BM22" s="125">
        <v>0</v>
      </c>
      <c r="BN22" s="125">
        <v>0</v>
      </c>
      <c r="BO22" s="125">
        <v>0</v>
      </c>
      <c r="BP22" s="125">
        <v>0</v>
      </c>
      <c r="BQ22" s="125">
        <v>0</v>
      </c>
      <c r="BR22" s="125">
        <v>168</v>
      </c>
      <c r="BS22" s="125">
        <v>0</v>
      </c>
      <c r="BT22" s="125">
        <f t="shared" si="3"/>
        <v>302.63</v>
      </c>
    </row>
    <row r="23" s="110" customFormat="1" spans="1:72">
      <c r="A23" s="123" t="s">
        <v>139</v>
      </c>
      <c r="B23" s="123" t="s">
        <v>161</v>
      </c>
      <c r="C23" s="123" t="s">
        <v>137</v>
      </c>
      <c r="D23" s="124" t="s">
        <v>141</v>
      </c>
      <c r="E23" s="125">
        <f t="shared" si="1"/>
        <v>134.63</v>
      </c>
      <c r="F23" s="125">
        <f t="shared" si="4"/>
        <v>102.93</v>
      </c>
      <c r="G23" s="125">
        <v>59.49</v>
      </c>
      <c r="H23" s="125">
        <f t="shared" si="5"/>
        <v>38.48</v>
      </c>
      <c r="I23" s="125">
        <v>38.48</v>
      </c>
      <c r="J23" s="125">
        <v>0</v>
      </c>
      <c r="K23" s="125">
        <v>0</v>
      </c>
      <c r="L23" s="125">
        <v>0</v>
      </c>
      <c r="M23" s="125">
        <v>4.96</v>
      </c>
      <c r="N23" s="125">
        <v>0</v>
      </c>
      <c r="O23" s="125">
        <v>0</v>
      </c>
      <c r="P23" s="125">
        <v>0</v>
      </c>
      <c r="Q23" s="125"/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3" t="s">
        <v>139</v>
      </c>
      <c r="Y23" s="123" t="s">
        <v>161</v>
      </c>
      <c r="Z23" s="123" t="s">
        <v>137</v>
      </c>
      <c r="AA23" s="124" t="s">
        <v>141</v>
      </c>
      <c r="AB23" s="125">
        <f t="shared" ref="AB23:AB26" si="15">SUBTOTAL(9,AC23:BD23)</f>
        <v>31.7</v>
      </c>
      <c r="AC23" s="136">
        <v>4.45</v>
      </c>
      <c r="AD23" s="136">
        <v>0</v>
      </c>
      <c r="AE23" s="137">
        <v>0</v>
      </c>
      <c r="AF23" s="137">
        <v>0</v>
      </c>
      <c r="AG23" s="136">
        <v>0</v>
      </c>
      <c r="AH23" s="136">
        <v>1.5</v>
      </c>
      <c r="AI23" s="136">
        <v>0</v>
      </c>
      <c r="AJ23" s="136">
        <v>0</v>
      </c>
      <c r="AK23" s="136">
        <v>0</v>
      </c>
      <c r="AL23" s="136">
        <v>6</v>
      </c>
      <c r="AM23" s="137">
        <v>0</v>
      </c>
      <c r="AN23" s="136">
        <v>0</v>
      </c>
      <c r="AO23" s="136">
        <v>0</v>
      </c>
      <c r="AP23" s="136">
        <v>0</v>
      </c>
      <c r="AQ23" s="136">
        <v>1</v>
      </c>
      <c r="AR23" s="136">
        <v>1.5</v>
      </c>
      <c r="AS23" s="137">
        <v>0</v>
      </c>
      <c r="AT23" s="137">
        <v>0</v>
      </c>
      <c r="AU23" s="137">
        <v>0</v>
      </c>
      <c r="AV23" s="136">
        <v>0.35</v>
      </c>
      <c r="AW23" s="137">
        <v>0</v>
      </c>
      <c r="AX23" s="136">
        <v>7</v>
      </c>
      <c r="AY23" s="136">
        <v>0</v>
      </c>
      <c r="AZ23" s="136">
        <v>0</v>
      </c>
      <c r="BA23" s="136">
        <v>9.9</v>
      </c>
      <c r="BB23" s="136">
        <v>0</v>
      </c>
      <c r="BC23" s="136">
        <v>0</v>
      </c>
      <c r="BD23" s="125">
        <v>0</v>
      </c>
      <c r="BE23" s="125">
        <f t="shared" si="7"/>
        <v>0</v>
      </c>
      <c r="BF23" s="125">
        <f t="shared" si="8"/>
        <v>0</v>
      </c>
      <c r="BG23" s="125"/>
      <c r="BH23" s="125"/>
      <c r="BI23" s="125">
        <v>0</v>
      </c>
      <c r="BJ23" s="125">
        <v>0</v>
      </c>
      <c r="BK23" s="125">
        <v>0</v>
      </c>
      <c r="BL23" s="125">
        <v>0</v>
      </c>
      <c r="BM23" s="125">
        <v>0</v>
      </c>
      <c r="BN23" s="125">
        <v>0</v>
      </c>
      <c r="BO23" s="125">
        <v>0</v>
      </c>
      <c r="BP23" s="125">
        <v>0</v>
      </c>
      <c r="BQ23" s="125">
        <v>0</v>
      </c>
      <c r="BR23" s="125">
        <v>15</v>
      </c>
      <c r="BS23" s="125">
        <v>0</v>
      </c>
      <c r="BT23" s="125">
        <f t="shared" si="3"/>
        <v>149.63</v>
      </c>
    </row>
    <row r="24" s="110" customFormat="1" spans="1:72">
      <c r="A24" s="123" t="s">
        <v>139</v>
      </c>
      <c r="B24" s="123" t="s">
        <v>161</v>
      </c>
      <c r="C24" s="123" t="s">
        <v>159</v>
      </c>
      <c r="D24" s="124" t="s">
        <v>162</v>
      </c>
      <c r="E24" s="125">
        <f t="shared" si="1"/>
        <v>0</v>
      </c>
      <c r="F24" s="125">
        <f t="shared" si="4"/>
        <v>0</v>
      </c>
      <c r="G24" s="125">
        <v>0</v>
      </c>
      <c r="H24" s="125">
        <f t="shared" si="5"/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/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0</v>
      </c>
      <c r="X24" s="123" t="s">
        <v>139</v>
      </c>
      <c r="Y24" s="123" t="s">
        <v>161</v>
      </c>
      <c r="Z24" s="123" t="s">
        <v>159</v>
      </c>
      <c r="AA24" s="124" t="s">
        <v>162</v>
      </c>
      <c r="AB24" s="125">
        <f t="shared" si="15"/>
        <v>0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>
        <v>0</v>
      </c>
      <c r="BE24" s="125">
        <f t="shared" si="7"/>
        <v>0</v>
      </c>
      <c r="BF24" s="125">
        <f t="shared" si="8"/>
        <v>0</v>
      </c>
      <c r="BG24" s="125"/>
      <c r="BH24" s="125"/>
      <c r="BI24" s="125">
        <v>0</v>
      </c>
      <c r="BJ24" s="125">
        <v>0</v>
      </c>
      <c r="BK24" s="125">
        <v>0</v>
      </c>
      <c r="BL24" s="125">
        <v>0</v>
      </c>
      <c r="BM24" s="125">
        <v>0</v>
      </c>
      <c r="BN24" s="125">
        <v>0</v>
      </c>
      <c r="BO24" s="125">
        <v>0</v>
      </c>
      <c r="BP24" s="125">
        <v>0</v>
      </c>
      <c r="BQ24" s="125">
        <v>0</v>
      </c>
      <c r="BR24" s="125">
        <v>60</v>
      </c>
      <c r="BS24" s="125">
        <v>0</v>
      </c>
      <c r="BT24" s="125">
        <f t="shared" si="3"/>
        <v>60</v>
      </c>
    </row>
    <row r="25" s="110" customFormat="1" spans="1:72">
      <c r="A25" s="123" t="s">
        <v>139</v>
      </c>
      <c r="B25" s="123" t="s">
        <v>161</v>
      </c>
      <c r="C25" s="123" t="s">
        <v>163</v>
      </c>
      <c r="D25" s="124" t="s">
        <v>164</v>
      </c>
      <c r="E25" s="125">
        <f t="shared" si="1"/>
        <v>0</v>
      </c>
      <c r="F25" s="125">
        <f t="shared" si="4"/>
        <v>0</v>
      </c>
      <c r="G25" s="125">
        <v>0</v>
      </c>
      <c r="H25" s="125">
        <f t="shared" si="5"/>
        <v>0</v>
      </c>
      <c r="I25" s="125">
        <v>0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Q25" s="125"/>
      <c r="R25" s="125">
        <v>0</v>
      </c>
      <c r="S25" s="125">
        <v>0</v>
      </c>
      <c r="T25" s="125">
        <v>0</v>
      </c>
      <c r="U25" s="125">
        <v>0</v>
      </c>
      <c r="V25" s="125">
        <v>0</v>
      </c>
      <c r="W25" s="125">
        <v>0</v>
      </c>
      <c r="X25" s="123" t="s">
        <v>139</v>
      </c>
      <c r="Y25" s="123" t="s">
        <v>161</v>
      </c>
      <c r="Z25" s="123" t="s">
        <v>163</v>
      </c>
      <c r="AA25" s="124" t="s">
        <v>164</v>
      </c>
      <c r="AB25" s="125">
        <f t="shared" si="15"/>
        <v>0</v>
      </c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>
        <v>0</v>
      </c>
      <c r="BE25" s="125">
        <f t="shared" si="7"/>
        <v>0</v>
      </c>
      <c r="BF25" s="125">
        <f t="shared" si="8"/>
        <v>0</v>
      </c>
      <c r="BG25" s="125"/>
      <c r="BH25" s="125"/>
      <c r="BI25" s="125">
        <v>0</v>
      </c>
      <c r="BJ25" s="125">
        <v>0</v>
      </c>
      <c r="BK25" s="125">
        <v>0</v>
      </c>
      <c r="BL25" s="125">
        <v>0</v>
      </c>
      <c r="BM25" s="125">
        <v>0</v>
      </c>
      <c r="BN25" s="125">
        <v>0</v>
      </c>
      <c r="BO25" s="125">
        <v>0</v>
      </c>
      <c r="BP25" s="125">
        <v>0</v>
      </c>
      <c r="BQ25" s="125">
        <v>0</v>
      </c>
      <c r="BR25" s="125">
        <v>70</v>
      </c>
      <c r="BS25" s="125">
        <v>0</v>
      </c>
      <c r="BT25" s="125">
        <f t="shared" si="3"/>
        <v>70</v>
      </c>
    </row>
    <row r="26" s="110" customFormat="1" spans="1:72">
      <c r="A26" s="123" t="s">
        <v>139</v>
      </c>
      <c r="B26" s="123" t="s">
        <v>161</v>
      </c>
      <c r="C26" s="123" t="s">
        <v>154</v>
      </c>
      <c r="D26" s="124" t="s">
        <v>165</v>
      </c>
      <c r="E26" s="125">
        <f t="shared" si="1"/>
        <v>0</v>
      </c>
      <c r="F26" s="125">
        <f t="shared" si="4"/>
        <v>0</v>
      </c>
      <c r="G26" s="125">
        <v>0</v>
      </c>
      <c r="H26" s="125">
        <f t="shared" si="5"/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/>
      <c r="R26" s="125">
        <v>0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3" t="s">
        <v>139</v>
      </c>
      <c r="Y26" s="123" t="s">
        <v>161</v>
      </c>
      <c r="Z26" s="123" t="s">
        <v>154</v>
      </c>
      <c r="AA26" s="124" t="s">
        <v>165</v>
      </c>
      <c r="AB26" s="125">
        <f t="shared" si="15"/>
        <v>0</v>
      </c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>
        <v>0</v>
      </c>
      <c r="BE26" s="125">
        <f t="shared" si="7"/>
        <v>0</v>
      </c>
      <c r="BF26" s="125">
        <f t="shared" si="8"/>
        <v>0</v>
      </c>
      <c r="BG26" s="125"/>
      <c r="BH26" s="125"/>
      <c r="BI26" s="125">
        <v>0</v>
      </c>
      <c r="BJ26" s="125">
        <v>0</v>
      </c>
      <c r="BK26" s="125">
        <v>0</v>
      </c>
      <c r="BL26" s="125">
        <v>0</v>
      </c>
      <c r="BM26" s="125">
        <v>0</v>
      </c>
      <c r="BN26" s="125">
        <v>0</v>
      </c>
      <c r="BO26" s="125">
        <v>0</v>
      </c>
      <c r="BP26" s="125">
        <v>0</v>
      </c>
      <c r="BQ26" s="125">
        <v>0</v>
      </c>
      <c r="BR26" s="125">
        <v>23</v>
      </c>
      <c r="BS26" s="125">
        <v>0</v>
      </c>
      <c r="BT26" s="125">
        <f t="shared" si="3"/>
        <v>23</v>
      </c>
    </row>
    <row r="27" s="110" customFormat="1" spans="1:72">
      <c r="A27" s="123"/>
      <c r="B27" s="123" t="s">
        <v>166</v>
      </c>
      <c r="C27" s="123"/>
      <c r="D27" s="124" t="s">
        <v>167</v>
      </c>
      <c r="E27" s="125">
        <f t="shared" si="1"/>
        <v>1684.65</v>
      </c>
      <c r="F27" s="125">
        <f t="shared" si="4"/>
        <v>918.85</v>
      </c>
      <c r="G27" s="125">
        <v>520.02</v>
      </c>
      <c r="H27" s="125">
        <f t="shared" si="5"/>
        <v>355.5</v>
      </c>
      <c r="I27" s="125">
        <v>355.5</v>
      </c>
      <c r="J27" s="125">
        <v>0</v>
      </c>
      <c r="K27" s="125">
        <v>0</v>
      </c>
      <c r="L27" s="125">
        <v>0</v>
      </c>
      <c r="M27" s="125">
        <v>43.33</v>
      </c>
      <c r="N27" s="125">
        <v>0</v>
      </c>
      <c r="O27" s="125">
        <v>0</v>
      </c>
      <c r="P27" s="125">
        <v>0</v>
      </c>
      <c r="Q27" s="125"/>
      <c r="R27" s="125">
        <v>0</v>
      </c>
      <c r="S27" s="125">
        <v>0</v>
      </c>
      <c r="T27" s="125">
        <v>0</v>
      </c>
      <c r="U27" s="125">
        <v>0</v>
      </c>
      <c r="V27" s="125">
        <v>0</v>
      </c>
      <c r="W27" s="125">
        <v>0</v>
      </c>
      <c r="X27" s="123"/>
      <c r="Y27" s="123" t="s">
        <v>166</v>
      </c>
      <c r="Z27" s="123"/>
      <c r="AA27" s="124" t="s">
        <v>167</v>
      </c>
      <c r="AB27" s="125">
        <f>SUM(AB28:AB30)</f>
        <v>762.9</v>
      </c>
      <c r="AC27" s="125">
        <f t="shared" ref="AC27:BD27" si="16">SUM(AC28:AC30)</f>
        <v>4.6</v>
      </c>
      <c r="AD27" s="125">
        <f t="shared" si="16"/>
        <v>5</v>
      </c>
      <c r="AE27" s="125">
        <f t="shared" si="16"/>
        <v>0</v>
      </c>
      <c r="AF27" s="125">
        <f t="shared" si="16"/>
        <v>0</v>
      </c>
      <c r="AG27" s="125">
        <f t="shared" si="16"/>
        <v>6</v>
      </c>
      <c r="AH27" s="125">
        <f t="shared" si="16"/>
        <v>12</v>
      </c>
      <c r="AI27" s="125">
        <f t="shared" si="16"/>
        <v>6</v>
      </c>
      <c r="AJ27" s="125">
        <f t="shared" si="16"/>
        <v>0</v>
      </c>
      <c r="AK27" s="125">
        <f t="shared" si="16"/>
        <v>0</v>
      </c>
      <c r="AL27" s="125">
        <f t="shared" si="16"/>
        <v>10</v>
      </c>
      <c r="AM27" s="125">
        <f t="shared" si="16"/>
        <v>0</v>
      </c>
      <c r="AN27" s="125">
        <f t="shared" si="16"/>
        <v>0</v>
      </c>
      <c r="AO27" s="125">
        <f t="shared" si="16"/>
        <v>0</v>
      </c>
      <c r="AP27" s="125">
        <f t="shared" si="16"/>
        <v>20</v>
      </c>
      <c r="AQ27" s="125">
        <f t="shared" si="16"/>
        <v>0</v>
      </c>
      <c r="AR27" s="125">
        <f t="shared" si="16"/>
        <v>30</v>
      </c>
      <c r="AS27" s="125">
        <f t="shared" si="16"/>
        <v>0</v>
      </c>
      <c r="AT27" s="125">
        <f t="shared" si="16"/>
        <v>0</v>
      </c>
      <c r="AU27" s="125">
        <f t="shared" si="16"/>
        <v>0</v>
      </c>
      <c r="AV27" s="125">
        <f t="shared" si="16"/>
        <v>0</v>
      </c>
      <c r="AW27" s="125">
        <f t="shared" si="16"/>
        <v>0</v>
      </c>
      <c r="AX27" s="125">
        <f t="shared" si="16"/>
        <v>80</v>
      </c>
      <c r="AY27" s="125">
        <f t="shared" si="16"/>
        <v>0</v>
      </c>
      <c r="AZ27" s="125">
        <f t="shared" si="16"/>
        <v>0</v>
      </c>
      <c r="BA27" s="125">
        <f t="shared" si="16"/>
        <v>89.3</v>
      </c>
      <c r="BB27" s="125">
        <f t="shared" si="16"/>
        <v>0</v>
      </c>
      <c r="BC27" s="125">
        <f t="shared" si="16"/>
        <v>0</v>
      </c>
      <c r="BD27" s="125">
        <f t="shared" si="16"/>
        <v>500</v>
      </c>
      <c r="BE27" s="125">
        <f t="shared" si="7"/>
        <v>2.9</v>
      </c>
      <c r="BF27" s="125">
        <f t="shared" si="8"/>
        <v>0</v>
      </c>
      <c r="BG27" s="125"/>
      <c r="BH27" s="125"/>
      <c r="BI27" s="125">
        <v>0</v>
      </c>
      <c r="BJ27" s="125">
        <v>0</v>
      </c>
      <c r="BK27" s="125">
        <v>2.9</v>
      </c>
      <c r="BL27" s="125">
        <v>0</v>
      </c>
      <c r="BM27" s="125">
        <v>0</v>
      </c>
      <c r="BN27" s="125">
        <v>0</v>
      </c>
      <c r="BO27" s="125">
        <v>0</v>
      </c>
      <c r="BP27" s="125">
        <v>0</v>
      </c>
      <c r="BQ27" s="125">
        <v>0</v>
      </c>
      <c r="BR27" s="125">
        <f>1639-500</f>
        <v>1139</v>
      </c>
      <c r="BS27" s="125">
        <v>0</v>
      </c>
      <c r="BT27" s="125">
        <f t="shared" si="3"/>
        <v>2823.65</v>
      </c>
    </row>
    <row r="28" s="110" customFormat="1" spans="1:72">
      <c r="A28" s="123" t="s">
        <v>139</v>
      </c>
      <c r="B28" s="123" t="s">
        <v>168</v>
      </c>
      <c r="C28" s="123" t="s">
        <v>137</v>
      </c>
      <c r="D28" s="124" t="s">
        <v>141</v>
      </c>
      <c r="E28" s="125">
        <f t="shared" si="1"/>
        <v>1684.65</v>
      </c>
      <c r="F28" s="125">
        <f t="shared" si="4"/>
        <v>918.85</v>
      </c>
      <c r="G28" s="125">
        <v>520.02</v>
      </c>
      <c r="H28" s="125">
        <f t="shared" si="5"/>
        <v>355.5</v>
      </c>
      <c r="I28" s="125">
        <v>355.5</v>
      </c>
      <c r="J28" s="125">
        <v>0</v>
      </c>
      <c r="K28" s="125">
        <v>0</v>
      </c>
      <c r="L28" s="125">
        <v>0</v>
      </c>
      <c r="M28" s="125">
        <v>43.33</v>
      </c>
      <c r="N28" s="125">
        <v>0</v>
      </c>
      <c r="O28" s="125">
        <v>0</v>
      </c>
      <c r="P28" s="125">
        <v>0</v>
      </c>
      <c r="Q28" s="125"/>
      <c r="R28" s="125">
        <v>0</v>
      </c>
      <c r="S28" s="125">
        <v>0</v>
      </c>
      <c r="T28" s="125">
        <v>0</v>
      </c>
      <c r="U28" s="125">
        <v>0</v>
      </c>
      <c r="V28" s="125">
        <v>0</v>
      </c>
      <c r="W28" s="125">
        <v>0</v>
      </c>
      <c r="X28" s="123" t="s">
        <v>139</v>
      </c>
      <c r="Y28" s="123" t="s">
        <v>168</v>
      </c>
      <c r="Z28" s="123" t="s">
        <v>137</v>
      </c>
      <c r="AA28" s="124" t="s">
        <v>141</v>
      </c>
      <c r="AB28" s="125">
        <f t="shared" ref="AB28:AB30" si="17">SUBTOTAL(9,AC28:BD28)</f>
        <v>762.9</v>
      </c>
      <c r="AC28" s="136">
        <v>4.6</v>
      </c>
      <c r="AD28" s="136">
        <v>5</v>
      </c>
      <c r="AE28" s="137">
        <v>0</v>
      </c>
      <c r="AF28" s="137">
        <v>0</v>
      </c>
      <c r="AG28" s="136">
        <v>6</v>
      </c>
      <c r="AH28" s="136">
        <v>12</v>
      </c>
      <c r="AI28" s="136">
        <v>6</v>
      </c>
      <c r="AJ28" s="136">
        <v>0</v>
      </c>
      <c r="AK28" s="136">
        <v>0</v>
      </c>
      <c r="AL28" s="136">
        <v>10</v>
      </c>
      <c r="AM28" s="137">
        <v>0</v>
      </c>
      <c r="AN28" s="136">
        <v>0</v>
      </c>
      <c r="AO28" s="136">
        <v>0</v>
      </c>
      <c r="AP28" s="136">
        <v>20</v>
      </c>
      <c r="AQ28" s="136">
        <v>0</v>
      </c>
      <c r="AR28" s="136">
        <v>30</v>
      </c>
      <c r="AS28" s="137">
        <v>0</v>
      </c>
      <c r="AT28" s="137">
        <v>0</v>
      </c>
      <c r="AU28" s="137">
        <v>0</v>
      </c>
      <c r="AV28" s="136">
        <v>0</v>
      </c>
      <c r="AW28" s="137">
        <v>0</v>
      </c>
      <c r="AX28" s="136">
        <v>80</v>
      </c>
      <c r="AY28" s="136">
        <v>0</v>
      </c>
      <c r="AZ28" s="136">
        <v>0</v>
      </c>
      <c r="BA28" s="136">
        <v>89.3</v>
      </c>
      <c r="BB28" s="136">
        <v>0</v>
      </c>
      <c r="BC28" s="136">
        <v>0</v>
      </c>
      <c r="BD28" s="125">
        <v>500</v>
      </c>
      <c r="BE28" s="125">
        <f t="shared" si="7"/>
        <v>2.9</v>
      </c>
      <c r="BF28" s="125">
        <f t="shared" si="8"/>
        <v>0</v>
      </c>
      <c r="BG28" s="125"/>
      <c r="BH28" s="125"/>
      <c r="BI28" s="125">
        <v>0</v>
      </c>
      <c r="BJ28" s="125">
        <v>0</v>
      </c>
      <c r="BK28" s="125">
        <v>2.9</v>
      </c>
      <c r="BL28" s="125">
        <v>0</v>
      </c>
      <c r="BM28" s="125">
        <v>0</v>
      </c>
      <c r="BN28" s="125">
        <v>0</v>
      </c>
      <c r="BO28" s="125">
        <v>0</v>
      </c>
      <c r="BP28" s="125">
        <v>0</v>
      </c>
      <c r="BQ28" s="125">
        <v>0</v>
      </c>
      <c r="BR28" s="125">
        <f>1279-500</f>
        <v>779</v>
      </c>
      <c r="BS28" s="125">
        <v>0</v>
      </c>
      <c r="BT28" s="125">
        <f t="shared" si="3"/>
        <v>2463.65</v>
      </c>
    </row>
    <row r="29" s="110" customFormat="1" spans="1:72">
      <c r="A29" s="123" t="s">
        <v>139</v>
      </c>
      <c r="B29" s="123" t="s">
        <v>168</v>
      </c>
      <c r="C29" s="123" t="s">
        <v>142</v>
      </c>
      <c r="D29" s="124" t="s">
        <v>148</v>
      </c>
      <c r="E29" s="125">
        <f t="shared" si="1"/>
        <v>0</v>
      </c>
      <c r="F29" s="125">
        <f t="shared" si="4"/>
        <v>0</v>
      </c>
      <c r="G29" s="125">
        <v>0</v>
      </c>
      <c r="H29" s="125">
        <f t="shared" si="5"/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  <c r="Q29" s="125"/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3" t="s">
        <v>139</v>
      </c>
      <c r="Y29" s="123" t="s">
        <v>168</v>
      </c>
      <c r="Z29" s="123" t="s">
        <v>142</v>
      </c>
      <c r="AA29" s="124" t="s">
        <v>148</v>
      </c>
      <c r="AB29" s="125">
        <f t="shared" si="17"/>
        <v>0</v>
      </c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>
        <v>0</v>
      </c>
      <c r="BE29" s="125">
        <f t="shared" si="7"/>
        <v>0</v>
      </c>
      <c r="BF29" s="125">
        <f t="shared" si="8"/>
        <v>0</v>
      </c>
      <c r="BG29" s="125"/>
      <c r="BH29" s="125"/>
      <c r="BI29" s="125">
        <v>0</v>
      </c>
      <c r="BJ29" s="125">
        <v>0</v>
      </c>
      <c r="BK29" s="125">
        <v>0</v>
      </c>
      <c r="BL29" s="125">
        <v>0</v>
      </c>
      <c r="BM29" s="125">
        <v>0</v>
      </c>
      <c r="BN29" s="125">
        <v>0</v>
      </c>
      <c r="BO29" s="125">
        <v>0</v>
      </c>
      <c r="BP29" s="125">
        <v>0</v>
      </c>
      <c r="BQ29" s="125">
        <v>0</v>
      </c>
      <c r="BR29" s="125">
        <v>60</v>
      </c>
      <c r="BS29" s="125">
        <v>0</v>
      </c>
      <c r="BT29" s="125">
        <f t="shared" si="3"/>
        <v>60</v>
      </c>
    </row>
    <row r="30" s="110" customFormat="1" spans="1:72">
      <c r="A30" s="123" t="s">
        <v>139</v>
      </c>
      <c r="B30" s="123" t="s">
        <v>168</v>
      </c>
      <c r="C30" s="123" t="s">
        <v>154</v>
      </c>
      <c r="D30" s="124" t="s">
        <v>169</v>
      </c>
      <c r="E30" s="125">
        <f t="shared" si="1"/>
        <v>0</v>
      </c>
      <c r="F30" s="125">
        <f t="shared" si="4"/>
        <v>0</v>
      </c>
      <c r="G30" s="125">
        <v>0</v>
      </c>
      <c r="H30" s="125">
        <f t="shared" si="5"/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  <c r="Q30" s="125"/>
      <c r="R30" s="125">
        <v>0</v>
      </c>
      <c r="S30" s="125">
        <v>0</v>
      </c>
      <c r="T30" s="125">
        <v>0</v>
      </c>
      <c r="U30" s="125">
        <v>0</v>
      </c>
      <c r="V30" s="125">
        <v>0</v>
      </c>
      <c r="W30" s="125">
        <v>0</v>
      </c>
      <c r="X30" s="123" t="s">
        <v>139</v>
      </c>
      <c r="Y30" s="123" t="s">
        <v>168</v>
      </c>
      <c r="Z30" s="123" t="s">
        <v>154</v>
      </c>
      <c r="AA30" s="124" t="s">
        <v>169</v>
      </c>
      <c r="AB30" s="125">
        <f t="shared" si="17"/>
        <v>0</v>
      </c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>
        <v>0</v>
      </c>
      <c r="BE30" s="125">
        <f t="shared" si="7"/>
        <v>0</v>
      </c>
      <c r="BF30" s="125">
        <f t="shared" si="8"/>
        <v>0</v>
      </c>
      <c r="BG30" s="125"/>
      <c r="BH30" s="125"/>
      <c r="BI30" s="125">
        <v>0</v>
      </c>
      <c r="BJ30" s="125">
        <v>0</v>
      </c>
      <c r="BK30" s="125">
        <v>0</v>
      </c>
      <c r="BL30" s="125">
        <v>0</v>
      </c>
      <c r="BM30" s="125">
        <v>0</v>
      </c>
      <c r="BN30" s="125">
        <v>0</v>
      </c>
      <c r="BO30" s="125">
        <v>0</v>
      </c>
      <c r="BP30" s="125">
        <v>0</v>
      </c>
      <c r="BQ30" s="125">
        <v>0</v>
      </c>
      <c r="BR30" s="125">
        <v>300</v>
      </c>
      <c r="BS30" s="125">
        <v>0</v>
      </c>
      <c r="BT30" s="125">
        <f t="shared" si="3"/>
        <v>300</v>
      </c>
    </row>
    <row r="31" s="110" customFormat="1" spans="1:72">
      <c r="A31" s="123"/>
      <c r="B31" s="123" t="s">
        <v>163</v>
      </c>
      <c r="C31" s="123"/>
      <c r="D31" s="124" t="s">
        <v>170</v>
      </c>
      <c r="E31" s="125">
        <f t="shared" si="1"/>
        <v>3760</v>
      </c>
      <c r="F31" s="125">
        <f t="shared" si="4"/>
        <v>260</v>
      </c>
      <c r="G31" s="125">
        <v>0</v>
      </c>
      <c r="H31" s="125">
        <f t="shared" si="5"/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  <c r="Q31" s="125"/>
      <c r="R31" s="125">
        <v>0</v>
      </c>
      <c r="S31" s="125">
        <v>0</v>
      </c>
      <c r="T31" s="125">
        <v>0</v>
      </c>
      <c r="U31" s="125">
        <v>0</v>
      </c>
      <c r="V31" s="125">
        <v>0</v>
      </c>
      <c r="W31" s="125">
        <v>260</v>
      </c>
      <c r="X31" s="123"/>
      <c r="Y31" s="123" t="s">
        <v>163</v>
      </c>
      <c r="Z31" s="123"/>
      <c r="AA31" s="124" t="s">
        <v>170</v>
      </c>
      <c r="AB31" s="125">
        <f>SUM(AB32:AB33)</f>
        <v>3500</v>
      </c>
      <c r="AC31" s="125">
        <f t="shared" ref="AC31:BD31" si="18">SUM(AC32:AC33)</f>
        <v>0</v>
      </c>
      <c r="AD31" s="125">
        <f t="shared" si="18"/>
        <v>0</v>
      </c>
      <c r="AE31" s="125">
        <f t="shared" si="18"/>
        <v>0</v>
      </c>
      <c r="AF31" s="125">
        <f t="shared" si="18"/>
        <v>0</v>
      </c>
      <c r="AG31" s="125">
        <f t="shared" si="18"/>
        <v>0</v>
      </c>
      <c r="AH31" s="125">
        <f t="shared" si="18"/>
        <v>0</v>
      </c>
      <c r="AI31" s="125">
        <f t="shared" si="18"/>
        <v>0</v>
      </c>
      <c r="AJ31" s="125">
        <f t="shared" si="18"/>
        <v>0</v>
      </c>
      <c r="AK31" s="125">
        <f t="shared" si="18"/>
        <v>0</v>
      </c>
      <c r="AL31" s="125">
        <f t="shared" si="18"/>
        <v>0</v>
      </c>
      <c r="AM31" s="125">
        <f t="shared" si="18"/>
        <v>0</v>
      </c>
      <c r="AN31" s="125">
        <f t="shared" si="18"/>
        <v>0</v>
      </c>
      <c r="AO31" s="125">
        <f t="shared" si="18"/>
        <v>0</v>
      </c>
      <c r="AP31" s="125">
        <f t="shared" si="18"/>
        <v>0</v>
      </c>
      <c r="AQ31" s="125">
        <f t="shared" si="18"/>
        <v>0</v>
      </c>
      <c r="AR31" s="125">
        <f t="shared" si="18"/>
        <v>0</v>
      </c>
      <c r="AS31" s="125">
        <f t="shared" si="18"/>
        <v>0</v>
      </c>
      <c r="AT31" s="125">
        <f t="shared" si="18"/>
        <v>0</v>
      </c>
      <c r="AU31" s="125">
        <f t="shared" si="18"/>
        <v>0</v>
      </c>
      <c r="AV31" s="125">
        <f t="shared" si="18"/>
        <v>0</v>
      </c>
      <c r="AW31" s="125">
        <f t="shared" si="18"/>
        <v>0</v>
      </c>
      <c r="AX31" s="125">
        <f t="shared" si="18"/>
        <v>0</v>
      </c>
      <c r="AY31" s="125">
        <f t="shared" si="18"/>
        <v>0</v>
      </c>
      <c r="AZ31" s="125">
        <f t="shared" si="18"/>
        <v>0</v>
      </c>
      <c r="BA31" s="125">
        <f t="shared" si="18"/>
        <v>0</v>
      </c>
      <c r="BB31" s="125">
        <f t="shared" si="18"/>
        <v>0</v>
      </c>
      <c r="BC31" s="125">
        <f t="shared" si="18"/>
        <v>0</v>
      </c>
      <c r="BD31" s="125">
        <f t="shared" si="18"/>
        <v>3500</v>
      </c>
      <c r="BE31" s="125">
        <f t="shared" si="7"/>
        <v>0</v>
      </c>
      <c r="BF31" s="125">
        <f t="shared" si="8"/>
        <v>0</v>
      </c>
      <c r="BG31" s="125"/>
      <c r="BH31" s="125"/>
      <c r="BI31" s="125">
        <v>0</v>
      </c>
      <c r="BJ31" s="125">
        <v>0</v>
      </c>
      <c r="BK31" s="125">
        <v>0</v>
      </c>
      <c r="BL31" s="125">
        <v>0</v>
      </c>
      <c r="BM31" s="125">
        <v>0</v>
      </c>
      <c r="BN31" s="125">
        <v>0</v>
      </c>
      <c r="BO31" s="125">
        <v>0</v>
      </c>
      <c r="BP31" s="125">
        <v>0</v>
      </c>
      <c r="BQ31" s="125">
        <v>0</v>
      </c>
      <c r="BR31" s="125">
        <f>4020-3500</f>
        <v>520</v>
      </c>
      <c r="BS31" s="125">
        <v>0</v>
      </c>
      <c r="BT31" s="125">
        <f t="shared" si="3"/>
        <v>4280</v>
      </c>
    </row>
    <row r="32" s="110" customFormat="1" spans="1:72">
      <c r="A32" s="123" t="s">
        <v>139</v>
      </c>
      <c r="B32" s="123" t="s">
        <v>171</v>
      </c>
      <c r="C32" s="123" t="s">
        <v>137</v>
      </c>
      <c r="D32" s="124" t="s">
        <v>141</v>
      </c>
      <c r="E32" s="125">
        <f t="shared" si="1"/>
        <v>3760</v>
      </c>
      <c r="F32" s="125">
        <f t="shared" si="4"/>
        <v>260</v>
      </c>
      <c r="G32" s="125">
        <v>0</v>
      </c>
      <c r="H32" s="125">
        <f t="shared" si="5"/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/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260</v>
      </c>
      <c r="X32" s="123" t="s">
        <v>139</v>
      </c>
      <c r="Y32" s="123" t="s">
        <v>171</v>
      </c>
      <c r="Z32" s="123" t="s">
        <v>137</v>
      </c>
      <c r="AA32" s="124" t="s">
        <v>141</v>
      </c>
      <c r="AB32" s="125">
        <f t="shared" ref="AB32:AB33" si="19">SUBTOTAL(9,AC32:BD32)</f>
        <v>3500</v>
      </c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>
        <v>3500</v>
      </c>
      <c r="BE32" s="125">
        <f t="shared" si="7"/>
        <v>0</v>
      </c>
      <c r="BF32" s="125">
        <f t="shared" si="8"/>
        <v>0</v>
      </c>
      <c r="BG32" s="125"/>
      <c r="BH32" s="125"/>
      <c r="BI32" s="125">
        <v>0</v>
      </c>
      <c r="BJ32" s="125">
        <v>0</v>
      </c>
      <c r="BK32" s="125">
        <v>0</v>
      </c>
      <c r="BL32" s="125">
        <v>0</v>
      </c>
      <c r="BM32" s="125">
        <v>0</v>
      </c>
      <c r="BN32" s="125">
        <v>0</v>
      </c>
      <c r="BO32" s="125">
        <v>0</v>
      </c>
      <c r="BP32" s="125">
        <v>0</v>
      </c>
      <c r="BQ32" s="125">
        <v>0</v>
      </c>
      <c r="BR32" s="125">
        <f>3620-3500</f>
        <v>120</v>
      </c>
      <c r="BS32" s="125">
        <v>0</v>
      </c>
      <c r="BT32" s="125">
        <f t="shared" si="3"/>
        <v>3880</v>
      </c>
    </row>
    <row r="33" s="110" customFormat="1" spans="1:72">
      <c r="A33" s="123" t="s">
        <v>139</v>
      </c>
      <c r="B33" s="123" t="s">
        <v>171</v>
      </c>
      <c r="C33" s="123" t="s">
        <v>150</v>
      </c>
      <c r="D33" s="124" t="s">
        <v>172</v>
      </c>
      <c r="E33" s="125">
        <f t="shared" si="1"/>
        <v>0</v>
      </c>
      <c r="F33" s="125">
        <f t="shared" si="4"/>
        <v>0</v>
      </c>
      <c r="G33" s="125">
        <v>0</v>
      </c>
      <c r="H33" s="125">
        <f t="shared" si="5"/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0</v>
      </c>
      <c r="Q33" s="125"/>
      <c r="R33" s="125">
        <v>0</v>
      </c>
      <c r="S33" s="125">
        <v>0</v>
      </c>
      <c r="T33" s="125">
        <v>0</v>
      </c>
      <c r="U33" s="125">
        <v>0</v>
      </c>
      <c r="V33" s="125">
        <v>0</v>
      </c>
      <c r="W33" s="125">
        <v>0</v>
      </c>
      <c r="X33" s="123" t="s">
        <v>139</v>
      </c>
      <c r="Y33" s="123" t="s">
        <v>171</v>
      </c>
      <c r="Z33" s="123" t="s">
        <v>150</v>
      </c>
      <c r="AA33" s="124" t="s">
        <v>172</v>
      </c>
      <c r="AB33" s="125">
        <f t="shared" si="19"/>
        <v>0</v>
      </c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>
        <v>0</v>
      </c>
      <c r="BE33" s="125">
        <f t="shared" si="7"/>
        <v>0</v>
      </c>
      <c r="BF33" s="125">
        <f t="shared" si="8"/>
        <v>0</v>
      </c>
      <c r="BG33" s="125"/>
      <c r="BH33" s="125"/>
      <c r="BI33" s="125">
        <v>0</v>
      </c>
      <c r="BJ33" s="125">
        <v>0</v>
      </c>
      <c r="BK33" s="125">
        <v>0</v>
      </c>
      <c r="BL33" s="125">
        <v>0</v>
      </c>
      <c r="BM33" s="125">
        <v>0</v>
      </c>
      <c r="BN33" s="125">
        <v>0</v>
      </c>
      <c r="BO33" s="125">
        <v>0</v>
      </c>
      <c r="BP33" s="125">
        <v>0</v>
      </c>
      <c r="BQ33" s="125">
        <v>0</v>
      </c>
      <c r="BR33" s="125">
        <v>400</v>
      </c>
      <c r="BS33" s="125">
        <v>0</v>
      </c>
      <c r="BT33" s="125">
        <f t="shared" si="3"/>
        <v>400</v>
      </c>
    </row>
    <row r="34" s="110" customFormat="1" spans="1:72">
      <c r="A34" s="123"/>
      <c r="B34" s="123" t="s">
        <v>150</v>
      </c>
      <c r="C34" s="123"/>
      <c r="D34" s="124" t="s">
        <v>173</v>
      </c>
      <c r="E34" s="125">
        <f t="shared" si="1"/>
        <v>260.08</v>
      </c>
      <c r="F34" s="125">
        <f t="shared" si="4"/>
        <v>148.05</v>
      </c>
      <c r="G34" s="125">
        <v>88.06</v>
      </c>
      <c r="H34" s="125">
        <f t="shared" si="5"/>
        <v>52.65</v>
      </c>
      <c r="I34" s="125">
        <v>52.65</v>
      </c>
      <c r="J34" s="125">
        <v>0</v>
      </c>
      <c r="K34" s="125">
        <v>0</v>
      </c>
      <c r="L34" s="125">
        <v>0</v>
      </c>
      <c r="M34" s="125">
        <v>7.34</v>
      </c>
      <c r="N34" s="125">
        <v>0</v>
      </c>
      <c r="O34" s="125">
        <v>0</v>
      </c>
      <c r="P34" s="125">
        <v>0</v>
      </c>
      <c r="Q34" s="125"/>
      <c r="R34" s="125">
        <v>0</v>
      </c>
      <c r="S34" s="125">
        <v>0</v>
      </c>
      <c r="T34" s="125">
        <v>0</v>
      </c>
      <c r="U34" s="125">
        <v>0</v>
      </c>
      <c r="V34" s="125">
        <v>0</v>
      </c>
      <c r="W34" s="125">
        <v>0</v>
      </c>
      <c r="X34" s="123"/>
      <c r="Y34" s="123" t="s">
        <v>150</v>
      </c>
      <c r="Z34" s="123"/>
      <c r="AA34" s="124" t="s">
        <v>173</v>
      </c>
      <c r="AB34" s="125">
        <f>SUM(AB35)</f>
        <v>111.46</v>
      </c>
      <c r="AC34" s="125">
        <f t="shared" ref="AC34:BD34" si="20">SUM(AC35)</f>
        <v>15</v>
      </c>
      <c r="AD34" s="125">
        <f t="shared" si="20"/>
        <v>3</v>
      </c>
      <c r="AE34" s="125">
        <f t="shared" si="20"/>
        <v>0</v>
      </c>
      <c r="AF34" s="125">
        <f t="shared" si="20"/>
        <v>0</v>
      </c>
      <c r="AG34" s="125">
        <f t="shared" si="20"/>
        <v>0.6</v>
      </c>
      <c r="AH34" s="125">
        <f t="shared" si="20"/>
        <v>1.5</v>
      </c>
      <c r="AI34" s="125">
        <f t="shared" si="20"/>
        <v>0</v>
      </c>
      <c r="AJ34" s="125">
        <f t="shared" si="20"/>
        <v>0</v>
      </c>
      <c r="AK34" s="125">
        <f t="shared" si="20"/>
        <v>0</v>
      </c>
      <c r="AL34" s="125">
        <f t="shared" si="20"/>
        <v>14</v>
      </c>
      <c r="AM34" s="125">
        <f t="shared" si="20"/>
        <v>0</v>
      </c>
      <c r="AN34" s="125">
        <f t="shared" si="20"/>
        <v>1</v>
      </c>
      <c r="AO34" s="125">
        <f t="shared" si="20"/>
        <v>0</v>
      </c>
      <c r="AP34" s="125">
        <f t="shared" si="20"/>
        <v>2</v>
      </c>
      <c r="AQ34" s="125">
        <f t="shared" si="20"/>
        <v>5</v>
      </c>
      <c r="AR34" s="125">
        <f t="shared" si="20"/>
        <v>18</v>
      </c>
      <c r="AS34" s="125">
        <f t="shared" si="20"/>
        <v>0</v>
      </c>
      <c r="AT34" s="125">
        <f t="shared" si="20"/>
        <v>0</v>
      </c>
      <c r="AU34" s="125">
        <f t="shared" si="20"/>
        <v>0</v>
      </c>
      <c r="AV34" s="125">
        <f t="shared" si="20"/>
        <v>5</v>
      </c>
      <c r="AW34" s="125">
        <f t="shared" si="20"/>
        <v>0</v>
      </c>
      <c r="AX34" s="125">
        <f t="shared" si="20"/>
        <v>15</v>
      </c>
      <c r="AY34" s="125">
        <f t="shared" si="20"/>
        <v>0</v>
      </c>
      <c r="AZ34" s="125">
        <f t="shared" si="20"/>
        <v>0</v>
      </c>
      <c r="BA34" s="125">
        <f t="shared" si="20"/>
        <v>23.36</v>
      </c>
      <c r="BB34" s="125">
        <f t="shared" si="20"/>
        <v>0</v>
      </c>
      <c r="BC34" s="125">
        <f t="shared" si="20"/>
        <v>8</v>
      </c>
      <c r="BD34" s="125">
        <f t="shared" si="20"/>
        <v>0</v>
      </c>
      <c r="BE34" s="125">
        <f t="shared" si="7"/>
        <v>0.57</v>
      </c>
      <c r="BF34" s="125">
        <f t="shared" si="8"/>
        <v>0</v>
      </c>
      <c r="BG34" s="125"/>
      <c r="BH34" s="125"/>
      <c r="BI34" s="125">
        <v>0</v>
      </c>
      <c r="BJ34" s="125">
        <v>0</v>
      </c>
      <c r="BK34" s="125">
        <v>0.57</v>
      </c>
      <c r="BL34" s="125">
        <v>0</v>
      </c>
      <c r="BM34" s="125">
        <v>0</v>
      </c>
      <c r="BN34" s="125">
        <v>0</v>
      </c>
      <c r="BO34" s="125">
        <v>0</v>
      </c>
      <c r="BP34" s="125">
        <v>0</v>
      </c>
      <c r="BQ34" s="125">
        <v>0</v>
      </c>
      <c r="BR34" s="125">
        <v>90</v>
      </c>
      <c r="BS34" s="125">
        <v>0</v>
      </c>
      <c r="BT34" s="125">
        <f t="shared" si="3"/>
        <v>350.08</v>
      </c>
    </row>
    <row r="35" s="110" customFormat="1" spans="1:72">
      <c r="A35" s="123" t="s">
        <v>139</v>
      </c>
      <c r="B35" s="123" t="s">
        <v>174</v>
      </c>
      <c r="C35" s="123" t="s">
        <v>137</v>
      </c>
      <c r="D35" s="124" t="s">
        <v>141</v>
      </c>
      <c r="E35" s="125">
        <f t="shared" si="1"/>
        <v>260.08</v>
      </c>
      <c r="F35" s="125">
        <f t="shared" si="4"/>
        <v>148.05</v>
      </c>
      <c r="G35" s="125">
        <v>88.06</v>
      </c>
      <c r="H35" s="125">
        <f t="shared" si="5"/>
        <v>52.65</v>
      </c>
      <c r="I35" s="125">
        <v>52.65</v>
      </c>
      <c r="J35" s="125">
        <v>0</v>
      </c>
      <c r="K35" s="125">
        <v>0</v>
      </c>
      <c r="L35" s="125">
        <v>0</v>
      </c>
      <c r="M35" s="125">
        <v>7.34</v>
      </c>
      <c r="N35" s="125">
        <v>0</v>
      </c>
      <c r="O35" s="125">
        <v>0</v>
      </c>
      <c r="P35" s="125">
        <v>0</v>
      </c>
      <c r="Q35" s="125"/>
      <c r="R35" s="125">
        <v>0</v>
      </c>
      <c r="S35" s="125">
        <v>0</v>
      </c>
      <c r="T35" s="125">
        <v>0</v>
      </c>
      <c r="U35" s="125">
        <v>0</v>
      </c>
      <c r="V35" s="125">
        <v>0</v>
      </c>
      <c r="W35" s="125">
        <v>0</v>
      </c>
      <c r="X35" s="123" t="s">
        <v>139</v>
      </c>
      <c r="Y35" s="123" t="s">
        <v>174</v>
      </c>
      <c r="Z35" s="123" t="s">
        <v>137</v>
      </c>
      <c r="AA35" s="124" t="s">
        <v>141</v>
      </c>
      <c r="AB35" s="125">
        <f>SUBTOTAL(9,AC35:BD35)</f>
        <v>111.46</v>
      </c>
      <c r="AC35" s="136">
        <v>15</v>
      </c>
      <c r="AD35" s="136">
        <v>3</v>
      </c>
      <c r="AE35" s="137">
        <v>0</v>
      </c>
      <c r="AF35" s="137">
        <v>0</v>
      </c>
      <c r="AG35" s="136">
        <v>0.6</v>
      </c>
      <c r="AH35" s="136">
        <v>1.5</v>
      </c>
      <c r="AI35" s="136">
        <v>0</v>
      </c>
      <c r="AJ35" s="136">
        <v>0</v>
      </c>
      <c r="AK35" s="136">
        <v>0</v>
      </c>
      <c r="AL35" s="136">
        <v>14</v>
      </c>
      <c r="AM35" s="137">
        <v>0</v>
      </c>
      <c r="AN35" s="136">
        <v>1</v>
      </c>
      <c r="AO35" s="136">
        <v>0</v>
      </c>
      <c r="AP35" s="136">
        <v>2</v>
      </c>
      <c r="AQ35" s="136">
        <v>5</v>
      </c>
      <c r="AR35" s="136">
        <v>18</v>
      </c>
      <c r="AS35" s="137">
        <v>0</v>
      </c>
      <c r="AT35" s="137">
        <v>0</v>
      </c>
      <c r="AU35" s="137">
        <v>0</v>
      </c>
      <c r="AV35" s="136">
        <v>5</v>
      </c>
      <c r="AW35" s="137">
        <v>0</v>
      </c>
      <c r="AX35" s="136">
        <v>15</v>
      </c>
      <c r="AY35" s="136">
        <v>0</v>
      </c>
      <c r="AZ35" s="136">
        <v>0</v>
      </c>
      <c r="BA35" s="136">
        <v>23.36</v>
      </c>
      <c r="BB35" s="136">
        <v>0</v>
      </c>
      <c r="BC35" s="136">
        <v>8</v>
      </c>
      <c r="BD35" s="125">
        <v>0</v>
      </c>
      <c r="BE35" s="125">
        <f t="shared" si="7"/>
        <v>0.57</v>
      </c>
      <c r="BF35" s="125">
        <f t="shared" si="8"/>
        <v>0</v>
      </c>
      <c r="BG35" s="125"/>
      <c r="BH35" s="125"/>
      <c r="BI35" s="125">
        <v>0</v>
      </c>
      <c r="BJ35" s="125">
        <v>0</v>
      </c>
      <c r="BK35" s="125">
        <v>0.57</v>
      </c>
      <c r="BL35" s="125">
        <v>0</v>
      </c>
      <c r="BM35" s="125">
        <v>0</v>
      </c>
      <c r="BN35" s="125">
        <v>0</v>
      </c>
      <c r="BO35" s="125">
        <v>0</v>
      </c>
      <c r="BP35" s="125">
        <v>0</v>
      </c>
      <c r="BQ35" s="125">
        <v>0</v>
      </c>
      <c r="BR35" s="125">
        <v>90</v>
      </c>
      <c r="BS35" s="125">
        <v>0</v>
      </c>
      <c r="BT35" s="125">
        <f t="shared" si="3"/>
        <v>350.08</v>
      </c>
    </row>
    <row r="36" s="110" customFormat="1" spans="1:72">
      <c r="A36" s="123"/>
      <c r="B36" s="123" t="s">
        <v>175</v>
      </c>
      <c r="C36" s="123"/>
      <c r="D36" s="124" t="s">
        <v>176</v>
      </c>
      <c r="E36" s="125">
        <f t="shared" si="1"/>
        <v>278.37</v>
      </c>
      <c r="F36" s="125">
        <f t="shared" si="4"/>
        <v>276.95</v>
      </c>
      <c r="G36" s="125">
        <v>276.95</v>
      </c>
      <c r="H36" s="125">
        <f t="shared" si="5"/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0</v>
      </c>
      <c r="N36" s="125">
        <v>0</v>
      </c>
      <c r="O36" s="125">
        <v>0</v>
      </c>
      <c r="P36" s="125">
        <v>0</v>
      </c>
      <c r="Q36" s="125"/>
      <c r="R36" s="125">
        <v>0</v>
      </c>
      <c r="S36" s="125">
        <v>0</v>
      </c>
      <c r="T36" s="125">
        <v>0</v>
      </c>
      <c r="U36" s="125">
        <v>0</v>
      </c>
      <c r="V36" s="125">
        <v>0</v>
      </c>
      <c r="W36" s="125">
        <v>0</v>
      </c>
      <c r="X36" s="123"/>
      <c r="Y36" s="123" t="s">
        <v>175</v>
      </c>
      <c r="Z36" s="123"/>
      <c r="AA36" s="124" t="s">
        <v>176</v>
      </c>
      <c r="AB36" s="125">
        <f>SUM(AB37:AB38)</f>
        <v>0</v>
      </c>
      <c r="AC36" s="125">
        <f t="shared" ref="AC36:BD36" si="21">SUM(AC37:AC38)</f>
        <v>0</v>
      </c>
      <c r="AD36" s="125">
        <f t="shared" si="21"/>
        <v>0</v>
      </c>
      <c r="AE36" s="125">
        <f t="shared" si="21"/>
        <v>0</v>
      </c>
      <c r="AF36" s="125">
        <f t="shared" si="21"/>
        <v>0</v>
      </c>
      <c r="AG36" s="125">
        <f t="shared" si="21"/>
        <v>0</v>
      </c>
      <c r="AH36" s="125">
        <f t="shared" si="21"/>
        <v>0</v>
      </c>
      <c r="AI36" s="125">
        <f t="shared" si="21"/>
        <v>0</v>
      </c>
      <c r="AJ36" s="125">
        <f t="shared" si="21"/>
        <v>0</v>
      </c>
      <c r="AK36" s="125">
        <f t="shared" si="21"/>
        <v>0</v>
      </c>
      <c r="AL36" s="125">
        <f t="shared" si="21"/>
        <v>0</v>
      </c>
      <c r="AM36" s="125">
        <f t="shared" si="21"/>
        <v>0</v>
      </c>
      <c r="AN36" s="125">
        <f t="shared" si="21"/>
        <v>0</v>
      </c>
      <c r="AO36" s="125">
        <f t="shared" si="21"/>
        <v>0</v>
      </c>
      <c r="AP36" s="125">
        <f t="shared" si="21"/>
        <v>0</v>
      </c>
      <c r="AQ36" s="125">
        <f t="shared" si="21"/>
        <v>0</v>
      </c>
      <c r="AR36" s="125">
        <f t="shared" si="21"/>
        <v>0</v>
      </c>
      <c r="AS36" s="125">
        <f t="shared" si="21"/>
        <v>0</v>
      </c>
      <c r="AT36" s="125">
        <f t="shared" si="21"/>
        <v>0</v>
      </c>
      <c r="AU36" s="125">
        <f t="shared" si="21"/>
        <v>0</v>
      </c>
      <c r="AV36" s="125">
        <f t="shared" si="21"/>
        <v>0</v>
      </c>
      <c r="AW36" s="125">
        <f t="shared" si="21"/>
        <v>0</v>
      </c>
      <c r="AX36" s="125">
        <f t="shared" si="21"/>
        <v>0</v>
      </c>
      <c r="AY36" s="125">
        <f t="shared" si="21"/>
        <v>0</v>
      </c>
      <c r="AZ36" s="125">
        <f t="shared" si="21"/>
        <v>0</v>
      </c>
      <c r="BA36" s="125">
        <f t="shared" si="21"/>
        <v>0</v>
      </c>
      <c r="BB36" s="125">
        <f t="shared" si="21"/>
        <v>0</v>
      </c>
      <c r="BC36" s="125">
        <f t="shared" si="21"/>
        <v>0</v>
      </c>
      <c r="BD36" s="125">
        <f t="shared" si="21"/>
        <v>0</v>
      </c>
      <c r="BE36" s="125">
        <f t="shared" si="7"/>
        <v>1.42</v>
      </c>
      <c r="BF36" s="125">
        <f t="shared" si="8"/>
        <v>0</v>
      </c>
      <c r="BG36" s="125"/>
      <c r="BH36" s="125"/>
      <c r="BI36" s="125">
        <v>0</v>
      </c>
      <c r="BJ36" s="125">
        <v>0</v>
      </c>
      <c r="BK36" s="125">
        <v>1.42</v>
      </c>
      <c r="BL36" s="125">
        <v>0</v>
      </c>
      <c r="BM36" s="125">
        <v>0</v>
      </c>
      <c r="BN36" s="125">
        <v>0</v>
      </c>
      <c r="BO36" s="125">
        <v>0</v>
      </c>
      <c r="BP36" s="125">
        <v>0</v>
      </c>
      <c r="BQ36" s="125">
        <v>0</v>
      </c>
      <c r="BR36" s="125">
        <v>0</v>
      </c>
      <c r="BS36" s="125">
        <v>0</v>
      </c>
      <c r="BT36" s="125">
        <f t="shared" si="3"/>
        <v>278.37</v>
      </c>
    </row>
    <row r="37" s="110" customFormat="1" spans="1:72">
      <c r="A37" s="123" t="s">
        <v>139</v>
      </c>
      <c r="B37" s="123" t="s">
        <v>177</v>
      </c>
      <c r="C37" s="123" t="s">
        <v>137</v>
      </c>
      <c r="D37" s="124" t="s">
        <v>141</v>
      </c>
      <c r="E37" s="125">
        <f t="shared" si="1"/>
        <v>276.95</v>
      </c>
      <c r="F37" s="125">
        <f t="shared" si="4"/>
        <v>276.95</v>
      </c>
      <c r="G37" s="125">
        <v>276.95</v>
      </c>
      <c r="H37" s="125">
        <f t="shared" si="5"/>
        <v>0</v>
      </c>
      <c r="I37" s="125">
        <v>0</v>
      </c>
      <c r="J37" s="125">
        <v>0</v>
      </c>
      <c r="K37" s="125">
        <v>0</v>
      </c>
      <c r="L37" s="125">
        <v>0</v>
      </c>
      <c r="M37" s="125">
        <v>0</v>
      </c>
      <c r="N37" s="125">
        <v>0</v>
      </c>
      <c r="O37" s="125">
        <v>0</v>
      </c>
      <c r="P37" s="125">
        <v>0</v>
      </c>
      <c r="Q37" s="125"/>
      <c r="R37" s="125">
        <v>0</v>
      </c>
      <c r="S37" s="125">
        <v>0</v>
      </c>
      <c r="T37" s="125">
        <v>0</v>
      </c>
      <c r="U37" s="125">
        <v>0</v>
      </c>
      <c r="V37" s="125">
        <v>0</v>
      </c>
      <c r="W37" s="125">
        <v>0</v>
      </c>
      <c r="X37" s="123" t="s">
        <v>139</v>
      </c>
      <c r="Y37" s="123" t="s">
        <v>177</v>
      </c>
      <c r="Z37" s="123" t="s">
        <v>137</v>
      </c>
      <c r="AA37" s="124" t="s">
        <v>141</v>
      </c>
      <c r="AB37" s="125">
        <f t="shared" ref="AB37:AB38" si="22">SUBTOTAL(9,AC37:BD37)</f>
        <v>0</v>
      </c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>
        <v>0</v>
      </c>
      <c r="BE37" s="125">
        <f t="shared" si="7"/>
        <v>0</v>
      </c>
      <c r="BF37" s="125">
        <f t="shared" si="8"/>
        <v>0</v>
      </c>
      <c r="BG37" s="125"/>
      <c r="BH37" s="125"/>
      <c r="BI37" s="125">
        <v>0</v>
      </c>
      <c r="BJ37" s="125">
        <v>0</v>
      </c>
      <c r="BK37" s="125">
        <v>0</v>
      </c>
      <c r="BL37" s="125">
        <v>0</v>
      </c>
      <c r="BM37" s="125">
        <v>0</v>
      </c>
      <c r="BN37" s="125">
        <v>0</v>
      </c>
      <c r="BO37" s="125">
        <v>0</v>
      </c>
      <c r="BP37" s="125">
        <v>0</v>
      </c>
      <c r="BQ37" s="125">
        <v>0</v>
      </c>
      <c r="BR37" s="125">
        <v>0</v>
      </c>
      <c r="BS37" s="125">
        <v>0</v>
      </c>
      <c r="BT37" s="125">
        <f t="shared" si="3"/>
        <v>276.95</v>
      </c>
    </row>
    <row r="38" s="110" customFormat="1" spans="1:72">
      <c r="A38" s="123" t="s">
        <v>139</v>
      </c>
      <c r="B38" s="123" t="s">
        <v>177</v>
      </c>
      <c r="C38" s="123" t="s">
        <v>154</v>
      </c>
      <c r="D38" s="124" t="s">
        <v>178</v>
      </c>
      <c r="E38" s="125">
        <f t="shared" si="1"/>
        <v>1.42</v>
      </c>
      <c r="F38" s="125">
        <f t="shared" si="4"/>
        <v>0</v>
      </c>
      <c r="G38" s="125">
        <v>0</v>
      </c>
      <c r="H38" s="125">
        <f t="shared" si="5"/>
        <v>0</v>
      </c>
      <c r="I38" s="125">
        <v>0</v>
      </c>
      <c r="J38" s="125">
        <v>0</v>
      </c>
      <c r="K38" s="125">
        <v>0</v>
      </c>
      <c r="L38" s="125">
        <v>0</v>
      </c>
      <c r="M38" s="125">
        <v>0</v>
      </c>
      <c r="N38" s="125">
        <v>0</v>
      </c>
      <c r="O38" s="125">
        <v>0</v>
      </c>
      <c r="P38" s="125">
        <v>0</v>
      </c>
      <c r="Q38" s="125"/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3" t="s">
        <v>139</v>
      </c>
      <c r="Y38" s="123" t="s">
        <v>177</v>
      </c>
      <c r="Z38" s="123" t="s">
        <v>154</v>
      </c>
      <c r="AA38" s="124" t="s">
        <v>178</v>
      </c>
      <c r="AB38" s="125">
        <f t="shared" si="22"/>
        <v>0</v>
      </c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>
        <v>0</v>
      </c>
      <c r="BE38" s="125">
        <f t="shared" si="7"/>
        <v>1.42</v>
      </c>
      <c r="BF38" s="125">
        <f t="shared" si="8"/>
        <v>0</v>
      </c>
      <c r="BG38" s="125"/>
      <c r="BH38" s="125"/>
      <c r="BI38" s="125">
        <v>0</v>
      </c>
      <c r="BJ38" s="125">
        <v>0</v>
      </c>
      <c r="BK38" s="125">
        <v>1.42</v>
      </c>
      <c r="BL38" s="125">
        <v>0</v>
      </c>
      <c r="BM38" s="125">
        <v>0</v>
      </c>
      <c r="BN38" s="125">
        <v>0</v>
      </c>
      <c r="BO38" s="125">
        <v>0</v>
      </c>
      <c r="BP38" s="125">
        <v>0</v>
      </c>
      <c r="BQ38" s="125">
        <v>0</v>
      </c>
      <c r="BR38" s="125">
        <v>0</v>
      </c>
      <c r="BS38" s="125">
        <v>0</v>
      </c>
      <c r="BT38" s="125">
        <f t="shared" si="3"/>
        <v>1.42</v>
      </c>
    </row>
    <row r="39" s="110" customFormat="1" spans="1:72">
      <c r="A39" s="123"/>
      <c r="B39" s="123" t="s">
        <v>179</v>
      </c>
      <c r="C39" s="123"/>
      <c r="D39" s="124" t="s">
        <v>180</v>
      </c>
      <c r="E39" s="125">
        <f t="shared" si="1"/>
        <v>515.82</v>
      </c>
      <c r="F39" s="125">
        <f t="shared" si="4"/>
        <v>231.83</v>
      </c>
      <c r="G39" s="125">
        <v>0</v>
      </c>
      <c r="H39" s="125">
        <f t="shared" si="5"/>
        <v>168.75</v>
      </c>
      <c r="I39" s="125">
        <v>168.75</v>
      </c>
      <c r="J39" s="125">
        <v>0</v>
      </c>
      <c r="K39" s="125">
        <v>0</v>
      </c>
      <c r="L39" s="125">
        <v>0</v>
      </c>
      <c r="M39" s="125">
        <v>23.08</v>
      </c>
      <c r="N39" s="125">
        <v>0</v>
      </c>
      <c r="O39" s="125">
        <v>0</v>
      </c>
      <c r="P39" s="125">
        <v>0</v>
      </c>
      <c r="Q39" s="125"/>
      <c r="R39" s="125">
        <v>0</v>
      </c>
      <c r="S39" s="125">
        <v>0</v>
      </c>
      <c r="T39" s="125">
        <v>0</v>
      </c>
      <c r="U39" s="125">
        <v>0</v>
      </c>
      <c r="V39" s="125">
        <v>0</v>
      </c>
      <c r="W39" s="125">
        <v>40</v>
      </c>
      <c r="X39" s="123"/>
      <c r="Y39" s="123" t="s">
        <v>179</v>
      </c>
      <c r="Z39" s="123"/>
      <c r="AA39" s="124" t="s">
        <v>180</v>
      </c>
      <c r="AB39" s="125">
        <f>SUM(AB40)</f>
        <v>283.99</v>
      </c>
      <c r="AC39" s="125">
        <f t="shared" ref="AC39:BD39" si="23">SUM(AC40)</f>
        <v>30</v>
      </c>
      <c r="AD39" s="125">
        <f t="shared" si="23"/>
        <v>10</v>
      </c>
      <c r="AE39" s="125">
        <f t="shared" si="23"/>
        <v>0</v>
      </c>
      <c r="AF39" s="125">
        <f t="shared" si="23"/>
        <v>0</v>
      </c>
      <c r="AG39" s="125">
        <f t="shared" si="23"/>
        <v>5</v>
      </c>
      <c r="AH39" s="125">
        <f t="shared" si="23"/>
        <v>10</v>
      </c>
      <c r="AI39" s="125">
        <f t="shared" si="23"/>
        <v>10</v>
      </c>
      <c r="AJ39" s="125">
        <f t="shared" si="23"/>
        <v>0</v>
      </c>
      <c r="AK39" s="125">
        <f t="shared" si="23"/>
        <v>0</v>
      </c>
      <c r="AL39" s="125">
        <f t="shared" si="23"/>
        <v>20</v>
      </c>
      <c r="AM39" s="125">
        <f t="shared" si="23"/>
        <v>0</v>
      </c>
      <c r="AN39" s="125">
        <f t="shared" si="23"/>
        <v>10</v>
      </c>
      <c r="AO39" s="125">
        <f t="shared" si="23"/>
        <v>0</v>
      </c>
      <c r="AP39" s="125">
        <f t="shared" si="23"/>
        <v>6</v>
      </c>
      <c r="AQ39" s="125">
        <f t="shared" si="23"/>
        <v>5</v>
      </c>
      <c r="AR39" s="125">
        <f t="shared" si="23"/>
        <v>3</v>
      </c>
      <c r="AS39" s="125">
        <f t="shared" si="23"/>
        <v>0</v>
      </c>
      <c r="AT39" s="125">
        <f t="shared" si="23"/>
        <v>0</v>
      </c>
      <c r="AU39" s="125">
        <f t="shared" si="23"/>
        <v>0</v>
      </c>
      <c r="AV39" s="125">
        <f t="shared" si="23"/>
        <v>2</v>
      </c>
      <c r="AW39" s="125">
        <f t="shared" si="23"/>
        <v>0</v>
      </c>
      <c r="AX39" s="125">
        <f t="shared" si="23"/>
        <v>9.3</v>
      </c>
      <c r="AY39" s="125">
        <f t="shared" si="23"/>
        <v>0</v>
      </c>
      <c r="AZ39" s="125">
        <f t="shared" si="23"/>
        <v>6</v>
      </c>
      <c r="BA39" s="125">
        <f t="shared" si="23"/>
        <v>50.84</v>
      </c>
      <c r="BB39" s="125">
        <f t="shared" si="23"/>
        <v>0</v>
      </c>
      <c r="BC39" s="125">
        <f t="shared" si="23"/>
        <v>106.85</v>
      </c>
      <c r="BD39" s="125">
        <f t="shared" si="23"/>
        <v>0</v>
      </c>
      <c r="BE39" s="125">
        <f t="shared" si="7"/>
        <v>0</v>
      </c>
      <c r="BF39" s="125">
        <f t="shared" si="8"/>
        <v>0</v>
      </c>
      <c r="BG39" s="125"/>
      <c r="BH39" s="125"/>
      <c r="BI39" s="125">
        <v>0</v>
      </c>
      <c r="BJ39" s="125">
        <v>0</v>
      </c>
      <c r="BK39" s="125">
        <v>0</v>
      </c>
      <c r="BL39" s="125">
        <v>0</v>
      </c>
      <c r="BM39" s="125">
        <v>0</v>
      </c>
      <c r="BN39" s="125">
        <v>0</v>
      </c>
      <c r="BO39" s="125">
        <v>0</v>
      </c>
      <c r="BP39" s="125">
        <v>0</v>
      </c>
      <c r="BQ39" s="125">
        <v>0</v>
      </c>
      <c r="BR39" s="125">
        <v>650</v>
      </c>
      <c r="BS39" s="125">
        <v>0</v>
      </c>
      <c r="BT39" s="125">
        <f t="shared" si="3"/>
        <v>1165.82</v>
      </c>
    </row>
    <row r="40" s="110" customFormat="1" spans="1:72">
      <c r="A40" s="123" t="s">
        <v>139</v>
      </c>
      <c r="B40" s="123" t="s">
        <v>181</v>
      </c>
      <c r="C40" s="123" t="s">
        <v>137</v>
      </c>
      <c r="D40" s="124" t="s">
        <v>141</v>
      </c>
      <c r="E40" s="125">
        <f t="shared" si="1"/>
        <v>515.82</v>
      </c>
      <c r="F40" s="125">
        <f t="shared" si="4"/>
        <v>231.83</v>
      </c>
      <c r="G40" s="125">
        <v>0</v>
      </c>
      <c r="H40" s="125">
        <f t="shared" si="5"/>
        <v>168.75</v>
      </c>
      <c r="I40" s="125">
        <v>168.75</v>
      </c>
      <c r="J40" s="125">
        <v>0</v>
      </c>
      <c r="K40" s="125">
        <v>0</v>
      </c>
      <c r="L40" s="125">
        <v>0</v>
      </c>
      <c r="M40" s="125">
        <v>23.08</v>
      </c>
      <c r="N40" s="125">
        <v>0</v>
      </c>
      <c r="O40" s="125">
        <v>0</v>
      </c>
      <c r="P40" s="125">
        <v>0</v>
      </c>
      <c r="Q40" s="125"/>
      <c r="R40" s="125">
        <v>0</v>
      </c>
      <c r="S40" s="125">
        <v>0</v>
      </c>
      <c r="T40" s="125">
        <v>0</v>
      </c>
      <c r="U40" s="125">
        <v>0</v>
      </c>
      <c r="V40" s="125">
        <v>0</v>
      </c>
      <c r="W40" s="125">
        <v>40</v>
      </c>
      <c r="X40" s="123" t="s">
        <v>139</v>
      </c>
      <c r="Y40" s="123" t="s">
        <v>181</v>
      </c>
      <c r="Z40" s="123" t="s">
        <v>137</v>
      </c>
      <c r="AA40" s="124" t="s">
        <v>141</v>
      </c>
      <c r="AB40" s="125">
        <f>SUBTOTAL(9,AC40:BD40)</f>
        <v>283.99</v>
      </c>
      <c r="AC40" s="136">
        <v>30</v>
      </c>
      <c r="AD40" s="136">
        <v>10</v>
      </c>
      <c r="AE40" s="137">
        <v>0</v>
      </c>
      <c r="AF40" s="137">
        <v>0</v>
      </c>
      <c r="AG40" s="136">
        <v>5</v>
      </c>
      <c r="AH40" s="136">
        <v>10</v>
      </c>
      <c r="AI40" s="136">
        <v>10</v>
      </c>
      <c r="AJ40" s="136">
        <v>0</v>
      </c>
      <c r="AK40" s="136">
        <v>0</v>
      </c>
      <c r="AL40" s="136">
        <v>20</v>
      </c>
      <c r="AM40" s="137">
        <v>0</v>
      </c>
      <c r="AN40" s="136">
        <v>10</v>
      </c>
      <c r="AO40" s="136">
        <v>0</v>
      </c>
      <c r="AP40" s="136">
        <v>6</v>
      </c>
      <c r="AQ40" s="136">
        <v>5</v>
      </c>
      <c r="AR40" s="136">
        <v>3</v>
      </c>
      <c r="AS40" s="137">
        <v>0</v>
      </c>
      <c r="AT40" s="137">
        <v>0</v>
      </c>
      <c r="AU40" s="137">
        <v>0</v>
      </c>
      <c r="AV40" s="136">
        <v>2</v>
      </c>
      <c r="AW40" s="137">
        <v>0</v>
      </c>
      <c r="AX40" s="136">
        <v>9.3</v>
      </c>
      <c r="AY40" s="136">
        <v>0</v>
      </c>
      <c r="AZ40" s="136">
        <v>6</v>
      </c>
      <c r="BA40" s="136">
        <v>50.84</v>
      </c>
      <c r="BB40" s="136">
        <v>0</v>
      </c>
      <c r="BC40" s="136">
        <v>106.85</v>
      </c>
      <c r="BD40" s="125">
        <v>0</v>
      </c>
      <c r="BE40" s="125">
        <f t="shared" si="7"/>
        <v>0</v>
      </c>
      <c r="BF40" s="125">
        <f t="shared" si="8"/>
        <v>0</v>
      </c>
      <c r="BG40" s="125"/>
      <c r="BH40" s="125"/>
      <c r="BI40" s="125">
        <v>0</v>
      </c>
      <c r="BJ40" s="125">
        <v>0</v>
      </c>
      <c r="BK40" s="125">
        <v>0</v>
      </c>
      <c r="BL40" s="125">
        <v>0</v>
      </c>
      <c r="BM40" s="125">
        <v>0</v>
      </c>
      <c r="BN40" s="125">
        <v>0</v>
      </c>
      <c r="BO40" s="125">
        <v>0</v>
      </c>
      <c r="BP40" s="125">
        <v>0</v>
      </c>
      <c r="BQ40" s="125">
        <v>0</v>
      </c>
      <c r="BR40" s="125">
        <v>650</v>
      </c>
      <c r="BS40" s="125">
        <v>0</v>
      </c>
      <c r="BT40" s="125">
        <f t="shared" si="3"/>
        <v>1165.82</v>
      </c>
    </row>
    <row r="41" s="110" customFormat="1" spans="1:72">
      <c r="A41" s="123"/>
      <c r="B41" s="123" t="s">
        <v>182</v>
      </c>
      <c r="C41" s="123"/>
      <c r="D41" s="124" t="s">
        <v>183</v>
      </c>
      <c r="E41" s="125">
        <f t="shared" si="1"/>
        <v>319.12</v>
      </c>
      <c r="F41" s="125">
        <f t="shared" si="4"/>
        <v>235.81</v>
      </c>
      <c r="G41" s="125">
        <v>132.52</v>
      </c>
      <c r="H41" s="125">
        <f t="shared" si="5"/>
        <v>92.25</v>
      </c>
      <c r="I41" s="125">
        <v>92.25</v>
      </c>
      <c r="J41" s="125">
        <v>0</v>
      </c>
      <c r="K41" s="125">
        <v>0</v>
      </c>
      <c r="L41" s="125">
        <v>0</v>
      </c>
      <c r="M41" s="125">
        <v>11.04</v>
      </c>
      <c r="N41" s="125">
        <v>0</v>
      </c>
      <c r="O41" s="125">
        <v>0</v>
      </c>
      <c r="P41" s="125">
        <v>0</v>
      </c>
      <c r="Q41" s="125"/>
      <c r="R41" s="125">
        <v>0</v>
      </c>
      <c r="S41" s="125">
        <v>0</v>
      </c>
      <c r="T41" s="125">
        <v>0</v>
      </c>
      <c r="U41" s="125">
        <v>0</v>
      </c>
      <c r="V41" s="125">
        <v>0</v>
      </c>
      <c r="W41" s="125">
        <v>0</v>
      </c>
      <c r="X41" s="123"/>
      <c r="Y41" s="123" t="s">
        <v>182</v>
      </c>
      <c r="Z41" s="123"/>
      <c r="AA41" s="124" t="s">
        <v>183</v>
      </c>
      <c r="AB41" s="125">
        <f>SUM(AB42:AB45)</f>
        <v>76.82</v>
      </c>
      <c r="AC41" s="125">
        <f t="shared" ref="AC41:BD41" si="24">SUM(AC42:AC45)</f>
        <v>15.5</v>
      </c>
      <c r="AD41" s="125">
        <f t="shared" si="24"/>
        <v>0.32</v>
      </c>
      <c r="AE41" s="125">
        <f t="shared" si="24"/>
        <v>0</v>
      </c>
      <c r="AF41" s="125">
        <f t="shared" si="24"/>
        <v>0</v>
      </c>
      <c r="AG41" s="125">
        <f t="shared" si="24"/>
        <v>0.75</v>
      </c>
      <c r="AH41" s="125">
        <f t="shared" si="24"/>
        <v>4.35</v>
      </c>
      <c r="AI41" s="125">
        <f t="shared" si="24"/>
        <v>0.78</v>
      </c>
      <c r="AJ41" s="125">
        <f t="shared" si="24"/>
        <v>0</v>
      </c>
      <c r="AK41" s="125">
        <f t="shared" si="24"/>
        <v>0</v>
      </c>
      <c r="AL41" s="125">
        <f t="shared" si="24"/>
        <v>17.6</v>
      </c>
      <c r="AM41" s="125">
        <f t="shared" si="24"/>
        <v>0</v>
      </c>
      <c r="AN41" s="125">
        <f t="shared" si="24"/>
        <v>0.2</v>
      </c>
      <c r="AO41" s="125">
        <f t="shared" si="24"/>
        <v>0</v>
      </c>
      <c r="AP41" s="125">
        <f t="shared" si="24"/>
        <v>1.1</v>
      </c>
      <c r="AQ41" s="125">
        <f t="shared" si="24"/>
        <v>0.7</v>
      </c>
      <c r="AR41" s="125">
        <f t="shared" si="24"/>
        <v>2</v>
      </c>
      <c r="AS41" s="125">
        <f t="shared" si="24"/>
        <v>0</v>
      </c>
      <c r="AT41" s="125">
        <f t="shared" si="24"/>
        <v>0</v>
      </c>
      <c r="AU41" s="125">
        <f t="shared" si="24"/>
        <v>0</v>
      </c>
      <c r="AV41" s="125">
        <f t="shared" si="24"/>
        <v>3</v>
      </c>
      <c r="AW41" s="125">
        <f t="shared" si="24"/>
        <v>0</v>
      </c>
      <c r="AX41" s="125">
        <f t="shared" si="24"/>
        <v>4.6</v>
      </c>
      <c r="AY41" s="125">
        <f t="shared" si="24"/>
        <v>0.5</v>
      </c>
      <c r="AZ41" s="125">
        <f t="shared" si="24"/>
        <v>0</v>
      </c>
      <c r="BA41" s="125">
        <f t="shared" si="24"/>
        <v>21.52</v>
      </c>
      <c r="BB41" s="125">
        <f t="shared" si="24"/>
        <v>0</v>
      </c>
      <c r="BC41" s="125">
        <f t="shared" si="24"/>
        <v>3.9</v>
      </c>
      <c r="BD41" s="125">
        <f t="shared" si="24"/>
        <v>0</v>
      </c>
      <c r="BE41" s="125">
        <f t="shared" si="7"/>
        <v>6.49</v>
      </c>
      <c r="BF41" s="125">
        <f t="shared" si="8"/>
        <v>0</v>
      </c>
      <c r="BG41" s="125"/>
      <c r="BH41" s="125"/>
      <c r="BI41" s="125">
        <v>0</v>
      </c>
      <c r="BJ41" s="125">
        <v>0</v>
      </c>
      <c r="BK41" s="125">
        <v>6.49</v>
      </c>
      <c r="BL41" s="125">
        <v>0</v>
      </c>
      <c r="BM41" s="125">
        <v>0</v>
      </c>
      <c r="BN41" s="125">
        <v>0</v>
      </c>
      <c r="BO41" s="125">
        <v>0</v>
      </c>
      <c r="BP41" s="125">
        <v>0</v>
      </c>
      <c r="BQ41" s="125">
        <v>0</v>
      </c>
      <c r="BR41" s="125">
        <v>1029.8</v>
      </c>
      <c r="BS41" s="125">
        <v>0</v>
      </c>
      <c r="BT41" s="125">
        <f t="shared" si="3"/>
        <v>1348.92</v>
      </c>
    </row>
    <row r="42" s="110" customFormat="1" spans="1:72">
      <c r="A42" s="123" t="s">
        <v>139</v>
      </c>
      <c r="B42" s="123" t="s">
        <v>184</v>
      </c>
      <c r="C42" s="123" t="s">
        <v>137</v>
      </c>
      <c r="D42" s="124" t="s">
        <v>141</v>
      </c>
      <c r="E42" s="125">
        <f t="shared" si="1"/>
        <v>319.12</v>
      </c>
      <c r="F42" s="125">
        <f t="shared" si="4"/>
        <v>235.81</v>
      </c>
      <c r="G42" s="125">
        <v>132.52</v>
      </c>
      <c r="H42" s="125">
        <f t="shared" si="5"/>
        <v>92.25</v>
      </c>
      <c r="I42" s="125">
        <v>92.25</v>
      </c>
      <c r="J42" s="125">
        <v>0</v>
      </c>
      <c r="K42" s="125">
        <v>0</v>
      </c>
      <c r="L42" s="125">
        <v>0</v>
      </c>
      <c r="M42" s="125">
        <v>11.04</v>
      </c>
      <c r="N42" s="125">
        <v>0</v>
      </c>
      <c r="O42" s="125">
        <v>0</v>
      </c>
      <c r="P42" s="125">
        <v>0</v>
      </c>
      <c r="Q42" s="125"/>
      <c r="R42" s="125">
        <v>0</v>
      </c>
      <c r="S42" s="125">
        <v>0</v>
      </c>
      <c r="T42" s="125">
        <v>0</v>
      </c>
      <c r="U42" s="125">
        <v>0</v>
      </c>
      <c r="V42" s="125">
        <v>0</v>
      </c>
      <c r="W42" s="125">
        <v>0</v>
      </c>
      <c r="X42" s="123" t="s">
        <v>139</v>
      </c>
      <c r="Y42" s="123" t="s">
        <v>184</v>
      </c>
      <c r="Z42" s="123" t="s">
        <v>137</v>
      </c>
      <c r="AA42" s="124" t="s">
        <v>141</v>
      </c>
      <c r="AB42" s="125">
        <f t="shared" ref="AB42:AB45" si="25">SUBTOTAL(9,AC42:BD42)</f>
        <v>76.82</v>
      </c>
      <c r="AC42" s="136">
        <v>15.5</v>
      </c>
      <c r="AD42" s="136">
        <v>0.32</v>
      </c>
      <c r="AE42" s="137">
        <v>0</v>
      </c>
      <c r="AF42" s="137">
        <v>0</v>
      </c>
      <c r="AG42" s="136">
        <v>0.75</v>
      </c>
      <c r="AH42" s="136">
        <v>4.35</v>
      </c>
      <c r="AI42" s="136">
        <v>0.78</v>
      </c>
      <c r="AJ42" s="136">
        <v>0</v>
      </c>
      <c r="AK42" s="136">
        <v>0</v>
      </c>
      <c r="AL42" s="136">
        <v>17.6</v>
      </c>
      <c r="AM42" s="137">
        <v>0</v>
      </c>
      <c r="AN42" s="136">
        <v>0.2</v>
      </c>
      <c r="AO42" s="136">
        <v>0</v>
      </c>
      <c r="AP42" s="136">
        <v>1.1</v>
      </c>
      <c r="AQ42" s="136">
        <v>0.7</v>
      </c>
      <c r="AR42" s="136">
        <v>2</v>
      </c>
      <c r="AS42" s="137">
        <v>0</v>
      </c>
      <c r="AT42" s="137">
        <v>0</v>
      </c>
      <c r="AU42" s="137">
        <v>0</v>
      </c>
      <c r="AV42" s="136">
        <v>3</v>
      </c>
      <c r="AW42" s="137">
        <v>0</v>
      </c>
      <c r="AX42" s="136">
        <v>4.6</v>
      </c>
      <c r="AY42" s="136">
        <v>0.5</v>
      </c>
      <c r="AZ42" s="136">
        <v>0</v>
      </c>
      <c r="BA42" s="136">
        <v>21.52</v>
      </c>
      <c r="BB42" s="136">
        <v>0</v>
      </c>
      <c r="BC42" s="136">
        <v>3.9</v>
      </c>
      <c r="BD42" s="125">
        <v>0</v>
      </c>
      <c r="BE42" s="125">
        <f t="shared" si="7"/>
        <v>6.49</v>
      </c>
      <c r="BF42" s="125">
        <f t="shared" si="8"/>
        <v>0</v>
      </c>
      <c r="BG42" s="125"/>
      <c r="BH42" s="125"/>
      <c r="BI42" s="125">
        <v>0</v>
      </c>
      <c r="BJ42" s="125">
        <v>0</v>
      </c>
      <c r="BK42" s="125">
        <v>6.49</v>
      </c>
      <c r="BL42" s="125">
        <v>0</v>
      </c>
      <c r="BM42" s="125">
        <v>0</v>
      </c>
      <c r="BN42" s="125">
        <v>0</v>
      </c>
      <c r="BO42" s="125">
        <v>0</v>
      </c>
      <c r="BP42" s="125">
        <v>0</v>
      </c>
      <c r="BQ42" s="125">
        <v>0</v>
      </c>
      <c r="BR42" s="125">
        <v>649.8</v>
      </c>
      <c r="BS42" s="125">
        <v>0</v>
      </c>
      <c r="BT42" s="125">
        <f t="shared" si="3"/>
        <v>968.92</v>
      </c>
    </row>
    <row r="43" s="110" customFormat="1" spans="1:72">
      <c r="A43" s="123" t="s">
        <v>139</v>
      </c>
      <c r="B43" s="123" t="s">
        <v>184</v>
      </c>
      <c r="C43" s="123" t="s">
        <v>156</v>
      </c>
      <c r="D43" s="124" t="s">
        <v>185</v>
      </c>
      <c r="E43" s="125">
        <f t="shared" si="1"/>
        <v>0</v>
      </c>
      <c r="F43" s="125">
        <f t="shared" si="4"/>
        <v>0</v>
      </c>
      <c r="G43" s="125">
        <v>0</v>
      </c>
      <c r="H43" s="125">
        <f t="shared" si="5"/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  <c r="O43" s="125">
        <v>0</v>
      </c>
      <c r="P43" s="125">
        <v>0</v>
      </c>
      <c r="Q43" s="125"/>
      <c r="R43" s="125">
        <v>0</v>
      </c>
      <c r="S43" s="125">
        <v>0</v>
      </c>
      <c r="T43" s="125">
        <v>0</v>
      </c>
      <c r="U43" s="125">
        <v>0</v>
      </c>
      <c r="V43" s="125">
        <v>0</v>
      </c>
      <c r="W43" s="125">
        <v>0</v>
      </c>
      <c r="X43" s="123" t="s">
        <v>139</v>
      </c>
      <c r="Y43" s="123" t="s">
        <v>184</v>
      </c>
      <c r="Z43" s="123" t="s">
        <v>156</v>
      </c>
      <c r="AA43" s="124" t="s">
        <v>185</v>
      </c>
      <c r="AB43" s="125">
        <f t="shared" si="25"/>
        <v>0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>
        <v>0</v>
      </c>
      <c r="BE43" s="125">
        <f t="shared" si="7"/>
        <v>0</v>
      </c>
      <c r="BF43" s="125">
        <f t="shared" si="8"/>
        <v>0</v>
      </c>
      <c r="BG43" s="125"/>
      <c r="BH43" s="125"/>
      <c r="BI43" s="125">
        <v>0</v>
      </c>
      <c r="BJ43" s="125">
        <v>0</v>
      </c>
      <c r="BK43" s="125">
        <v>0</v>
      </c>
      <c r="BL43" s="125">
        <v>0</v>
      </c>
      <c r="BM43" s="125">
        <v>0</v>
      </c>
      <c r="BN43" s="125">
        <v>0</v>
      </c>
      <c r="BO43" s="125">
        <v>0</v>
      </c>
      <c r="BP43" s="125">
        <v>0</v>
      </c>
      <c r="BQ43" s="125">
        <v>0</v>
      </c>
      <c r="BR43" s="125">
        <v>60</v>
      </c>
      <c r="BS43" s="125">
        <v>0</v>
      </c>
      <c r="BT43" s="125">
        <f t="shared" si="3"/>
        <v>60</v>
      </c>
    </row>
    <row r="44" s="110" customFormat="1" spans="1:72">
      <c r="A44" s="123" t="s">
        <v>139</v>
      </c>
      <c r="B44" s="123" t="s">
        <v>184</v>
      </c>
      <c r="C44" s="123" t="s">
        <v>150</v>
      </c>
      <c r="D44" s="124" t="s">
        <v>186</v>
      </c>
      <c r="E44" s="125">
        <f t="shared" si="1"/>
        <v>0</v>
      </c>
      <c r="F44" s="125">
        <f t="shared" si="4"/>
        <v>0</v>
      </c>
      <c r="G44" s="125">
        <v>0</v>
      </c>
      <c r="H44" s="125">
        <f t="shared" si="5"/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  <c r="P44" s="125">
        <v>0</v>
      </c>
      <c r="Q44" s="125"/>
      <c r="R44" s="125">
        <v>0</v>
      </c>
      <c r="S44" s="125">
        <v>0</v>
      </c>
      <c r="T44" s="125">
        <v>0</v>
      </c>
      <c r="U44" s="125">
        <v>0</v>
      </c>
      <c r="V44" s="125">
        <v>0</v>
      </c>
      <c r="W44" s="125">
        <v>0</v>
      </c>
      <c r="X44" s="123" t="s">
        <v>139</v>
      </c>
      <c r="Y44" s="123" t="s">
        <v>184</v>
      </c>
      <c r="Z44" s="123" t="s">
        <v>150</v>
      </c>
      <c r="AA44" s="124" t="s">
        <v>186</v>
      </c>
      <c r="AB44" s="125">
        <f t="shared" si="25"/>
        <v>0</v>
      </c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>
        <v>0</v>
      </c>
      <c r="BE44" s="125">
        <f t="shared" si="7"/>
        <v>0</v>
      </c>
      <c r="BF44" s="125">
        <f t="shared" si="8"/>
        <v>0</v>
      </c>
      <c r="BG44" s="125"/>
      <c r="BH44" s="125"/>
      <c r="BI44" s="125">
        <v>0</v>
      </c>
      <c r="BJ44" s="125">
        <v>0</v>
      </c>
      <c r="BK44" s="125">
        <v>0</v>
      </c>
      <c r="BL44" s="125">
        <v>0</v>
      </c>
      <c r="BM44" s="125">
        <v>0</v>
      </c>
      <c r="BN44" s="125">
        <v>0</v>
      </c>
      <c r="BO44" s="125">
        <v>0</v>
      </c>
      <c r="BP44" s="125">
        <v>0</v>
      </c>
      <c r="BQ44" s="125">
        <v>0</v>
      </c>
      <c r="BR44" s="125">
        <v>299</v>
      </c>
      <c r="BS44" s="125">
        <v>0</v>
      </c>
      <c r="BT44" s="125">
        <f t="shared" si="3"/>
        <v>299</v>
      </c>
    </row>
    <row r="45" s="110" customFormat="1" spans="1:72">
      <c r="A45" s="123" t="s">
        <v>139</v>
      </c>
      <c r="B45" s="123" t="s">
        <v>184</v>
      </c>
      <c r="C45" s="123" t="s">
        <v>154</v>
      </c>
      <c r="D45" s="124" t="s">
        <v>187</v>
      </c>
      <c r="E45" s="125">
        <f t="shared" si="1"/>
        <v>0</v>
      </c>
      <c r="F45" s="125">
        <f t="shared" si="4"/>
        <v>0</v>
      </c>
      <c r="G45" s="125">
        <v>0</v>
      </c>
      <c r="H45" s="125">
        <f t="shared" si="5"/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0</v>
      </c>
      <c r="O45" s="125">
        <v>0</v>
      </c>
      <c r="P45" s="125">
        <v>0</v>
      </c>
      <c r="Q45" s="125"/>
      <c r="R45" s="125">
        <v>0</v>
      </c>
      <c r="S45" s="125">
        <v>0</v>
      </c>
      <c r="T45" s="125">
        <v>0</v>
      </c>
      <c r="U45" s="125">
        <v>0</v>
      </c>
      <c r="V45" s="125">
        <v>0</v>
      </c>
      <c r="W45" s="125">
        <v>0</v>
      </c>
      <c r="X45" s="123" t="s">
        <v>139</v>
      </c>
      <c r="Y45" s="123" t="s">
        <v>184</v>
      </c>
      <c r="Z45" s="123" t="s">
        <v>154</v>
      </c>
      <c r="AA45" s="124" t="s">
        <v>187</v>
      </c>
      <c r="AB45" s="125">
        <f t="shared" si="25"/>
        <v>0</v>
      </c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>
        <v>0</v>
      </c>
      <c r="BE45" s="125">
        <f t="shared" si="7"/>
        <v>0</v>
      </c>
      <c r="BF45" s="125">
        <f t="shared" si="8"/>
        <v>0</v>
      </c>
      <c r="BG45" s="125"/>
      <c r="BH45" s="125"/>
      <c r="BI45" s="125">
        <v>0</v>
      </c>
      <c r="BJ45" s="125">
        <v>0</v>
      </c>
      <c r="BK45" s="125">
        <v>0</v>
      </c>
      <c r="BL45" s="125">
        <v>0</v>
      </c>
      <c r="BM45" s="125">
        <v>0</v>
      </c>
      <c r="BN45" s="125">
        <v>0</v>
      </c>
      <c r="BO45" s="125">
        <v>0</v>
      </c>
      <c r="BP45" s="125">
        <v>0</v>
      </c>
      <c r="BQ45" s="125">
        <v>0</v>
      </c>
      <c r="BR45" s="125">
        <v>21</v>
      </c>
      <c r="BS45" s="125">
        <v>0</v>
      </c>
      <c r="BT45" s="125">
        <f t="shared" si="3"/>
        <v>21</v>
      </c>
    </row>
    <row r="46" s="110" customFormat="1" spans="1:72">
      <c r="A46" s="123"/>
      <c r="B46" s="123" t="s">
        <v>188</v>
      </c>
      <c r="C46" s="123"/>
      <c r="D46" s="124" t="s">
        <v>189</v>
      </c>
      <c r="E46" s="125">
        <f t="shared" si="1"/>
        <v>16.27</v>
      </c>
      <c r="F46" s="125">
        <f t="shared" si="4"/>
        <v>12.55</v>
      </c>
      <c r="G46" s="125">
        <v>7.43</v>
      </c>
      <c r="H46" s="125">
        <f t="shared" si="5"/>
        <v>4.5</v>
      </c>
      <c r="I46" s="125">
        <v>4.5</v>
      </c>
      <c r="J46" s="125">
        <v>0</v>
      </c>
      <c r="K46" s="125">
        <v>0</v>
      </c>
      <c r="L46" s="125">
        <v>0</v>
      </c>
      <c r="M46" s="125">
        <v>0.62</v>
      </c>
      <c r="N46" s="125">
        <v>0</v>
      </c>
      <c r="O46" s="125">
        <v>0</v>
      </c>
      <c r="P46" s="125">
        <v>0</v>
      </c>
      <c r="Q46" s="125"/>
      <c r="R46" s="125">
        <v>0</v>
      </c>
      <c r="S46" s="125">
        <v>0</v>
      </c>
      <c r="T46" s="125">
        <v>0</v>
      </c>
      <c r="U46" s="125">
        <v>0</v>
      </c>
      <c r="V46" s="125">
        <v>0</v>
      </c>
      <c r="W46" s="125">
        <v>0</v>
      </c>
      <c r="X46" s="123"/>
      <c r="Y46" s="123" t="s">
        <v>188</v>
      </c>
      <c r="Z46" s="123"/>
      <c r="AA46" s="124" t="s">
        <v>189</v>
      </c>
      <c r="AB46" s="125">
        <f>SUM(AB47:AB48)</f>
        <v>3.72</v>
      </c>
      <c r="AC46" s="125">
        <f t="shared" ref="AC46:BD46" si="26">SUM(AC47:AC48)</f>
        <v>1</v>
      </c>
      <c r="AD46" s="125">
        <f t="shared" si="26"/>
        <v>0</v>
      </c>
      <c r="AE46" s="125">
        <f t="shared" si="26"/>
        <v>0</v>
      </c>
      <c r="AF46" s="125">
        <f t="shared" si="26"/>
        <v>0</v>
      </c>
      <c r="AG46" s="125">
        <f t="shared" si="26"/>
        <v>0</v>
      </c>
      <c r="AH46" s="125">
        <f t="shared" si="26"/>
        <v>0</v>
      </c>
      <c r="AI46" s="125">
        <f t="shared" si="26"/>
        <v>0</v>
      </c>
      <c r="AJ46" s="125">
        <f t="shared" si="26"/>
        <v>0</v>
      </c>
      <c r="AK46" s="125">
        <f t="shared" si="26"/>
        <v>0</v>
      </c>
      <c r="AL46" s="125">
        <f t="shared" si="26"/>
        <v>0.4</v>
      </c>
      <c r="AM46" s="125">
        <f t="shared" si="26"/>
        <v>0</v>
      </c>
      <c r="AN46" s="125">
        <f t="shared" si="26"/>
        <v>0</v>
      </c>
      <c r="AO46" s="125">
        <f t="shared" si="26"/>
        <v>0</v>
      </c>
      <c r="AP46" s="125">
        <f t="shared" si="26"/>
        <v>0</v>
      </c>
      <c r="AQ46" s="125">
        <f t="shared" si="26"/>
        <v>0</v>
      </c>
      <c r="AR46" s="125">
        <f t="shared" si="26"/>
        <v>0</v>
      </c>
      <c r="AS46" s="125">
        <f t="shared" si="26"/>
        <v>0</v>
      </c>
      <c r="AT46" s="125">
        <f t="shared" si="26"/>
        <v>0</v>
      </c>
      <c r="AU46" s="125">
        <f t="shared" si="26"/>
        <v>0</v>
      </c>
      <c r="AV46" s="125">
        <f t="shared" si="26"/>
        <v>0</v>
      </c>
      <c r="AW46" s="125">
        <f t="shared" si="26"/>
        <v>0</v>
      </c>
      <c r="AX46" s="125">
        <f t="shared" si="26"/>
        <v>0</v>
      </c>
      <c r="AY46" s="125">
        <f t="shared" si="26"/>
        <v>0</v>
      </c>
      <c r="AZ46" s="125">
        <f t="shared" si="26"/>
        <v>0</v>
      </c>
      <c r="BA46" s="125">
        <f t="shared" si="26"/>
        <v>2.32</v>
      </c>
      <c r="BB46" s="125">
        <f t="shared" si="26"/>
        <v>0</v>
      </c>
      <c r="BC46" s="125">
        <f t="shared" si="26"/>
        <v>0</v>
      </c>
      <c r="BD46" s="125">
        <f t="shared" si="26"/>
        <v>0</v>
      </c>
      <c r="BE46" s="125">
        <f t="shared" si="7"/>
        <v>0</v>
      </c>
      <c r="BF46" s="125">
        <f t="shared" si="8"/>
        <v>0</v>
      </c>
      <c r="BG46" s="125"/>
      <c r="BH46" s="125"/>
      <c r="BI46" s="125">
        <v>0</v>
      </c>
      <c r="BJ46" s="125">
        <v>0</v>
      </c>
      <c r="BK46" s="125">
        <v>0</v>
      </c>
      <c r="BL46" s="125">
        <v>0</v>
      </c>
      <c r="BM46" s="125">
        <v>0</v>
      </c>
      <c r="BN46" s="125">
        <v>0</v>
      </c>
      <c r="BO46" s="125">
        <v>0</v>
      </c>
      <c r="BP46" s="125">
        <v>0</v>
      </c>
      <c r="BQ46" s="125">
        <v>0</v>
      </c>
      <c r="BR46" s="125">
        <v>21.8</v>
      </c>
      <c r="BS46" s="125">
        <v>0</v>
      </c>
      <c r="BT46" s="125">
        <f t="shared" si="3"/>
        <v>38.07</v>
      </c>
    </row>
    <row r="47" s="110" customFormat="1" spans="1:72">
      <c r="A47" s="123" t="s">
        <v>139</v>
      </c>
      <c r="B47" s="123" t="s">
        <v>190</v>
      </c>
      <c r="C47" s="123" t="s">
        <v>137</v>
      </c>
      <c r="D47" s="124" t="s">
        <v>141</v>
      </c>
      <c r="E47" s="125">
        <f t="shared" si="1"/>
        <v>16.27</v>
      </c>
      <c r="F47" s="125">
        <f t="shared" si="4"/>
        <v>12.55</v>
      </c>
      <c r="G47" s="125">
        <v>7.43</v>
      </c>
      <c r="H47" s="125">
        <f t="shared" si="5"/>
        <v>4.5</v>
      </c>
      <c r="I47" s="125">
        <v>4.5</v>
      </c>
      <c r="J47" s="125">
        <v>0</v>
      </c>
      <c r="K47" s="125">
        <v>0</v>
      </c>
      <c r="L47" s="125">
        <v>0</v>
      </c>
      <c r="M47" s="125">
        <v>0.62</v>
      </c>
      <c r="N47" s="125">
        <v>0</v>
      </c>
      <c r="O47" s="125">
        <v>0</v>
      </c>
      <c r="P47" s="125">
        <v>0</v>
      </c>
      <c r="Q47" s="125"/>
      <c r="R47" s="125">
        <v>0</v>
      </c>
      <c r="S47" s="125">
        <v>0</v>
      </c>
      <c r="T47" s="125">
        <v>0</v>
      </c>
      <c r="U47" s="125">
        <v>0</v>
      </c>
      <c r="V47" s="125">
        <v>0</v>
      </c>
      <c r="W47" s="125">
        <v>0</v>
      </c>
      <c r="X47" s="123" t="s">
        <v>139</v>
      </c>
      <c r="Y47" s="123" t="s">
        <v>190</v>
      </c>
      <c r="Z47" s="123" t="s">
        <v>137</v>
      </c>
      <c r="AA47" s="124" t="s">
        <v>141</v>
      </c>
      <c r="AB47" s="125">
        <f t="shared" ref="AB47:AB48" si="27">SUBTOTAL(9,AC47:BD47)</f>
        <v>3.72</v>
      </c>
      <c r="AC47" s="136">
        <v>1</v>
      </c>
      <c r="AD47" s="136">
        <v>0</v>
      </c>
      <c r="AE47" s="137">
        <v>0</v>
      </c>
      <c r="AF47" s="137">
        <v>0</v>
      </c>
      <c r="AG47" s="136">
        <v>0</v>
      </c>
      <c r="AH47" s="136">
        <v>0</v>
      </c>
      <c r="AI47" s="136">
        <v>0</v>
      </c>
      <c r="AJ47" s="136">
        <v>0</v>
      </c>
      <c r="AK47" s="136">
        <v>0</v>
      </c>
      <c r="AL47" s="136">
        <v>0.4</v>
      </c>
      <c r="AM47" s="137">
        <v>0</v>
      </c>
      <c r="AN47" s="136">
        <v>0</v>
      </c>
      <c r="AO47" s="136">
        <v>0</v>
      </c>
      <c r="AP47" s="136">
        <v>0</v>
      </c>
      <c r="AQ47" s="136">
        <v>0</v>
      </c>
      <c r="AR47" s="136">
        <v>0</v>
      </c>
      <c r="AS47" s="137">
        <v>0</v>
      </c>
      <c r="AT47" s="137">
        <v>0</v>
      </c>
      <c r="AU47" s="137">
        <v>0</v>
      </c>
      <c r="AV47" s="136">
        <v>0</v>
      </c>
      <c r="AW47" s="137">
        <v>0</v>
      </c>
      <c r="AX47" s="136">
        <v>0</v>
      </c>
      <c r="AY47" s="136">
        <v>0</v>
      </c>
      <c r="AZ47" s="136">
        <v>0</v>
      </c>
      <c r="BA47" s="136">
        <v>2.32</v>
      </c>
      <c r="BB47" s="136">
        <v>0</v>
      </c>
      <c r="BC47" s="136">
        <v>0</v>
      </c>
      <c r="BD47" s="125">
        <v>0</v>
      </c>
      <c r="BE47" s="125">
        <f t="shared" si="7"/>
        <v>0</v>
      </c>
      <c r="BF47" s="125">
        <f t="shared" si="8"/>
        <v>0</v>
      </c>
      <c r="BG47" s="125"/>
      <c r="BH47" s="125"/>
      <c r="BI47" s="125">
        <v>0</v>
      </c>
      <c r="BJ47" s="125">
        <v>0</v>
      </c>
      <c r="BK47" s="125">
        <v>0</v>
      </c>
      <c r="BL47" s="125">
        <v>0</v>
      </c>
      <c r="BM47" s="125">
        <v>0</v>
      </c>
      <c r="BN47" s="125">
        <v>0</v>
      </c>
      <c r="BO47" s="125">
        <v>0</v>
      </c>
      <c r="BP47" s="125">
        <v>0</v>
      </c>
      <c r="BQ47" s="125">
        <v>0</v>
      </c>
      <c r="BR47" s="125">
        <v>0</v>
      </c>
      <c r="BS47" s="125">
        <v>0</v>
      </c>
      <c r="BT47" s="125">
        <f t="shared" si="3"/>
        <v>16.27</v>
      </c>
    </row>
    <row r="48" s="110" customFormat="1" spans="1:72">
      <c r="A48" s="123" t="s">
        <v>139</v>
      </c>
      <c r="B48" s="123" t="s">
        <v>190</v>
      </c>
      <c r="C48" s="123" t="s">
        <v>159</v>
      </c>
      <c r="D48" s="124" t="s">
        <v>191</v>
      </c>
      <c r="E48" s="125">
        <f t="shared" si="1"/>
        <v>0</v>
      </c>
      <c r="F48" s="125">
        <f t="shared" si="4"/>
        <v>0</v>
      </c>
      <c r="G48" s="125">
        <v>0</v>
      </c>
      <c r="H48" s="125">
        <f t="shared" si="5"/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  <c r="O48" s="125">
        <v>0</v>
      </c>
      <c r="P48" s="125">
        <v>0</v>
      </c>
      <c r="Q48" s="125"/>
      <c r="R48" s="125">
        <v>0</v>
      </c>
      <c r="S48" s="125">
        <v>0</v>
      </c>
      <c r="T48" s="125">
        <v>0</v>
      </c>
      <c r="U48" s="125">
        <v>0</v>
      </c>
      <c r="V48" s="125">
        <v>0</v>
      </c>
      <c r="W48" s="125">
        <v>0</v>
      </c>
      <c r="X48" s="123" t="s">
        <v>139</v>
      </c>
      <c r="Y48" s="123" t="s">
        <v>190</v>
      </c>
      <c r="Z48" s="123" t="s">
        <v>159</v>
      </c>
      <c r="AA48" s="124" t="s">
        <v>191</v>
      </c>
      <c r="AB48" s="125">
        <f t="shared" si="27"/>
        <v>0</v>
      </c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>
        <v>0</v>
      </c>
      <c r="BE48" s="125">
        <f t="shared" si="7"/>
        <v>0</v>
      </c>
      <c r="BF48" s="125">
        <f t="shared" si="8"/>
        <v>0</v>
      </c>
      <c r="BG48" s="125"/>
      <c r="BH48" s="125"/>
      <c r="BI48" s="125">
        <v>0</v>
      </c>
      <c r="BJ48" s="125">
        <v>0</v>
      </c>
      <c r="BK48" s="125">
        <v>0</v>
      </c>
      <c r="BL48" s="125">
        <v>0</v>
      </c>
      <c r="BM48" s="125">
        <v>0</v>
      </c>
      <c r="BN48" s="125">
        <v>0</v>
      </c>
      <c r="BO48" s="125">
        <v>0</v>
      </c>
      <c r="BP48" s="125">
        <v>0</v>
      </c>
      <c r="BQ48" s="125">
        <v>0</v>
      </c>
      <c r="BR48" s="125">
        <v>21.8</v>
      </c>
      <c r="BS48" s="125">
        <v>0</v>
      </c>
      <c r="BT48" s="125">
        <f t="shared" si="3"/>
        <v>21.8</v>
      </c>
    </row>
    <row r="49" s="110" customFormat="1" spans="1:72">
      <c r="A49" s="123"/>
      <c r="B49" s="123" t="s">
        <v>192</v>
      </c>
      <c r="C49" s="123"/>
      <c r="D49" s="124" t="s">
        <v>193</v>
      </c>
      <c r="E49" s="125">
        <f t="shared" si="1"/>
        <v>41.29</v>
      </c>
      <c r="F49" s="125">
        <f t="shared" si="4"/>
        <v>27.43</v>
      </c>
      <c r="G49" s="125">
        <v>25.32</v>
      </c>
      <c r="H49" s="125">
        <f t="shared" si="5"/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2.11</v>
      </c>
      <c r="N49" s="125">
        <v>0</v>
      </c>
      <c r="O49" s="125">
        <v>0</v>
      </c>
      <c r="P49" s="125">
        <v>0</v>
      </c>
      <c r="Q49" s="125"/>
      <c r="R49" s="125">
        <v>0</v>
      </c>
      <c r="S49" s="125">
        <v>0</v>
      </c>
      <c r="T49" s="125">
        <v>0</v>
      </c>
      <c r="U49" s="125">
        <v>0</v>
      </c>
      <c r="V49" s="125">
        <v>0</v>
      </c>
      <c r="W49" s="125">
        <v>0</v>
      </c>
      <c r="X49" s="123"/>
      <c r="Y49" s="123" t="s">
        <v>192</v>
      </c>
      <c r="Z49" s="123"/>
      <c r="AA49" s="124" t="s">
        <v>193</v>
      </c>
      <c r="AB49" s="125">
        <f>SUM(AB50:AB51)</f>
        <v>13.12</v>
      </c>
      <c r="AC49" s="125">
        <f t="shared" ref="AC49:BD49" si="28">SUM(AC50:AC51)</f>
        <v>0</v>
      </c>
      <c r="AD49" s="125">
        <f t="shared" si="28"/>
        <v>0.1</v>
      </c>
      <c r="AE49" s="125">
        <f t="shared" si="28"/>
        <v>0</v>
      </c>
      <c r="AF49" s="125">
        <f t="shared" si="28"/>
        <v>0</v>
      </c>
      <c r="AG49" s="125">
        <f t="shared" si="28"/>
        <v>0.1</v>
      </c>
      <c r="AH49" s="125">
        <f t="shared" si="28"/>
        <v>0.4</v>
      </c>
      <c r="AI49" s="125">
        <f t="shared" si="28"/>
        <v>0.3</v>
      </c>
      <c r="AJ49" s="125">
        <f t="shared" si="28"/>
        <v>0</v>
      </c>
      <c r="AK49" s="125">
        <f t="shared" si="28"/>
        <v>0</v>
      </c>
      <c r="AL49" s="125">
        <f t="shared" si="28"/>
        <v>1</v>
      </c>
      <c r="AM49" s="125">
        <f t="shared" si="28"/>
        <v>0</v>
      </c>
      <c r="AN49" s="125">
        <f t="shared" si="28"/>
        <v>0.1</v>
      </c>
      <c r="AO49" s="125">
        <f t="shared" si="28"/>
        <v>0</v>
      </c>
      <c r="AP49" s="125">
        <f t="shared" si="28"/>
        <v>0</v>
      </c>
      <c r="AQ49" s="125">
        <f t="shared" si="28"/>
        <v>0</v>
      </c>
      <c r="AR49" s="125">
        <f t="shared" si="28"/>
        <v>3</v>
      </c>
      <c r="AS49" s="125">
        <f t="shared" si="28"/>
        <v>0</v>
      </c>
      <c r="AT49" s="125">
        <f t="shared" si="28"/>
        <v>0</v>
      </c>
      <c r="AU49" s="125">
        <f t="shared" si="28"/>
        <v>0</v>
      </c>
      <c r="AV49" s="125">
        <f t="shared" si="28"/>
        <v>0</v>
      </c>
      <c r="AW49" s="125">
        <f t="shared" si="28"/>
        <v>0</v>
      </c>
      <c r="AX49" s="125">
        <f t="shared" si="28"/>
        <v>3</v>
      </c>
      <c r="AY49" s="125">
        <f t="shared" si="28"/>
        <v>0</v>
      </c>
      <c r="AZ49" s="125">
        <f t="shared" si="28"/>
        <v>0</v>
      </c>
      <c r="BA49" s="125">
        <f t="shared" si="28"/>
        <v>5.12</v>
      </c>
      <c r="BB49" s="125">
        <f t="shared" si="28"/>
        <v>0</v>
      </c>
      <c r="BC49" s="125">
        <f t="shared" si="28"/>
        <v>0</v>
      </c>
      <c r="BD49" s="125">
        <f t="shared" si="28"/>
        <v>0</v>
      </c>
      <c r="BE49" s="125">
        <f t="shared" si="7"/>
        <v>0.74</v>
      </c>
      <c r="BF49" s="125">
        <f t="shared" si="8"/>
        <v>0</v>
      </c>
      <c r="BG49" s="125"/>
      <c r="BH49" s="125"/>
      <c r="BI49" s="125">
        <v>0</v>
      </c>
      <c r="BJ49" s="125">
        <v>0</v>
      </c>
      <c r="BK49" s="125">
        <v>0.74</v>
      </c>
      <c r="BL49" s="125">
        <v>0</v>
      </c>
      <c r="BM49" s="125">
        <v>0</v>
      </c>
      <c r="BN49" s="125">
        <v>0</v>
      </c>
      <c r="BO49" s="125">
        <v>0</v>
      </c>
      <c r="BP49" s="125">
        <v>0</v>
      </c>
      <c r="BQ49" s="125">
        <v>0</v>
      </c>
      <c r="BR49" s="125">
        <v>96</v>
      </c>
      <c r="BS49" s="125">
        <v>0</v>
      </c>
      <c r="BT49" s="125">
        <f t="shared" si="3"/>
        <v>137.29</v>
      </c>
    </row>
    <row r="50" s="110" customFormat="1" spans="1:72">
      <c r="A50" s="123" t="s">
        <v>139</v>
      </c>
      <c r="B50" s="123" t="s">
        <v>194</v>
      </c>
      <c r="C50" s="123" t="s">
        <v>137</v>
      </c>
      <c r="D50" s="124" t="s">
        <v>141</v>
      </c>
      <c r="E50" s="125">
        <f t="shared" si="1"/>
        <v>41.29</v>
      </c>
      <c r="F50" s="125">
        <f t="shared" si="4"/>
        <v>27.43</v>
      </c>
      <c r="G50" s="125">
        <v>25.32</v>
      </c>
      <c r="H50" s="125">
        <f t="shared" si="5"/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2.11</v>
      </c>
      <c r="N50" s="125">
        <v>0</v>
      </c>
      <c r="O50" s="125">
        <v>0</v>
      </c>
      <c r="P50" s="125">
        <v>0</v>
      </c>
      <c r="Q50" s="125"/>
      <c r="R50" s="125">
        <v>0</v>
      </c>
      <c r="S50" s="125">
        <v>0</v>
      </c>
      <c r="T50" s="125">
        <v>0</v>
      </c>
      <c r="U50" s="125">
        <v>0</v>
      </c>
      <c r="V50" s="125">
        <v>0</v>
      </c>
      <c r="W50" s="125">
        <v>0</v>
      </c>
      <c r="X50" s="123" t="s">
        <v>139</v>
      </c>
      <c r="Y50" s="123" t="s">
        <v>194</v>
      </c>
      <c r="Z50" s="123" t="s">
        <v>137</v>
      </c>
      <c r="AA50" s="124" t="s">
        <v>141</v>
      </c>
      <c r="AB50" s="125">
        <f t="shared" ref="AB50:AB51" si="29">SUBTOTAL(9,AC50:BD50)</f>
        <v>13.12</v>
      </c>
      <c r="AC50" s="136">
        <v>0</v>
      </c>
      <c r="AD50" s="136">
        <v>0.1</v>
      </c>
      <c r="AE50" s="137">
        <v>0</v>
      </c>
      <c r="AF50" s="137">
        <v>0</v>
      </c>
      <c r="AG50" s="136">
        <v>0.1</v>
      </c>
      <c r="AH50" s="136">
        <v>0.4</v>
      </c>
      <c r="AI50" s="136">
        <v>0.3</v>
      </c>
      <c r="AJ50" s="136">
        <v>0</v>
      </c>
      <c r="AK50" s="136">
        <v>0</v>
      </c>
      <c r="AL50" s="136">
        <v>1</v>
      </c>
      <c r="AM50" s="137">
        <v>0</v>
      </c>
      <c r="AN50" s="136">
        <v>0.1</v>
      </c>
      <c r="AO50" s="136">
        <v>0</v>
      </c>
      <c r="AP50" s="136">
        <v>0</v>
      </c>
      <c r="AQ50" s="136">
        <v>0</v>
      </c>
      <c r="AR50" s="136">
        <v>3</v>
      </c>
      <c r="AS50" s="137">
        <v>0</v>
      </c>
      <c r="AT50" s="137">
        <v>0</v>
      </c>
      <c r="AU50" s="137">
        <v>0</v>
      </c>
      <c r="AV50" s="136">
        <v>0</v>
      </c>
      <c r="AW50" s="137">
        <v>0</v>
      </c>
      <c r="AX50" s="136">
        <v>3</v>
      </c>
      <c r="AY50" s="136">
        <v>0</v>
      </c>
      <c r="AZ50" s="136">
        <v>0</v>
      </c>
      <c r="BA50" s="136">
        <v>5.12</v>
      </c>
      <c r="BB50" s="136">
        <v>0</v>
      </c>
      <c r="BC50" s="136">
        <v>0</v>
      </c>
      <c r="BD50" s="125">
        <v>0</v>
      </c>
      <c r="BE50" s="125">
        <f t="shared" si="7"/>
        <v>0.74</v>
      </c>
      <c r="BF50" s="125">
        <f t="shared" si="8"/>
        <v>0</v>
      </c>
      <c r="BG50" s="125"/>
      <c r="BH50" s="125"/>
      <c r="BI50" s="125">
        <v>0</v>
      </c>
      <c r="BJ50" s="125">
        <v>0</v>
      </c>
      <c r="BK50" s="125">
        <v>0.74</v>
      </c>
      <c r="BL50" s="125">
        <v>0</v>
      </c>
      <c r="BM50" s="125">
        <v>0</v>
      </c>
      <c r="BN50" s="125">
        <v>0</v>
      </c>
      <c r="BO50" s="125">
        <v>0</v>
      </c>
      <c r="BP50" s="125">
        <v>0</v>
      </c>
      <c r="BQ50" s="125">
        <v>0</v>
      </c>
      <c r="BR50" s="125">
        <v>68</v>
      </c>
      <c r="BS50" s="125">
        <v>0</v>
      </c>
      <c r="BT50" s="125">
        <f t="shared" si="3"/>
        <v>109.29</v>
      </c>
    </row>
    <row r="51" s="110" customFormat="1" spans="1:72">
      <c r="A51" s="123" t="s">
        <v>139</v>
      </c>
      <c r="B51" s="123" t="s">
        <v>194</v>
      </c>
      <c r="C51" s="123" t="s">
        <v>156</v>
      </c>
      <c r="D51" s="124" t="s">
        <v>195</v>
      </c>
      <c r="E51" s="125">
        <f t="shared" si="1"/>
        <v>0</v>
      </c>
      <c r="F51" s="125">
        <f t="shared" si="4"/>
        <v>0</v>
      </c>
      <c r="G51" s="125">
        <v>0</v>
      </c>
      <c r="H51" s="125">
        <f t="shared" si="5"/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  <c r="O51" s="125">
        <v>0</v>
      </c>
      <c r="P51" s="125">
        <v>0</v>
      </c>
      <c r="Q51" s="125"/>
      <c r="R51" s="125">
        <v>0</v>
      </c>
      <c r="S51" s="125">
        <v>0</v>
      </c>
      <c r="T51" s="125">
        <v>0</v>
      </c>
      <c r="U51" s="125">
        <v>0</v>
      </c>
      <c r="V51" s="125">
        <v>0</v>
      </c>
      <c r="W51" s="125">
        <v>0</v>
      </c>
      <c r="X51" s="123" t="s">
        <v>139</v>
      </c>
      <c r="Y51" s="123" t="s">
        <v>194</v>
      </c>
      <c r="Z51" s="123" t="s">
        <v>156</v>
      </c>
      <c r="AA51" s="124" t="s">
        <v>195</v>
      </c>
      <c r="AB51" s="125">
        <f t="shared" si="29"/>
        <v>0</v>
      </c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>
        <v>0</v>
      </c>
      <c r="BE51" s="125">
        <f t="shared" si="7"/>
        <v>0</v>
      </c>
      <c r="BF51" s="125">
        <f t="shared" si="8"/>
        <v>0</v>
      </c>
      <c r="BG51" s="125"/>
      <c r="BH51" s="125"/>
      <c r="BI51" s="125">
        <v>0</v>
      </c>
      <c r="BJ51" s="125">
        <v>0</v>
      </c>
      <c r="BK51" s="125">
        <v>0</v>
      </c>
      <c r="BL51" s="125">
        <v>0</v>
      </c>
      <c r="BM51" s="125">
        <v>0</v>
      </c>
      <c r="BN51" s="125">
        <v>0</v>
      </c>
      <c r="BO51" s="125">
        <v>0</v>
      </c>
      <c r="BP51" s="125">
        <v>0</v>
      </c>
      <c r="BQ51" s="125">
        <v>0</v>
      </c>
      <c r="BR51" s="125">
        <v>28</v>
      </c>
      <c r="BS51" s="125">
        <v>0</v>
      </c>
      <c r="BT51" s="125">
        <f t="shared" si="3"/>
        <v>28</v>
      </c>
    </row>
    <row r="52" s="110" customFormat="1" spans="1:72">
      <c r="A52" s="123"/>
      <c r="B52" s="123" t="s">
        <v>196</v>
      </c>
      <c r="C52" s="123"/>
      <c r="D52" s="124" t="s">
        <v>197</v>
      </c>
      <c r="E52" s="125">
        <f t="shared" si="1"/>
        <v>75.04</v>
      </c>
      <c r="F52" s="125">
        <f t="shared" si="4"/>
        <v>55.62</v>
      </c>
      <c r="G52" s="125">
        <v>32.44</v>
      </c>
      <c r="H52" s="125">
        <f t="shared" si="5"/>
        <v>20.48</v>
      </c>
      <c r="I52" s="125">
        <v>20.48</v>
      </c>
      <c r="J52" s="125">
        <v>0</v>
      </c>
      <c r="K52" s="125">
        <v>0</v>
      </c>
      <c r="L52" s="125">
        <v>0</v>
      </c>
      <c r="M52" s="125">
        <v>2.7</v>
      </c>
      <c r="N52" s="125">
        <v>0</v>
      </c>
      <c r="O52" s="125">
        <v>0</v>
      </c>
      <c r="P52" s="125">
        <v>0</v>
      </c>
      <c r="Q52" s="125"/>
      <c r="R52" s="125">
        <v>0</v>
      </c>
      <c r="S52" s="125">
        <v>0</v>
      </c>
      <c r="T52" s="125">
        <v>0</v>
      </c>
      <c r="U52" s="125">
        <v>0</v>
      </c>
      <c r="V52" s="125">
        <v>0</v>
      </c>
      <c r="W52" s="125">
        <v>0</v>
      </c>
      <c r="X52" s="123"/>
      <c r="Y52" s="123" t="s">
        <v>196</v>
      </c>
      <c r="Z52" s="123"/>
      <c r="AA52" s="124" t="s">
        <v>197</v>
      </c>
      <c r="AB52" s="125">
        <f>SUM(AB53:AB54)</f>
        <v>19.42</v>
      </c>
      <c r="AC52" s="125">
        <f t="shared" ref="AC52:BD52" si="30">SUM(AC53:AC54)</f>
        <v>2</v>
      </c>
      <c r="AD52" s="125">
        <f t="shared" si="30"/>
        <v>0</v>
      </c>
      <c r="AE52" s="125">
        <f t="shared" si="30"/>
        <v>0</v>
      </c>
      <c r="AF52" s="125">
        <f t="shared" si="30"/>
        <v>0</v>
      </c>
      <c r="AG52" s="125">
        <f t="shared" si="30"/>
        <v>0</v>
      </c>
      <c r="AH52" s="125">
        <f t="shared" si="30"/>
        <v>1</v>
      </c>
      <c r="AI52" s="125">
        <f t="shared" si="30"/>
        <v>0</v>
      </c>
      <c r="AJ52" s="125">
        <f t="shared" si="30"/>
        <v>0</v>
      </c>
      <c r="AK52" s="125">
        <f t="shared" si="30"/>
        <v>0</v>
      </c>
      <c r="AL52" s="125">
        <f t="shared" si="30"/>
        <v>2.8</v>
      </c>
      <c r="AM52" s="125">
        <f t="shared" si="30"/>
        <v>0</v>
      </c>
      <c r="AN52" s="125">
        <f t="shared" si="30"/>
        <v>0</v>
      </c>
      <c r="AO52" s="125">
        <f t="shared" si="30"/>
        <v>2</v>
      </c>
      <c r="AP52" s="125">
        <f t="shared" si="30"/>
        <v>2</v>
      </c>
      <c r="AQ52" s="125">
        <f t="shared" si="30"/>
        <v>0</v>
      </c>
      <c r="AR52" s="125">
        <f t="shared" si="30"/>
        <v>3</v>
      </c>
      <c r="AS52" s="125">
        <f t="shared" si="30"/>
        <v>0</v>
      </c>
      <c r="AT52" s="125">
        <f t="shared" si="30"/>
        <v>0</v>
      </c>
      <c r="AU52" s="125">
        <f t="shared" si="30"/>
        <v>0</v>
      </c>
      <c r="AV52" s="125">
        <f t="shared" si="30"/>
        <v>0</v>
      </c>
      <c r="AW52" s="125">
        <f t="shared" si="30"/>
        <v>0</v>
      </c>
      <c r="AX52" s="125">
        <f t="shared" si="30"/>
        <v>0</v>
      </c>
      <c r="AY52" s="125">
        <f t="shared" si="30"/>
        <v>0</v>
      </c>
      <c r="AZ52" s="125">
        <f t="shared" si="30"/>
        <v>0</v>
      </c>
      <c r="BA52" s="125">
        <f t="shared" si="30"/>
        <v>4.62</v>
      </c>
      <c r="BB52" s="125">
        <f t="shared" si="30"/>
        <v>0</v>
      </c>
      <c r="BC52" s="125">
        <f t="shared" si="30"/>
        <v>0</v>
      </c>
      <c r="BD52" s="125">
        <f t="shared" si="30"/>
        <v>2</v>
      </c>
      <c r="BE52" s="125">
        <f t="shared" si="7"/>
        <v>0</v>
      </c>
      <c r="BF52" s="125">
        <f t="shared" si="8"/>
        <v>0</v>
      </c>
      <c r="BG52" s="125"/>
      <c r="BH52" s="125"/>
      <c r="BI52" s="125">
        <v>0</v>
      </c>
      <c r="BJ52" s="125">
        <v>0</v>
      </c>
      <c r="BK52" s="125">
        <v>0</v>
      </c>
      <c r="BL52" s="125">
        <v>0</v>
      </c>
      <c r="BM52" s="125">
        <v>0</v>
      </c>
      <c r="BN52" s="125">
        <v>0</v>
      </c>
      <c r="BO52" s="125">
        <v>0</v>
      </c>
      <c r="BP52" s="125">
        <v>0</v>
      </c>
      <c r="BQ52" s="125">
        <v>0</v>
      </c>
      <c r="BR52" s="125">
        <f>97-2</f>
        <v>95</v>
      </c>
      <c r="BS52" s="125">
        <v>0</v>
      </c>
      <c r="BT52" s="125">
        <f t="shared" si="3"/>
        <v>170.04</v>
      </c>
    </row>
    <row r="53" s="110" customFormat="1" spans="1:72">
      <c r="A53" s="123" t="s">
        <v>139</v>
      </c>
      <c r="B53" s="123" t="s">
        <v>198</v>
      </c>
      <c r="C53" s="123" t="s">
        <v>137</v>
      </c>
      <c r="D53" s="124" t="s">
        <v>141</v>
      </c>
      <c r="E53" s="125">
        <f t="shared" si="1"/>
        <v>75.04</v>
      </c>
      <c r="F53" s="125">
        <f t="shared" si="4"/>
        <v>55.62</v>
      </c>
      <c r="G53" s="125">
        <v>32.44</v>
      </c>
      <c r="H53" s="125">
        <f t="shared" si="5"/>
        <v>20.48</v>
      </c>
      <c r="I53" s="125">
        <v>20.48</v>
      </c>
      <c r="J53" s="125">
        <v>0</v>
      </c>
      <c r="K53" s="125">
        <v>0</v>
      </c>
      <c r="L53" s="125">
        <v>0</v>
      </c>
      <c r="M53" s="125">
        <v>2.7</v>
      </c>
      <c r="N53" s="125">
        <v>0</v>
      </c>
      <c r="O53" s="125">
        <v>0</v>
      </c>
      <c r="P53" s="125">
        <v>0</v>
      </c>
      <c r="Q53" s="125"/>
      <c r="R53" s="125">
        <v>0</v>
      </c>
      <c r="S53" s="125">
        <v>0</v>
      </c>
      <c r="T53" s="125">
        <v>0</v>
      </c>
      <c r="U53" s="125">
        <v>0</v>
      </c>
      <c r="V53" s="125">
        <v>0</v>
      </c>
      <c r="W53" s="125">
        <v>0</v>
      </c>
      <c r="X53" s="123" t="s">
        <v>139</v>
      </c>
      <c r="Y53" s="123" t="s">
        <v>198</v>
      </c>
      <c r="Z53" s="123" t="s">
        <v>137</v>
      </c>
      <c r="AA53" s="124" t="s">
        <v>141</v>
      </c>
      <c r="AB53" s="125">
        <f t="shared" ref="AB53:AB54" si="31">SUBTOTAL(9,AC53:BD53)</f>
        <v>19.42</v>
      </c>
      <c r="AC53" s="136">
        <v>2</v>
      </c>
      <c r="AD53" s="136">
        <v>0</v>
      </c>
      <c r="AE53" s="137">
        <v>0</v>
      </c>
      <c r="AF53" s="137">
        <v>0</v>
      </c>
      <c r="AG53" s="136">
        <v>0</v>
      </c>
      <c r="AH53" s="136">
        <v>1</v>
      </c>
      <c r="AI53" s="136">
        <v>0</v>
      </c>
      <c r="AJ53" s="136">
        <v>0</v>
      </c>
      <c r="AK53" s="136">
        <v>0</v>
      </c>
      <c r="AL53" s="136">
        <v>2.8</v>
      </c>
      <c r="AM53" s="137">
        <v>0</v>
      </c>
      <c r="AN53" s="136">
        <v>0</v>
      </c>
      <c r="AO53" s="136">
        <v>2</v>
      </c>
      <c r="AP53" s="136">
        <v>2</v>
      </c>
      <c r="AQ53" s="136">
        <v>0</v>
      </c>
      <c r="AR53" s="136">
        <v>3</v>
      </c>
      <c r="AS53" s="137">
        <v>0</v>
      </c>
      <c r="AT53" s="137">
        <v>0</v>
      </c>
      <c r="AU53" s="137">
        <v>0</v>
      </c>
      <c r="AV53" s="136">
        <v>0</v>
      </c>
      <c r="AW53" s="137">
        <v>0</v>
      </c>
      <c r="AX53" s="136">
        <v>0</v>
      </c>
      <c r="AY53" s="136">
        <v>0</v>
      </c>
      <c r="AZ53" s="136">
        <v>0</v>
      </c>
      <c r="BA53" s="136">
        <v>4.62</v>
      </c>
      <c r="BB53" s="136">
        <v>0</v>
      </c>
      <c r="BC53" s="136">
        <v>0</v>
      </c>
      <c r="BD53" s="125">
        <v>2</v>
      </c>
      <c r="BE53" s="125">
        <f t="shared" si="7"/>
        <v>0</v>
      </c>
      <c r="BF53" s="125">
        <f t="shared" si="8"/>
        <v>0</v>
      </c>
      <c r="BG53" s="125"/>
      <c r="BH53" s="125"/>
      <c r="BI53" s="125">
        <v>0</v>
      </c>
      <c r="BJ53" s="125">
        <v>0</v>
      </c>
      <c r="BK53" s="125">
        <v>0</v>
      </c>
      <c r="BL53" s="125">
        <v>0</v>
      </c>
      <c r="BM53" s="125">
        <v>0</v>
      </c>
      <c r="BN53" s="125">
        <v>0</v>
      </c>
      <c r="BO53" s="125">
        <v>0</v>
      </c>
      <c r="BP53" s="125">
        <v>0</v>
      </c>
      <c r="BQ53" s="125">
        <v>0</v>
      </c>
      <c r="BR53" s="125">
        <f>87-2</f>
        <v>85</v>
      </c>
      <c r="BS53" s="125">
        <v>0</v>
      </c>
      <c r="BT53" s="125">
        <f t="shared" si="3"/>
        <v>160.04</v>
      </c>
    </row>
    <row r="54" s="110" customFormat="1" spans="1:72">
      <c r="A54" s="123" t="s">
        <v>139</v>
      </c>
      <c r="B54" s="123" t="s">
        <v>198</v>
      </c>
      <c r="C54" s="123" t="s">
        <v>154</v>
      </c>
      <c r="D54" s="124" t="s">
        <v>199</v>
      </c>
      <c r="E54" s="125">
        <f t="shared" si="1"/>
        <v>0</v>
      </c>
      <c r="F54" s="125">
        <f t="shared" si="4"/>
        <v>0</v>
      </c>
      <c r="G54" s="125">
        <v>0</v>
      </c>
      <c r="H54" s="125">
        <f t="shared" si="5"/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0</v>
      </c>
      <c r="N54" s="125">
        <v>0</v>
      </c>
      <c r="O54" s="125">
        <v>0</v>
      </c>
      <c r="P54" s="125">
        <v>0</v>
      </c>
      <c r="Q54" s="125"/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25">
        <v>0</v>
      </c>
      <c r="X54" s="123" t="s">
        <v>139</v>
      </c>
      <c r="Y54" s="123" t="s">
        <v>198</v>
      </c>
      <c r="Z54" s="123" t="s">
        <v>154</v>
      </c>
      <c r="AA54" s="124" t="s">
        <v>199</v>
      </c>
      <c r="AB54" s="125">
        <f t="shared" si="31"/>
        <v>0</v>
      </c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>
        <v>0</v>
      </c>
      <c r="BE54" s="125">
        <f t="shared" si="7"/>
        <v>0</v>
      </c>
      <c r="BF54" s="125">
        <f t="shared" si="8"/>
        <v>0</v>
      </c>
      <c r="BG54" s="125"/>
      <c r="BH54" s="125"/>
      <c r="BI54" s="125">
        <v>0</v>
      </c>
      <c r="BJ54" s="125">
        <v>0</v>
      </c>
      <c r="BK54" s="125">
        <v>0</v>
      </c>
      <c r="BL54" s="125">
        <v>0</v>
      </c>
      <c r="BM54" s="125">
        <v>0</v>
      </c>
      <c r="BN54" s="125">
        <v>0</v>
      </c>
      <c r="BO54" s="125">
        <v>0</v>
      </c>
      <c r="BP54" s="125">
        <v>0</v>
      </c>
      <c r="BQ54" s="125">
        <v>0</v>
      </c>
      <c r="BR54" s="125">
        <v>10</v>
      </c>
      <c r="BS54" s="125">
        <v>0</v>
      </c>
      <c r="BT54" s="125">
        <f t="shared" si="3"/>
        <v>10</v>
      </c>
    </row>
    <row r="55" s="110" customFormat="1" spans="1:72">
      <c r="A55" s="123"/>
      <c r="B55" s="123" t="s">
        <v>200</v>
      </c>
      <c r="C55" s="123"/>
      <c r="D55" s="124" t="s">
        <v>201</v>
      </c>
      <c r="E55" s="125">
        <f t="shared" si="1"/>
        <v>183.3</v>
      </c>
      <c r="F55" s="125">
        <f t="shared" si="4"/>
        <v>135.28</v>
      </c>
      <c r="G55" s="125">
        <v>95.8</v>
      </c>
      <c r="H55" s="125">
        <f t="shared" si="5"/>
        <v>15.75</v>
      </c>
      <c r="I55" s="125">
        <v>15.75</v>
      </c>
      <c r="J55" s="125">
        <v>0</v>
      </c>
      <c r="K55" s="125">
        <v>0</v>
      </c>
      <c r="L55" s="125">
        <v>0</v>
      </c>
      <c r="M55" s="125">
        <v>7.98</v>
      </c>
      <c r="N55" s="125">
        <v>0</v>
      </c>
      <c r="O55" s="125">
        <v>15.75</v>
      </c>
      <c r="P55" s="125">
        <v>0</v>
      </c>
      <c r="Q55" s="125"/>
      <c r="R55" s="125">
        <v>0</v>
      </c>
      <c r="S55" s="125">
        <v>0</v>
      </c>
      <c r="T55" s="125">
        <v>0</v>
      </c>
      <c r="U55" s="125">
        <v>0</v>
      </c>
      <c r="V55" s="125">
        <v>0</v>
      </c>
      <c r="W55" s="125">
        <v>0</v>
      </c>
      <c r="X55" s="123"/>
      <c r="Y55" s="123" t="s">
        <v>200</v>
      </c>
      <c r="Z55" s="123"/>
      <c r="AA55" s="124" t="s">
        <v>201</v>
      </c>
      <c r="AB55" s="125">
        <f>SUM(AB56)</f>
        <v>41.52</v>
      </c>
      <c r="AC55" s="125">
        <f t="shared" ref="AC55:BD55" si="32">SUM(AC56)</f>
        <v>4.85</v>
      </c>
      <c r="AD55" s="125">
        <f t="shared" si="32"/>
        <v>1.35</v>
      </c>
      <c r="AE55" s="125">
        <f t="shared" si="32"/>
        <v>0</v>
      </c>
      <c r="AF55" s="125">
        <f t="shared" si="32"/>
        <v>0</v>
      </c>
      <c r="AG55" s="125">
        <f t="shared" si="32"/>
        <v>0.2</v>
      </c>
      <c r="AH55" s="125">
        <f t="shared" si="32"/>
        <v>1.4</v>
      </c>
      <c r="AI55" s="125">
        <f t="shared" si="32"/>
        <v>0.3</v>
      </c>
      <c r="AJ55" s="125">
        <f t="shared" si="32"/>
        <v>0.1</v>
      </c>
      <c r="AK55" s="125">
        <f t="shared" si="32"/>
        <v>0</v>
      </c>
      <c r="AL55" s="125">
        <f t="shared" si="32"/>
        <v>3.7</v>
      </c>
      <c r="AM55" s="125">
        <f t="shared" si="32"/>
        <v>0</v>
      </c>
      <c r="AN55" s="125">
        <f t="shared" si="32"/>
        <v>0.2</v>
      </c>
      <c r="AO55" s="125">
        <f t="shared" si="32"/>
        <v>0</v>
      </c>
      <c r="AP55" s="125">
        <f t="shared" si="32"/>
        <v>0.6</v>
      </c>
      <c r="AQ55" s="125">
        <f t="shared" si="32"/>
        <v>0</v>
      </c>
      <c r="AR55" s="125">
        <f t="shared" si="32"/>
        <v>2.15</v>
      </c>
      <c r="AS55" s="125">
        <f t="shared" si="32"/>
        <v>0</v>
      </c>
      <c r="AT55" s="125">
        <f t="shared" si="32"/>
        <v>0</v>
      </c>
      <c r="AU55" s="125">
        <f t="shared" si="32"/>
        <v>0</v>
      </c>
      <c r="AV55" s="125">
        <f t="shared" si="32"/>
        <v>0</v>
      </c>
      <c r="AW55" s="125">
        <f t="shared" si="32"/>
        <v>0</v>
      </c>
      <c r="AX55" s="125">
        <f t="shared" si="32"/>
        <v>12.35</v>
      </c>
      <c r="AY55" s="125">
        <f t="shared" si="32"/>
        <v>0.8</v>
      </c>
      <c r="AZ55" s="125">
        <f t="shared" si="32"/>
        <v>5</v>
      </c>
      <c r="BA55" s="125">
        <f t="shared" si="32"/>
        <v>6.32</v>
      </c>
      <c r="BB55" s="125">
        <f t="shared" si="32"/>
        <v>0</v>
      </c>
      <c r="BC55" s="125">
        <f t="shared" si="32"/>
        <v>2.2</v>
      </c>
      <c r="BD55" s="125">
        <f t="shared" si="32"/>
        <v>0</v>
      </c>
      <c r="BE55" s="125">
        <f t="shared" si="7"/>
        <v>6.5</v>
      </c>
      <c r="BF55" s="125">
        <f t="shared" si="8"/>
        <v>0</v>
      </c>
      <c r="BG55" s="125"/>
      <c r="BH55" s="125"/>
      <c r="BI55" s="125">
        <v>0</v>
      </c>
      <c r="BJ55" s="125">
        <v>0</v>
      </c>
      <c r="BK55" s="125">
        <v>6.5</v>
      </c>
      <c r="BL55" s="125">
        <v>0</v>
      </c>
      <c r="BM55" s="125">
        <v>0</v>
      </c>
      <c r="BN55" s="125">
        <v>0</v>
      </c>
      <c r="BO55" s="125">
        <v>0</v>
      </c>
      <c r="BP55" s="125">
        <v>0</v>
      </c>
      <c r="BQ55" s="125">
        <v>0</v>
      </c>
      <c r="BR55" s="125">
        <v>466.5</v>
      </c>
      <c r="BS55" s="125">
        <v>0</v>
      </c>
      <c r="BT55" s="125">
        <f t="shared" si="3"/>
        <v>649.8</v>
      </c>
    </row>
    <row r="56" s="110" customFormat="1" spans="1:72">
      <c r="A56" s="123" t="s">
        <v>139</v>
      </c>
      <c r="B56" s="123" t="s">
        <v>202</v>
      </c>
      <c r="C56" s="123" t="s">
        <v>137</v>
      </c>
      <c r="D56" s="124" t="s">
        <v>141</v>
      </c>
      <c r="E56" s="125">
        <f t="shared" si="1"/>
        <v>183.3</v>
      </c>
      <c r="F56" s="125">
        <f t="shared" si="4"/>
        <v>135.28</v>
      </c>
      <c r="G56" s="125">
        <v>95.8</v>
      </c>
      <c r="H56" s="125">
        <f t="shared" si="5"/>
        <v>15.75</v>
      </c>
      <c r="I56" s="125">
        <v>15.75</v>
      </c>
      <c r="J56" s="125">
        <v>0</v>
      </c>
      <c r="K56" s="125">
        <v>0</v>
      </c>
      <c r="L56" s="125">
        <v>0</v>
      </c>
      <c r="M56" s="125">
        <v>7.98</v>
      </c>
      <c r="N56" s="125">
        <v>0</v>
      </c>
      <c r="O56" s="125">
        <v>15.75</v>
      </c>
      <c r="P56" s="125">
        <v>0</v>
      </c>
      <c r="Q56" s="125"/>
      <c r="R56" s="125">
        <v>0</v>
      </c>
      <c r="S56" s="125">
        <v>0</v>
      </c>
      <c r="T56" s="125">
        <v>0</v>
      </c>
      <c r="U56" s="125">
        <v>0</v>
      </c>
      <c r="V56" s="125">
        <v>0</v>
      </c>
      <c r="W56" s="125">
        <v>0</v>
      </c>
      <c r="X56" s="123" t="s">
        <v>139</v>
      </c>
      <c r="Y56" s="123" t="s">
        <v>202</v>
      </c>
      <c r="Z56" s="123" t="s">
        <v>137</v>
      </c>
      <c r="AA56" s="124" t="s">
        <v>141</v>
      </c>
      <c r="AB56" s="125">
        <f>SUBTOTAL(9,AC56:BD56)</f>
        <v>41.52</v>
      </c>
      <c r="AC56" s="136">
        <v>4.85</v>
      </c>
      <c r="AD56" s="136">
        <v>1.35</v>
      </c>
      <c r="AE56" s="137">
        <v>0</v>
      </c>
      <c r="AF56" s="137">
        <v>0</v>
      </c>
      <c r="AG56" s="136">
        <v>0.2</v>
      </c>
      <c r="AH56" s="136">
        <v>1.4</v>
      </c>
      <c r="AI56" s="136">
        <v>0.3</v>
      </c>
      <c r="AJ56" s="136">
        <v>0.1</v>
      </c>
      <c r="AK56" s="136">
        <v>0</v>
      </c>
      <c r="AL56" s="136">
        <v>3.7</v>
      </c>
      <c r="AM56" s="137">
        <v>0</v>
      </c>
      <c r="AN56" s="136">
        <v>0.2</v>
      </c>
      <c r="AO56" s="136">
        <v>0</v>
      </c>
      <c r="AP56" s="136">
        <v>0.6</v>
      </c>
      <c r="AQ56" s="136">
        <v>0</v>
      </c>
      <c r="AR56" s="136">
        <v>2.15</v>
      </c>
      <c r="AS56" s="137">
        <v>0</v>
      </c>
      <c r="AT56" s="137">
        <v>0</v>
      </c>
      <c r="AU56" s="137">
        <v>0</v>
      </c>
      <c r="AV56" s="136">
        <v>0</v>
      </c>
      <c r="AW56" s="137">
        <v>0</v>
      </c>
      <c r="AX56" s="136">
        <v>12.35</v>
      </c>
      <c r="AY56" s="136">
        <v>0.8</v>
      </c>
      <c r="AZ56" s="136">
        <v>5</v>
      </c>
      <c r="BA56" s="136">
        <v>6.32</v>
      </c>
      <c r="BB56" s="136">
        <v>0</v>
      </c>
      <c r="BC56" s="136">
        <v>2.2</v>
      </c>
      <c r="BD56" s="125">
        <v>0</v>
      </c>
      <c r="BE56" s="125">
        <f t="shared" si="7"/>
        <v>6.5</v>
      </c>
      <c r="BF56" s="125">
        <f t="shared" si="8"/>
        <v>0</v>
      </c>
      <c r="BG56" s="125"/>
      <c r="BH56" s="125"/>
      <c r="BI56" s="125">
        <v>0</v>
      </c>
      <c r="BJ56" s="125">
        <v>0</v>
      </c>
      <c r="BK56" s="125">
        <v>6.5</v>
      </c>
      <c r="BL56" s="125">
        <v>0</v>
      </c>
      <c r="BM56" s="125">
        <v>0</v>
      </c>
      <c r="BN56" s="125">
        <v>0</v>
      </c>
      <c r="BO56" s="125">
        <v>0</v>
      </c>
      <c r="BP56" s="125">
        <v>0</v>
      </c>
      <c r="BQ56" s="125">
        <v>0</v>
      </c>
      <c r="BR56" s="125">
        <v>466.5</v>
      </c>
      <c r="BS56" s="125">
        <v>0</v>
      </c>
      <c r="BT56" s="125">
        <f t="shared" si="3"/>
        <v>649.8</v>
      </c>
    </row>
    <row r="57" s="110" customFormat="1" spans="1:72">
      <c r="A57" s="123"/>
      <c r="B57" s="123" t="s">
        <v>203</v>
      </c>
      <c r="C57" s="123"/>
      <c r="D57" s="124" t="s">
        <v>204</v>
      </c>
      <c r="E57" s="125">
        <f t="shared" si="1"/>
        <v>682.01</v>
      </c>
      <c r="F57" s="125">
        <f t="shared" si="4"/>
        <v>503.63</v>
      </c>
      <c r="G57" s="125">
        <v>275.48</v>
      </c>
      <c r="H57" s="125">
        <f t="shared" si="5"/>
        <v>194.04</v>
      </c>
      <c r="I57" s="125">
        <v>171</v>
      </c>
      <c r="J57" s="125">
        <v>0</v>
      </c>
      <c r="K57" s="125">
        <v>0</v>
      </c>
      <c r="L57" s="125">
        <v>23.04</v>
      </c>
      <c r="M57" s="125">
        <v>22.96</v>
      </c>
      <c r="N57" s="125">
        <v>0</v>
      </c>
      <c r="O57" s="125">
        <v>3.15</v>
      </c>
      <c r="P57" s="125">
        <v>0</v>
      </c>
      <c r="Q57" s="125"/>
      <c r="R57" s="125">
        <v>0</v>
      </c>
      <c r="S57" s="125">
        <v>0</v>
      </c>
      <c r="T57" s="125">
        <v>0</v>
      </c>
      <c r="U57" s="125">
        <v>0</v>
      </c>
      <c r="V57" s="125">
        <v>0</v>
      </c>
      <c r="W57" s="125">
        <v>8</v>
      </c>
      <c r="X57" s="123"/>
      <c r="Y57" s="123" t="s">
        <v>203</v>
      </c>
      <c r="Z57" s="123"/>
      <c r="AA57" s="124" t="s">
        <v>204</v>
      </c>
      <c r="AB57" s="125">
        <f>SUM(AB58:AB62)</f>
        <v>175.8</v>
      </c>
      <c r="AC57" s="125">
        <f t="shared" ref="AC57:BD57" si="33">SUM(AC58:AC62)</f>
        <v>28.12</v>
      </c>
      <c r="AD57" s="125">
        <f t="shared" si="33"/>
        <v>5.3</v>
      </c>
      <c r="AE57" s="125">
        <f t="shared" si="33"/>
        <v>0</v>
      </c>
      <c r="AF57" s="125">
        <f t="shared" si="33"/>
        <v>0</v>
      </c>
      <c r="AG57" s="125">
        <f t="shared" si="33"/>
        <v>1</v>
      </c>
      <c r="AH57" s="125">
        <f t="shared" si="33"/>
        <v>3.7</v>
      </c>
      <c r="AI57" s="125">
        <f t="shared" si="33"/>
        <v>3.8</v>
      </c>
      <c r="AJ57" s="125">
        <f t="shared" si="33"/>
        <v>0</v>
      </c>
      <c r="AK57" s="125">
        <f t="shared" si="33"/>
        <v>0</v>
      </c>
      <c r="AL57" s="125">
        <f t="shared" si="33"/>
        <v>22.5</v>
      </c>
      <c r="AM57" s="125">
        <f t="shared" si="33"/>
        <v>0</v>
      </c>
      <c r="AN57" s="125">
        <f t="shared" si="33"/>
        <v>1.2</v>
      </c>
      <c r="AO57" s="125">
        <f t="shared" si="33"/>
        <v>0</v>
      </c>
      <c r="AP57" s="125">
        <f t="shared" si="33"/>
        <v>5.7</v>
      </c>
      <c r="AQ57" s="125">
        <f t="shared" si="33"/>
        <v>3.5</v>
      </c>
      <c r="AR57" s="125">
        <f t="shared" si="33"/>
        <v>22.5</v>
      </c>
      <c r="AS57" s="125">
        <f t="shared" si="33"/>
        <v>0</v>
      </c>
      <c r="AT57" s="125">
        <f t="shared" si="33"/>
        <v>0</v>
      </c>
      <c r="AU57" s="125">
        <f t="shared" si="33"/>
        <v>0</v>
      </c>
      <c r="AV57" s="125">
        <f t="shared" si="33"/>
        <v>1.2</v>
      </c>
      <c r="AW57" s="125">
        <f t="shared" si="33"/>
        <v>0</v>
      </c>
      <c r="AX57" s="125">
        <f t="shared" si="33"/>
        <v>14.4</v>
      </c>
      <c r="AY57" s="125">
        <f t="shared" si="33"/>
        <v>0</v>
      </c>
      <c r="AZ57" s="125">
        <f t="shared" si="33"/>
        <v>6</v>
      </c>
      <c r="BA57" s="125">
        <f t="shared" si="33"/>
        <v>51.18</v>
      </c>
      <c r="BB57" s="125">
        <f t="shared" si="33"/>
        <v>0</v>
      </c>
      <c r="BC57" s="125">
        <f t="shared" si="33"/>
        <v>5.7</v>
      </c>
      <c r="BD57" s="125">
        <f t="shared" si="33"/>
        <v>0</v>
      </c>
      <c r="BE57" s="125">
        <f t="shared" si="7"/>
        <v>2.58</v>
      </c>
      <c r="BF57" s="125">
        <f t="shared" si="8"/>
        <v>0</v>
      </c>
      <c r="BG57" s="125"/>
      <c r="BH57" s="125"/>
      <c r="BI57" s="125">
        <v>0</v>
      </c>
      <c r="BJ57" s="125">
        <v>0</v>
      </c>
      <c r="BK57" s="125">
        <v>2.58</v>
      </c>
      <c r="BL57" s="125">
        <v>0</v>
      </c>
      <c r="BM57" s="125">
        <v>0</v>
      </c>
      <c r="BN57" s="125">
        <v>0</v>
      </c>
      <c r="BO57" s="125">
        <v>0</v>
      </c>
      <c r="BP57" s="125">
        <v>0</v>
      </c>
      <c r="BQ57" s="125">
        <v>0</v>
      </c>
      <c r="BR57" s="125">
        <f>1564.49+170</f>
        <v>1734.49</v>
      </c>
      <c r="BS57" s="125">
        <v>0</v>
      </c>
      <c r="BT57" s="125">
        <f t="shared" si="3"/>
        <v>2416.5</v>
      </c>
    </row>
    <row r="58" s="110" customFormat="1" spans="1:72">
      <c r="A58" s="123" t="s">
        <v>139</v>
      </c>
      <c r="B58" s="123" t="s">
        <v>205</v>
      </c>
      <c r="C58" s="123" t="s">
        <v>137</v>
      </c>
      <c r="D58" s="124" t="s">
        <v>141</v>
      </c>
      <c r="E58" s="125">
        <f t="shared" si="1"/>
        <v>673.72</v>
      </c>
      <c r="F58" s="125">
        <f t="shared" si="4"/>
        <v>497.34</v>
      </c>
      <c r="G58" s="125">
        <v>272.58</v>
      </c>
      <c r="H58" s="125">
        <f t="shared" si="5"/>
        <v>194.04</v>
      </c>
      <c r="I58" s="125">
        <v>171</v>
      </c>
      <c r="J58" s="125">
        <v>0</v>
      </c>
      <c r="K58" s="125">
        <v>0</v>
      </c>
      <c r="L58" s="125">
        <v>23.04</v>
      </c>
      <c r="M58" s="125">
        <v>22.72</v>
      </c>
      <c r="N58" s="125">
        <v>0</v>
      </c>
      <c r="O58" s="125">
        <v>0</v>
      </c>
      <c r="P58" s="125">
        <v>0</v>
      </c>
      <c r="Q58" s="125"/>
      <c r="R58" s="125">
        <v>0</v>
      </c>
      <c r="S58" s="125">
        <v>0</v>
      </c>
      <c r="T58" s="125">
        <v>0</v>
      </c>
      <c r="U58" s="125">
        <v>0</v>
      </c>
      <c r="V58" s="125">
        <v>0</v>
      </c>
      <c r="W58" s="125">
        <v>8</v>
      </c>
      <c r="X58" s="123" t="s">
        <v>139</v>
      </c>
      <c r="Y58" s="123" t="s">
        <v>205</v>
      </c>
      <c r="Z58" s="123" t="s">
        <v>137</v>
      </c>
      <c r="AA58" s="124" t="s">
        <v>141</v>
      </c>
      <c r="AB58" s="125">
        <f t="shared" ref="AB58:AB62" si="34">SUBTOTAL(9,AC58:BD58)</f>
        <v>173.8</v>
      </c>
      <c r="AC58" s="136">
        <v>27.12</v>
      </c>
      <c r="AD58" s="136">
        <v>5.3</v>
      </c>
      <c r="AE58" s="137">
        <v>0</v>
      </c>
      <c r="AF58" s="137">
        <v>0</v>
      </c>
      <c r="AG58" s="136">
        <v>1</v>
      </c>
      <c r="AH58" s="136">
        <v>3.7</v>
      </c>
      <c r="AI58" s="136">
        <v>3.8</v>
      </c>
      <c r="AJ58" s="136">
        <v>0</v>
      </c>
      <c r="AK58" s="136">
        <v>0</v>
      </c>
      <c r="AL58" s="136">
        <v>22.5</v>
      </c>
      <c r="AM58" s="137">
        <v>0</v>
      </c>
      <c r="AN58" s="136">
        <v>1.2</v>
      </c>
      <c r="AO58" s="136">
        <v>0</v>
      </c>
      <c r="AP58" s="136">
        <v>5.7</v>
      </c>
      <c r="AQ58" s="136">
        <v>3.5</v>
      </c>
      <c r="AR58" s="136">
        <v>22.5</v>
      </c>
      <c r="AS58" s="137">
        <v>0</v>
      </c>
      <c r="AT58" s="137">
        <v>0</v>
      </c>
      <c r="AU58" s="137">
        <v>0</v>
      </c>
      <c r="AV58" s="136">
        <v>1.2</v>
      </c>
      <c r="AW58" s="137">
        <v>0</v>
      </c>
      <c r="AX58" s="136">
        <v>14.4</v>
      </c>
      <c r="AY58" s="136">
        <v>0</v>
      </c>
      <c r="AZ58" s="136">
        <v>6</v>
      </c>
      <c r="BA58" s="136">
        <v>51.18</v>
      </c>
      <c r="BB58" s="136">
        <v>0</v>
      </c>
      <c r="BC58" s="136">
        <v>4.7</v>
      </c>
      <c r="BD58" s="125">
        <v>0</v>
      </c>
      <c r="BE58" s="125">
        <f t="shared" si="7"/>
        <v>2.58</v>
      </c>
      <c r="BF58" s="125">
        <f t="shared" si="8"/>
        <v>0</v>
      </c>
      <c r="BG58" s="125"/>
      <c r="BH58" s="125"/>
      <c r="BI58" s="125">
        <v>0</v>
      </c>
      <c r="BJ58" s="125">
        <v>0</v>
      </c>
      <c r="BK58" s="125">
        <v>2.58</v>
      </c>
      <c r="BL58" s="125">
        <v>0</v>
      </c>
      <c r="BM58" s="125">
        <v>0</v>
      </c>
      <c r="BN58" s="125">
        <v>0</v>
      </c>
      <c r="BO58" s="125">
        <v>0</v>
      </c>
      <c r="BP58" s="125">
        <v>0</v>
      </c>
      <c r="BQ58" s="125">
        <v>0</v>
      </c>
      <c r="BR58" s="125">
        <f>1505.49+170</f>
        <v>1675.49</v>
      </c>
      <c r="BS58" s="125">
        <v>0</v>
      </c>
      <c r="BT58" s="125">
        <f t="shared" si="3"/>
        <v>2349.21</v>
      </c>
    </row>
    <row r="59" s="110" customFormat="1" spans="1:72">
      <c r="A59" s="123" t="s">
        <v>139</v>
      </c>
      <c r="B59" s="123" t="s">
        <v>205</v>
      </c>
      <c r="C59" s="123" t="s">
        <v>142</v>
      </c>
      <c r="D59" s="124" t="s">
        <v>148</v>
      </c>
      <c r="E59" s="125">
        <f t="shared" si="1"/>
        <v>0</v>
      </c>
      <c r="F59" s="125">
        <f t="shared" si="4"/>
        <v>0</v>
      </c>
      <c r="G59" s="125">
        <v>0</v>
      </c>
      <c r="H59" s="125">
        <f t="shared" si="5"/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v>0</v>
      </c>
      <c r="O59" s="125">
        <v>0</v>
      </c>
      <c r="P59" s="125">
        <v>0</v>
      </c>
      <c r="Q59" s="125"/>
      <c r="R59" s="125">
        <v>0</v>
      </c>
      <c r="S59" s="125">
        <v>0</v>
      </c>
      <c r="T59" s="125">
        <v>0</v>
      </c>
      <c r="U59" s="125">
        <v>0</v>
      </c>
      <c r="V59" s="125">
        <v>0</v>
      </c>
      <c r="W59" s="125">
        <v>0</v>
      </c>
      <c r="X59" s="123" t="s">
        <v>139</v>
      </c>
      <c r="Y59" s="123" t="s">
        <v>205</v>
      </c>
      <c r="Z59" s="123" t="s">
        <v>142</v>
      </c>
      <c r="AA59" s="124" t="s">
        <v>148</v>
      </c>
      <c r="AB59" s="125">
        <f t="shared" si="34"/>
        <v>0</v>
      </c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>
        <v>0</v>
      </c>
      <c r="BE59" s="125">
        <f t="shared" si="7"/>
        <v>0</v>
      </c>
      <c r="BF59" s="125">
        <f t="shared" si="8"/>
        <v>0</v>
      </c>
      <c r="BG59" s="125"/>
      <c r="BH59" s="125"/>
      <c r="BI59" s="125">
        <v>0</v>
      </c>
      <c r="BJ59" s="125">
        <v>0</v>
      </c>
      <c r="BK59" s="125">
        <v>0</v>
      </c>
      <c r="BL59" s="125">
        <v>0</v>
      </c>
      <c r="BM59" s="125">
        <v>0</v>
      </c>
      <c r="BN59" s="125">
        <v>0</v>
      </c>
      <c r="BO59" s="125">
        <v>0</v>
      </c>
      <c r="BP59" s="125">
        <v>0</v>
      </c>
      <c r="BQ59" s="125">
        <v>0</v>
      </c>
      <c r="BR59" s="125">
        <v>19</v>
      </c>
      <c r="BS59" s="125">
        <v>0</v>
      </c>
      <c r="BT59" s="125">
        <f t="shared" si="3"/>
        <v>19</v>
      </c>
    </row>
    <row r="60" s="110" customFormat="1" spans="1:72">
      <c r="A60" s="123" t="s">
        <v>139</v>
      </c>
      <c r="B60" s="123" t="s">
        <v>205</v>
      </c>
      <c r="C60" s="123" t="s">
        <v>145</v>
      </c>
      <c r="D60" s="124" t="s">
        <v>149</v>
      </c>
      <c r="E60" s="125">
        <f t="shared" si="1"/>
        <v>0</v>
      </c>
      <c r="F60" s="125">
        <f t="shared" si="4"/>
        <v>0</v>
      </c>
      <c r="G60" s="125">
        <v>0</v>
      </c>
      <c r="H60" s="125">
        <f t="shared" si="5"/>
        <v>0</v>
      </c>
      <c r="I60" s="125">
        <v>0</v>
      </c>
      <c r="J60" s="125">
        <v>0</v>
      </c>
      <c r="K60" s="125">
        <v>0</v>
      </c>
      <c r="L60" s="125">
        <v>0</v>
      </c>
      <c r="M60" s="125">
        <v>0</v>
      </c>
      <c r="N60" s="125">
        <v>0</v>
      </c>
      <c r="O60" s="125">
        <v>0</v>
      </c>
      <c r="P60" s="125">
        <v>0</v>
      </c>
      <c r="Q60" s="125"/>
      <c r="R60" s="125">
        <v>0</v>
      </c>
      <c r="S60" s="125">
        <v>0</v>
      </c>
      <c r="T60" s="125">
        <v>0</v>
      </c>
      <c r="U60" s="125">
        <v>0</v>
      </c>
      <c r="V60" s="125">
        <v>0</v>
      </c>
      <c r="W60" s="125">
        <v>0</v>
      </c>
      <c r="X60" s="123" t="s">
        <v>139</v>
      </c>
      <c r="Y60" s="123" t="s">
        <v>205</v>
      </c>
      <c r="Z60" s="123" t="s">
        <v>145</v>
      </c>
      <c r="AA60" s="124" t="s">
        <v>149</v>
      </c>
      <c r="AB60" s="125">
        <f t="shared" si="34"/>
        <v>0</v>
      </c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>
        <v>0</v>
      </c>
      <c r="BE60" s="125">
        <f t="shared" si="7"/>
        <v>0</v>
      </c>
      <c r="BF60" s="125">
        <f t="shared" si="8"/>
        <v>0</v>
      </c>
      <c r="BG60" s="125"/>
      <c r="BH60" s="125"/>
      <c r="BI60" s="125">
        <v>0</v>
      </c>
      <c r="BJ60" s="125">
        <v>0</v>
      </c>
      <c r="BK60" s="125">
        <v>0</v>
      </c>
      <c r="BL60" s="125">
        <v>0</v>
      </c>
      <c r="BM60" s="125">
        <v>0</v>
      </c>
      <c r="BN60" s="125">
        <v>0</v>
      </c>
      <c r="BO60" s="125">
        <v>0</v>
      </c>
      <c r="BP60" s="125">
        <v>0</v>
      </c>
      <c r="BQ60" s="125">
        <v>0</v>
      </c>
      <c r="BR60" s="125">
        <v>18</v>
      </c>
      <c r="BS60" s="125">
        <v>0</v>
      </c>
      <c r="BT60" s="125">
        <f t="shared" si="3"/>
        <v>18</v>
      </c>
    </row>
    <row r="61" s="110" customFormat="1" ht="13.5" customHeight="1" spans="1:72">
      <c r="A61" s="123" t="s">
        <v>139</v>
      </c>
      <c r="B61" s="123" t="s">
        <v>205</v>
      </c>
      <c r="C61" s="123" t="s">
        <v>152</v>
      </c>
      <c r="D61" s="124" t="s">
        <v>153</v>
      </c>
      <c r="E61" s="125">
        <f t="shared" si="1"/>
        <v>8.29</v>
      </c>
      <c r="F61" s="125">
        <f t="shared" si="4"/>
        <v>6.29</v>
      </c>
      <c r="G61" s="125">
        <v>2.9</v>
      </c>
      <c r="H61" s="125">
        <f t="shared" si="5"/>
        <v>0</v>
      </c>
      <c r="I61" s="125">
        <v>0</v>
      </c>
      <c r="J61" s="125">
        <v>0</v>
      </c>
      <c r="K61" s="125">
        <v>0</v>
      </c>
      <c r="L61" s="125">
        <v>0</v>
      </c>
      <c r="M61" s="125">
        <v>0.24</v>
      </c>
      <c r="N61" s="125">
        <v>0</v>
      </c>
      <c r="O61" s="125">
        <v>3.15</v>
      </c>
      <c r="P61" s="125">
        <v>0</v>
      </c>
      <c r="Q61" s="125"/>
      <c r="R61" s="125">
        <v>0</v>
      </c>
      <c r="S61" s="125">
        <v>0</v>
      </c>
      <c r="T61" s="125">
        <v>0</v>
      </c>
      <c r="U61" s="125">
        <v>0</v>
      </c>
      <c r="V61" s="125">
        <v>0</v>
      </c>
      <c r="W61" s="125">
        <v>0</v>
      </c>
      <c r="X61" s="123" t="s">
        <v>139</v>
      </c>
      <c r="Y61" s="123" t="s">
        <v>205</v>
      </c>
      <c r="Z61" s="123" t="s">
        <v>152</v>
      </c>
      <c r="AA61" s="124" t="s">
        <v>153</v>
      </c>
      <c r="AB61" s="125">
        <f t="shared" si="34"/>
        <v>2</v>
      </c>
      <c r="AC61" s="136">
        <v>1</v>
      </c>
      <c r="AD61" s="136">
        <v>0</v>
      </c>
      <c r="AE61" s="137">
        <v>0</v>
      </c>
      <c r="AF61" s="137">
        <v>0</v>
      </c>
      <c r="AG61" s="136">
        <v>0</v>
      </c>
      <c r="AH61" s="136">
        <v>0</v>
      </c>
      <c r="AI61" s="136">
        <v>0</v>
      </c>
      <c r="AJ61" s="136">
        <v>0</v>
      </c>
      <c r="AK61" s="136">
        <v>0</v>
      </c>
      <c r="AL61" s="136">
        <v>0</v>
      </c>
      <c r="AM61" s="137">
        <v>0</v>
      </c>
      <c r="AN61" s="136">
        <v>0</v>
      </c>
      <c r="AO61" s="136">
        <v>0</v>
      </c>
      <c r="AP61" s="136">
        <v>0</v>
      </c>
      <c r="AQ61" s="136">
        <v>0</v>
      </c>
      <c r="AR61" s="136">
        <v>0</v>
      </c>
      <c r="AS61" s="137">
        <v>0</v>
      </c>
      <c r="AT61" s="137">
        <v>0</v>
      </c>
      <c r="AU61" s="137">
        <v>0</v>
      </c>
      <c r="AV61" s="136">
        <v>0</v>
      </c>
      <c r="AW61" s="137">
        <v>0</v>
      </c>
      <c r="AX61" s="136">
        <v>0</v>
      </c>
      <c r="AY61" s="136">
        <v>0</v>
      </c>
      <c r="AZ61" s="136">
        <v>0</v>
      </c>
      <c r="BA61" s="136">
        <v>0</v>
      </c>
      <c r="BB61" s="136">
        <v>0</v>
      </c>
      <c r="BC61" s="136">
        <v>1</v>
      </c>
      <c r="BD61" s="125">
        <v>0</v>
      </c>
      <c r="BE61" s="125">
        <f t="shared" si="7"/>
        <v>0</v>
      </c>
      <c r="BF61" s="125">
        <f t="shared" si="8"/>
        <v>0</v>
      </c>
      <c r="BG61" s="125"/>
      <c r="BH61" s="125"/>
      <c r="BI61" s="125">
        <v>0</v>
      </c>
      <c r="BJ61" s="125">
        <v>0</v>
      </c>
      <c r="BK61" s="125">
        <v>0</v>
      </c>
      <c r="BL61" s="125">
        <v>0</v>
      </c>
      <c r="BM61" s="125">
        <v>0</v>
      </c>
      <c r="BN61" s="125">
        <v>0</v>
      </c>
      <c r="BO61" s="125">
        <v>0</v>
      </c>
      <c r="BP61" s="125">
        <v>0</v>
      </c>
      <c r="BQ61" s="125">
        <v>0</v>
      </c>
      <c r="BR61" s="125">
        <v>12</v>
      </c>
      <c r="BS61" s="125">
        <v>0</v>
      </c>
      <c r="BT61" s="125">
        <f t="shared" si="3"/>
        <v>20.29</v>
      </c>
    </row>
    <row r="62" s="110" customFormat="1" spans="1:72">
      <c r="A62" s="123" t="s">
        <v>139</v>
      </c>
      <c r="B62" s="123" t="s">
        <v>205</v>
      </c>
      <c r="C62" s="123" t="s">
        <v>154</v>
      </c>
      <c r="D62" s="124" t="s">
        <v>206</v>
      </c>
      <c r="E62" s="125">
        <f t="shared" si="1"/>
        <v>0</v>
      </c>
      <c r="F62" s="125">
        <f t="shared" si="4"/>
        <v>0</v>
      </c>
      <c r="G62" s="125">
        <v>0</v>
      </c>
      <c r="H62" s="125">
        <f t="shared" si="5"/>
        <v>0</v>
      </c>
      <c r="I62" s="125">
        <v>0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/>
      <c r="R62" s="125">
        <v>0</v>
      </c>
      <c r="S62" s="125">
        <v>0</v>
      </c>
      <c r="T62" s="125">
        <v>0</v>
      </c>
      <c r="U62" s="125">
        <v>0</v>
      </c>
      <c r="V62" s="125">
        <v>0</v>
      </c>
      <c r="W62" s="125">
        <v>0</v>
      </c>
      <c r="X62" s="123" t="s">
        <v>139</v>
      </c>
      <c r="Y62" s="123" t="s">
        <v>205</v>
      </c>
      <c r="Z62" s="123" t="s">
        <v>154</v>
      </c>
      <c r="AA62" s="124" t="s">
        <v>206</v>
      </c>
      <c r="AB62" s="125">
        <f t="shared" si="34"/>
        <v>0</v>
      </c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>
        <v>0</v>
      </c>
      <c r="BE62" s="125">
        <f t="shared" si="7"/>
        <v>0</v>
      </c>
      <c r="BF62" s="125">
        <f t="shared" si="8"/>
        <v>0</v>
      </c>
      <c r="BG62" s="125"/>
      <c r="BH62" s="125"/>
      <c r="BI62" s="125">
        <v>0</v>
      </c>
      <c r="BJ62" s="125">
        <v>0</v>
      </c>
      <c r="BK62" s="125">
        <v>0</v>
      </c>
      <c r="BL62" s="125">
        <v>0</v>
      </c>
      <c r="BM62" s="125">
        <v>0</v>
      </c>
      <c r="BN62" s="125">
        <v>0</v>
      </c>
      <c r="BO62" s="125">
        <v>0</v>
      </c>
      <c r="BP62" s="125">
        <v>0</v>
      </c>
      <c r="BQ62" s="125">
        <v>0</v>
      </c>
      <c r="BR62" s="125">
        <v>10</v>
      </c>
      <c r="BS62" s="125">
        <v>0</v>
      </c>
      <c r="BT62" s="125">
        <f t="shared" si="3"/>
        <v>10</v>
      </c>
    </row>
    <row r="63" s="110" customFormat="1" spans="1:72">
      <c r="A63" s="123"/>
      <c r="B63" s="123" t="s">
        <v>207</v>
      </c>
      <c r="C63" s="123"/>
      <c r="D63" s="124" t="s">
        <v>208</v>
      </c>
      <c r="E63" s="125">
        <f t="shared" si="1"/>
        <v>258.61</v>
      </c>
      <c r="F63" s="125">
        <f t="shared" si="4"/>
        <v>192.85</v>
      </c>
      <c r="G63" s="125">
        <v>109.48</v>
      </c>
      <c r="H63" s="125">
        <f t="shared" si="5"/>
        <v>74.25</v>
      </c>
      <c r="I63" s="125">
        <v>74.25</v>
      </c>
      <c r="J63" s="125">
        <v>0</v>
      </c>
      <c r="K63" s="125">
        <v>0</v>
      </c>
      <c r="L63" s="125">
        <v>0</v>
      </c>
      <c r="M63" s="125">
        <v>9.12</v>
      </c>
      <c r="N63" s="125">
        <v>0</v>
      </c>
      <c r="O63" s="125">
        <v>0</v>
      </c>
      <c r="P63" s="125">
        <v>0</v>
      </c>
      <c r="Q63" s="125"/>
      <c r="R63" s="125">
        <v>0</v>
      </c>
      <c r="S63" s="125">
        <v>0</v>
      </c>
      <c r="T63" s="125">
        <v>0</v>
      </c>
      <c r="U63" s="125">
        <v>0</v>
      </c>
      <c r="V63" s="125">
        <v>0</v>
      </c>
      <c r="W63" s="125">
        <v>0</v>
      </c>
      <c r="X63" s="123"/>
      <c r="Y63" s="123" t="s">
        <v>207</v>
      </c>
      <c r="Z63" s="123"/>
      <c r="AA63" s="124" t="s">
        <v>208</v>
      </c>
      <c r="AB63" s="125">
        <f>SUM(AB64)</f>
        <v>65.08</v>
      </c>
      <c r="AC63" s="125">
        <f t="shared" ref="AC63:BD63" si="35">SUM(AC64)</f>
        <v>8</v>
      </c>
      <c r="AD63" s="125">
        <f t="shared" si="35"/>
        <v>2</v>
      </c>
      <c r="AE63" s="125">
        <f t="shared" si="35"/>
        <v>0</v>
      </c>
      <c r="AF63" s="125">
        <f t="shared" si="35"/>
        <v>0</v>
      </c>
      <c r="AG63" s="125">
        <f t="shared" si="35"/>
        <v>0.5</v>
      </c>
      <c r="AH63" s="125">
        <f t="shared" si="35"/>
        <v>4.6</v>
      </c>
      <c r="AI63" s="125">
        <f t="shared" si="35"/>
        <v>1.4</v>
      </c>
      <c r="AJ63" s="125">
        <f t="shared" si="35"/>
        <v>0</v>
      </c>
      <c r="AK63" s="125">
        <f t="shared" si="35"/>
        <v>0</v>
      </c>
      <c r="AL63" s="125">
        <f t="shared" si="35"/>
        <v>9.36</v>
      </c>
      <c r="AM63" s="125">
        <f t="shared" si="35"/>
        <v>0</v>
      </c>
      <c r="AN63" s="125">
        <f t="shared" si="35"/>
        <v>1</v>
      </c>
      <c r="AO63" s="125">
        <f t="shared" si="35"/>
        <v>0</v>
      </c>
      <c r="AP63" s="125">
        <f t="shared" si="35"/>
        <v>2</v>
      </c>
      <c r="AQ63" s="125">
        <f t="shared" si="35"/>
        <v>3</v>
      </c>
      <c r="AR63" s="125">
        <f t="shared" si="35"/>
        <v>5</v>
      </c>
      <c r="AS63" s="125">
        <f t="shared" si="35"/>
        <v>0</v>
      </c>
      <c r="AT63" s="125">
        <f t="shared" si="35"/>
        <v>0</v>
      </c>
      <c r="AU63" s="125">
        <f t="shared" si="35"/>
        <v>0</v>
      </c>
      <c r="AV63" s="125">
        <f t="shared" si="35"/>
        <v>0</v>
      </c>
      <c r="AW63" s="125">
        <f t="shared" si="35"/>
        <v>0</v>
      </c>
      <c r="AX63" s="125">
        <f t="shared" si="35"/>
        <v>3.44</v>
      </c>
      <c r="AY63" s="125">
        <f t="shared" si="35"/>
        <v>0</v>
      </c>
      <c r="AZ63" s="125">
        <f t="shared" si="35"/>
        <v>0</v>
      </c>
      <c r="BA63" s="125">
        <f t="shared" si="35"/>
        <v>21.78</v>
      </c>
      <c r="BB63" s="125">
        <f t="shared" si="35"/>
        <v>0</v>
      </c>
      <c r="BC63" s="125">
        <f t="shared" si="35"/>
        <v>3</v>
      </c>
      <c r="BD63" s="125">
        <f t="shared" si="35"/>
        <v>0</v>
      </c>
      <c r="BE63" s="125">
        <f t="shared" si="7"/>
        <v>0.68</v>
      </c>
      <c r="BF63" s="125">
        <f t="shared" si="8"/>
        <v>0</v>
      </c>
      <c r="BG63" s="125"/>
      <c r="BH63" s="125"/>
      <c r="BI63" s="125">
        <v>0</v>
      </c>
      <c r="BJ63" s="125">
        <v>0</v>
      </c>
      <c r="BK63" s="125">
        <v>0.68</v>
      </c>
      <c r="BL63" s="125">
        <v>0</v>
      </c>
      <c r="BM63" s="125">
        <v>0</v>
      </c>
      <c r="BN63" s="125">
        <v>0</v>
      </c>
      <c r="BO63" s="125">
        <v>0</v>
      </c>
      <c r="BP63" s="125">
        <v>0</v>
      </c>
      <c r="BQ63" s="125">
        <v>0</v>
      </c>
      <c r="BR63" s="125">
        <v>711.75</v>
      </c>
      <c r="BS63" s="125">
        <v>0</v>
      </c>
      <c r="BT63" s="125">
        <f t="shared" si="3"/>
        <v>970.36</v>
      </c>
    </row>
    <row r="64" s="110" customFormat="1" spans="1:72">
      <c r="A64" s="123" t="s">
        <v>139</v>
      </c>
      <c r="B64" s="123" t="s">
        <v>209</v>
      </c>
      <c r="C64" s="123" t="s">
        <v>137</v>
      </c>
      <c r="D64" s="124" t="s">
        <v>141</v>
      </c>
      <c r="E64" s="125">
        <f t="shared" si="1"/>
        <v>258.61</v>
      </c>
      <c r="F64" s="125">
        <f t="shared" si="4"/>
        <v>192.85</v>
      </c>
      <c r="G64" s="125">
        <v>109.48</v>
      </c>
      <c r="H64" s="125">
        <f t="shared" si="5"/>
        <v>74.25</v>
      </c>
      <c r="I64" s="125">
        <v>74.25</v>
      </c>
      <c r="J64" s="125">
        <v>0</v>
      </c>
      <c r="K64" s="125">
        <v>0</v>
      </c>
      <c r="L64" s="125">
        <v>0</v>
      </c>
      <c r="M64" s="125">
        <v>9.12</v>
      </c>
      <c r="N64" s="125">
        <v>0</v>
      </c>
      <c r="O64" s="125">
        <v>0</v>
      </c>
      <c r="P64" s="125">
        <v>0</v>
      </c>
      <c r="Q64" s="125"/>
      <c r="R64" s="125">
        <v>0</v>
      </c>
      <c r="S64" s="125">
        <v>0</v>
      </c>
      <c r="T64" s="125">
        <v>0</v>
      </c>
      <c r="U64" s="125">
        <v>0</v>
      </c>
      <c r="V64" s="125">
        <v>0</v>
      </c>
      <c r="W64" s="125">
        <v>0</v>
      </c>
      <c r="X64" s="123" t="s">
        <v>139</v>
      </c>
      <c r="Y64" s="123" t="s">
        <v>209</v>
      </c>
      <c r="Z64" s="123" t="s">
        <v>137</v>
      </c>
      <c r="AA64" s="124" t="s">
        <v>141</v>
      </c>
      <c r="AB64" s="125">
        <f>SUBTOTAL(9,AC64:BD64)</f>
        <v>65.08</v>
      </c>
      <c r="AC64" s="136">
        <v>8</v>
      </c>
      <c r="AD64" s="136">
        <v>2</v>
      </c>
      <c r="AE64" s="137">
        <v>0</v>
      </c>
      <c r="AF64" s="137">
        <v>0</v>
      </c>
      <c r="AG64" s="136">
        <v>0.5</v>
      </c>
      <c r="AH64" s="136">
        <v>4.6</v>
      </c>
      <c r="AI64" s="136">
        <v>1.4</v>
      </c>
      <c r="AJ64" s="136">
        <v>0</v>
      </c>
      <c r="AK64" s="136">
        <v>0</v>
      </c>
      <c r="AL64" s="136">
        <v>9.36</v>
      </c>
      <c r="AM64" s="137">
        <v>0</v>
      </c>
      <c r="AN64" s="136">
        <v>1</v>
      </c>
      <c r="AO64" s="136">
        <v>0</v>
      </c>
      <c r="AP64" s="136">
        <v>2</v>
      </c>
      <c r="AQ64" s="136">
        <v>3</v>
      </c>
      <c r="AR64" s="136">
        <v>5</v>
      </c>
      <c r="AS64" s="137">
        <v>0</v>
      </c>
      <c r="AT64" s="137">
        <v>0</v>
      </c>
      <c r="AU64" s="137">
        <v>0</v>
      </c>
      <c r="AV64" s="136">
        <v>0</v>
      </c>
      <c r="AW64" s="137">
        <v>0</v>
      </c>
      <c r="AX64" s="136">
        <v>3.44</v>
      </c>
      <c r="AY64" s="136">
        <v>0</v>
      </c>
      <c r="AZ64" s="136">
        <v>0</v>
      </c>
      <c r="BA64" s="136">
        <v>21.78</v>
      </c>
      <c r="BB64" s="136">
        <v>0</v>
      </c>
      <c r="BC64" s="136">
        <v>3</v>
      </c>
      <c r="BD64" s="125">
        <v>0</v>
      </c>
      <c r="BE64" s="125">
        <f t="shared" si="7"/>
        <v>0.68</v>
      </c>
      <c r="BF64" s="125">
        <f t="shared" si="8"/>
        <v>0</v>
      </c>
      <c r="BG64" s="125"/>
      <c r="BH64" s="125"/>
      <c r="BI64" s="125">
        <v>0</v>
      </c>
      <c r="BJ64" s="125">
        <v>0</v>
      </c>
      <c r="BK64" s="125">
        <v>0.68</v>
      </c>
      <c r="BL64" s="125">
        <v>0</v>
      </c>
      <c r="BM64" s="125">
        <v>0</v>
      </c>
      <c r="BN64" s="125">
        <v>0</v>
      </c>
      <c r="BO64" s="125">
        <v>0</v>
      </c>
      <c r="BP64" s="125">
        <v>0</v>
      </c>
      <c r="BQ64" s="125">
        <v>0</v>
      </c>
      <c r="BR64" s="125">
        <v>711.75</v>
      </c>
      <c r="BS64" s="125">
        <v>0</v>
      </c>
      <c r="BT64" s="125">
        <f t="shared" si="3"/>
        <v>970.36</v>
      </c>
    </row>
    <row r="65" s="110" customFormat="1" spans="1:72">
      <c r="A65" s="123"/>
      <c r="B65" s="123" t="s">
        <v>210</v>
      </c>
      <c r="C65" s="123"/>
      <c r="D65" s="124" t="s">
        <v>211</v>
      </c>
      <c r="E65" s="125">
        <f t="shared" si="1"/>
        <v>203.85</v>
      </c>
      <c r="F65" s="125">
        <f t="shared" si="4"/>
        <v>154.77</v>
      </c>
      <c r="G65" s="125">
        <v>97.17</v>
      </c>
      <c r="H65" s="125">
        <f t="shared" si="5"/>
        <v>49.5</v>
      </c>
      <c r="I65" s="125">
        <v>49.5</v>
      </c>
      <c r="J65" s="125">
        <v>0</v>
      </c>
      <c r="K65" s="125">
        <v>0</v>
      </c>
      <c r="L65" s="125">
        <v>0</v>
      </c>
      <c r="M65" s="125">
        <v>8.1</v>
      </c>
      <c r="N65" s="125">
        <v>0</v>
      </c>
      <c r="O65" s="125">
        <v>0</v>
      </c>
      <c r="P65" s="125">
        <v>0</v>
      </c>
      <c r="Q65" s="125"/>
      <c r="R65" s="125">
        <v>0</v>
      </c>
      <c r="S65" s="125">
        <v>0</v>
      </c>
      <c r="T65" s="125">
        <v>0</v>
      </c>
      <c r="U65" s="125">
        <v>0</v>
      </c>
      <c r="V65" s="125">
        <v>0</v>
      </c>
      <c r="W65" s="125">
        <v>0</v>
      </c>
      <c r="X65" s="123"/>
      <c r="Y65" s="123" t="s">
        <v>210</v>
      </c>
      <c r="Z65" s="123"/>
      <c r="AA65" s="124" t="s">
        <v>211</v>
      </c>
      <c r="AB65" s="125">
        <f>SUM(AB66:AB68)</f>
        <v>49.08</v>
      </c>
      <c r="AC65" s="125">
        <f t="shared" ref="AC65:BD65" si="36">SUM(AC66:AC68)</f>
        <v>8.9</v>
      </c>
      <c r="AD65" s="125">
        <f t="shared" si="36"/>
        <v>0</v>
      </c>
      <c r="AE65" s="125">
        <f t="shared" si="36"/>
        <v>0</v>
      </c>
      <c r="AF65" s="125">
        <f t="shared" si="36"/>
        <v>0</v>
      </c>
      <c r="AG65" s="125">
        <f t="shared" si="36"/>
        <v>0</v>
      </c>
      <c r="AH65" s="125">
        <f t="shared" si="36"/>
        <v>2.3</v>
      </c>
      <c r="AI65" s="125">
        <f t="shared" si="36"/>
        <v>0.5</v>
      </c>
      <c r="AJ65" s="125">
        <f t="shared" si="36"/>
        <v>0</v>
      </c>
      <c r="AK65" s="125">
        <f t="shared" si="36"/>
        <v>0</v>
      </c>
      <c r="AL65" s="125">
        <f t="shared" si="36"/>
        <v>6</v>
      </c>
      <c r="AM65" s="125">
        <f t="shared" si="36"/>
        <v>0</v>
      </c>
      <c r="AN65" s="125">
        <f t="shared" si="36"/>
        <v>1</v>
      </c>
      <c r="AO65" s="125">
        <f t="shared" si="36"/>
        <v>0</v>
      </c>
      <c r="AP65" s="125">
        <f t="shared" si="36"/>
        <v>3</v>
      </c>
      <c r="AQ65" s="125">
        <f t="shared" si="36"/>
        <v>1.9</v>
      </c>
      <c r="AR65" s="125">
        <f t="shared" si="36"/>
        <v>6</v>
      </c>
      <c r="AS65" s="125">
        <f t="shared" si="36"/>
        <v>0</v>
      </c>
      <c r="AT65" s="125">
        <f t="shared" si="36"/>
        <v>0</v>
      </c>
      <c r="AU65" s="125">
        <f t="shared" si="36"/>
        <v>0</v>
      </c>
      <c r="AV65" s="125">
        <f t="shared" si="36"/>
        <v>1</v>
      </c>
      <c r="AW65" s="125">
        <f t="shared" si="36"/>
        <v>0</v>
      </c>
      <c r="AX65" s="125">
        <f t="shared" si="36"/>
        <v>4</v>
      </c>
      <c r="AY65" s="125">
        <f t="shared" si="36"/>
        <v>0.6</v>
      </c>
      <c r="AZ65" s="125">
        <f t="shared" si="36"/>
        <v>0</v>
      </c>
      <c r="BA65" s="125">
        <f t="shared" si="36"/>
        <v>13.88</v>
      </c>
      <c r="BB65" s="125">
        <f t="shared" si="36"/>
        <v>0</v>
      </c>
      <c r="BC65" s="125">
        <f t="shared" si="36"/>
        <v>0</v>
      </c>
      <c r="BD65" s="125">
        <f t="shared" si="36"/>
        <v>0</v>
      </c>
      <c r="BE65" s="125">
        <f t="shared" si="7"/>
        <v>0</v>
      </c>
      <c r="BF65" s="125">
        <f t="shared" si="8"/>
        <v>0</v>
      </c>
      <c r="BG65" s="125"/>
      <c r="BH65" s="125"/>
      <c r="BI65" s="125">
        <v>0</v>
      </c>
      <c r="BJ65" s="125">
        <v>0</v>
      </c>
      <c r="BK65" s="125">
        <v>0</v>
      </c>
      <c r="BL65" s="125">
        <v>0</v>
      </c>
      <c r="BM65" s="125">
        <v>0</v>
      </c>
      <c r="BN65" s="125">
        <v>0</v>
      </c>
      <c r="BO65" s="125">
        <v>0</v>
      </c>
      <c r="BP65" s="125">
        <v>0</v>
      </c>
      <c r="BQ65" s="125">
        <v>0</v>
      </c>
      <c r="BR65" s="125">
        <v>678</v>
      </c>
      <c r="BS65" s="125">
        <v>0</v>
      </c>
      <c r="BT65" s="125">
        <f t="shared" si="3"/>
        <v>881.85</v>
      </c>
    </row>
    <row r="66" s="110" customFormat="1" spans="1:72">
      <c r="A66" s="123" t="s">
        <v>139</v>
      </c>
      <c r="B66" s="123" t="s">
        <v>212</v>
      </c>
      <c r="C66" s="123" t="s">
        <v>137</v>
      </c>
      <c r="D66" s="124" t="s">
        <v>141</v>
      </c>
      <c r="E66" s="125">
        <f t="shared" si="1"/>
        <v>203.85</v>
      </c>
      <c r="F66" s="125">
        <f t="shared" si="4"/>
        <v>154.77</v>
      </c>
      <c r="G66" s="125">
        <v>97.17</v>
      </c>
      <c r="H66" s="125">
        <f t="shared" si="5"/>
        <v>49.5</v>
      </c>
      <c r="I66" s="125">
        <v>49.5</v>
      </c>
      <c r="J66" s="125">
        <v>0</v>
      </c>
      <c r="K66" s="125">
        <v>0</v>
      </c>
      <c r="L66" s="125">
        <v>0</v>
      </c>
      <c r="M66" s="125">
        <v>8.1</v>
      </c>
      <c r="N66" s="125">
        <v>0</v>
      </c>
      <c r="O66" s="125">
        <v>0</v>
      </c>
      <c r="P66" s="125">
        <v>0</v>
      </c>
      <c r="Q66" s="125"/>
      <c r="R66" s="125">
        <v>0</v>
      </c>
      <c r="S66" s="125">
        <v>0</v>
      </c>
      <c r="T66" s="125">
        <v>0</v>
      </c>
      <c r="U66" s="125">
        <v>0</v>
      </c>
      <c r="V66" s="125">
        <v>0</v>
      </c>
      <c r="W66" s="125">
        <v>0</v>
      </c>
      <c r="X66" s="123" t="s">
        <v>139</v>
      </c>
      <c r="Y66" s="123" t="s">
        <v>212</v>
      </c>
      <c r="Z66" s="123" t="s">
        <v>137</v>
      </c>
      <c r="AA66" s="124" t="s">
        <v>141</v>
      </c>
      <c r="AB66" s="125">
        <f t="shared" ref="AB66:AB68" si="37">SUBTOTAL(9,AC66:BD66)</f>
        <v>49.08</v>
      </c>
      <c r="AC66" s="136">
        <v>8.9</v>
      </c>
      <c r="AD66" s="136">
        <v>0</v>
      </c>
      <c r="AE66" s="137">
        <v>0</v>
      </c>
      <c r="AF66" s="137">
        <v>0</v>
      </c>
      <c r="AG66" s="136">
        <v>0</v>
      </c>
      <c r="AH66" s="136">
        <v>2.3</v>
      </c>
      <c r="AI66" s="136">
        <v>0.5</v>
      </c>
      <c r="AJ66" s="136">
        <v>0</v>
      </c>
      <c r="AK66" s="136">
        <v>0</v>
      </c>
      <c r="AL66" s="136">
        <v>6</v>
      </c>
      <c r="AM66" s="137">
        <v>0</v>
      </c>
      <c r="AN66" s="136">
        <v>1</v>
      </c>
      <c r="AO66" s="136">
        <v>0</v>
      </c>
      <c r="AP66" s="136">
        <v>3</v>
      </c>
      <c r="AQ66" s="136">
        <v>1.9</v>
      </c>
      <c r="AR66" s="136">
        <v>6</v>
      </c>
      <c r="AS66" s="137">
        <v>0</v>
      </c>
      <c r="AT66" s="137">
        <v>0</v>
      </c>
      <c r="AU66" s="137">
        <v>0</v>
      </c>
      <c r="AV66" s="136">
        <v>1</v>
      </c>
      <c r="AW66" s="137">
        <v>0</v>
      </c>
      <c r="AX66" s="136">
        <v>4</v>
      </c>
      <c r="AY66" s="136">
        <v>0.6</v>
      </c>
      <c r="AZ66" s="136">
        <v>0</v>
      </c>
      <c r="BA66" s="136">
        <v>13.88</v>
      </c>
      <c r="BB66" s="136">
        <v>0</v>
      </c>
      <c r="BC66" s="136">
        <v>0</v>
      </c>
      <c r="BD66" s="125">
        <v>0</v>
      </c>
      <c r="BE66" s="125">
        <f t="shared" si="7"/>
        <v>0</v>
      </c>
      <c r="BF66" s="125">
        <f t="shared" si="8"/>
        <v>0</v>
      </c>
      <c r="BG66" s="125"/>
      <c r="BH66" s="125"/>
      <c r="BI66" s="125">
        <v>0</v>
      </c>
      <c r="BJ66" s="125">
        <v>0</v>
      </c>
      <c r="BK66" s="125">
        <v>0</v>
      </c>
      <c r="BL66" s="125">
        <v>0</v>
      </c>
      <c r="BM66" s="125">
        <v>0</v>
      </c>
      <c r="BN66" s="125">
        <v>0</v>
      </c>
      <c r="BO66" s="125">
        <v>0</v>
      </c>
      <c r="BP66" s="125">
        <v>0</v>
      </c>
      <c r="BQ66" s="125">
        <v>0</v>
      </c>
      <c r="BR66" s="125">
        <v>328</v>
      </c>
      <c r="BS66" s="125">
        <v>0</v>
      </c>
      <c r="BT66" s="125">
        <f t="shared" si="3"/>
        <v>531.85</v>
      </c>
    </row>
    <row r="67" s="110" customFormat="1" spans="1:72">
      <c r="A67" s="123" t="s">
        <v>139</v>
      </c>
      <c r="B67" s="123" t="s">
        <v>212</v>
      </c>
      <c r="C67" s="123" t="s">
        <v>152</v>
      </c>
      <c r="D67" s="124" t="s">
        <v>153</v>
      </c>
      <c r="E67" s="125">
        <f t="shared" si="1"/>
        <v>0</v>
      </c>
      <c r="F67" s="125">
        <f t="shared" si="4"/>
        <v>0</v>
      </c>
      <c r="G67" s="125">
        <v>0</v>
      </c>
      <c r="H67" s="125">
        <f t="shared" si="5"/>
        <v>0</v>
      </c>
      <c r="I67" s="125">
        <v>0</v>
      </c>
      <c r="J67" s="125">
        <v>0</v>
      </c>
      <c r="K67" s="125">
        <v>0</v>
      </c>
      <c r="L67" s="125">
        <v>0</v>
      </c>
      <c r="M67" s="125">
        <v>0</v>
      </c>
      <c r="N67" s="125">
        <v>0</v>
      </c>
      <c r="O67" s="125">
        <v>0</v>
      </c>
      <c r="P67" s="125">
        <v>0</v>
      </c>
      <c r="Q67" s="125"/>
      <c r="R67" s="125">
        <v>0</v>
      </c>
      <c r="S67" s="125">
        <v>0</v>
      </c>
      <c r="T67" s="125">
        <v>0</v>
      </c>
      <c r="U67" s="125">
        <v>0</v>
      </c>
      <c r="V67" s="125">
        <v>0</v>
      </c>
      <c r="W67" s="125">
        <v>0</v>
      </c>
      <c r="X67" s="123" t="s">
        <v>139</v>
      </c>
      <c r="Y67" s="123" t="s">
        <v>212</v>
      </c>
      <c r="Z67" s="123" t="s">
        <v>152</v>
      </c>
      <c r="AA67" s="124" t="s">
        <v>153</v>
      </c>
      <c r="AB67" s="125">
        <f t="shared" si="37"/>
        <v>0</v>
      </c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>
        <v>0</v>
      </c>
      <c r="BE67" s="125">
        <f t="shared" si="7"/>
        <v>0</v>
      </c>
      <c r="BF67" s="125">
        <f t="shared" si="8"/>
        <v>0</v>
      </c>
      <c r="BG67" s="125"/>
      <c r="BH67" s="125"/>
      <c r="BI67" s="125">
        <v>0</v>
      </c>
      <c r="BJ67" s="125">
        <v>0</v>
      </c>
      <c r="BK67" s="125">
        <v>0</v>
      </c>
      <c r="BL67" s="125">
        <v>0</v>
      </c>
      <c r="BM67" s="125">
        <v>0</v>
      </c>
      <c r="BN67" s="125">
        <v>0</v>
      </c>
      <c r="BO67" s="125">
        <v>0</v>
      </c>
      <c r="BP67" s="125">
        <v>0</v>
      </c>
      <c r="BQ67" s="125">
        <v>0</v>
      </c>
      <c r="BR67" s="125">
        <v>80</v>
      </c>
      <c r="BS67" s="125">
        <v>0</v>
      </c>
      <c r="BT67" s="125">
        <f t="shared" si="3"/>
        <v>80</v>
      </c>
    </row>
    <row r="68" s="110" customFormat="1" spans="1:72">
      <c r="A68" s="123" t="s">
        <v>139</v>
      </c>
      <c r="B68" s="123" t="s">
        <v>212</v>
      </c>
      <c r="C68" s="123" t="s">
        <v>154</v>
      </c>
      <c r="D68" s="124" t="s">
        <v>213</v>
      </c>
      <c r="E68" s="125">
        <f t="shared" si="1"/>
        <v>0</v>
      </c>
      <c r="F68" s="125">
        <f t="shared" si="4"/>
        <v>0</v>
      </c>
      <c r="G68" s="125">
        <v>0</v>
      </c>
      <c r="H68" s="125">
        <f t="shared" si="5"/>
        <v>0</v>
      </c>
      <c r="I68" s="125">
        <v>0</v>
      </c>
      <c r="J68" s="125">
        <v>0</v>
      </c>
      <c r="K68" s="125">
        <v>0</v>
      </c>
      <c r="L68" s="125">
        <v>0</v>
      </c>
      <c r="M68" s="125">
        <v>0</v>
      </c>
      <c r="N68" s="125">
        <v>0</v>
      </c>
      <c r="O68" s="125">
        <v>0</v>
      </c>
      <c r="P68" s="125">
        <v>0</v>
      </c>
      <c r="Q68" s="125"/>
      <c r="R68" s="125">
        <v>0</v>
      </c>
      <c r="S68" s="125">
        <v>0</v>
      </c>
      <c r="T68" s="125">
        <v>0</v>
      </c>
      <c r="U68" s="125">
        <v>0</v>
      </c>
      <c r="V68" s="125">
        <v>0</v>
      </c>
      <c r="W68" s="125">
        <v>0</v>
      </c>
      <c r="X68" s="123" t="s">
        <v>139</v>
      </c>
      <c r="Y68" s="123" t="s">
        <v>212</v>
      </c>
      <c r="Z68" s="123" t="s">
        <v>154</v>
      </c>
      <c r="AA68" s="124" t="s">
        <v>213</v>
      </c>
      <c r="AB68" s="125">
        <f t="shared" si="37"/>
        <v>0</v>
      </c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>
        <v>0</v>
      </c>
      <c r="BE68" s="125">
        <f t="shared" si="7"/>
        <v>0</v>
      </c>
      <c r="BF68" s="125">
        <f t="shared" si="8"/>
        <v>0</v>
      </c>
      <c r="BG68" s="125"/>
      <c r="BH68" s="125"/>
      <c r="BI68" s="125">
        <v>0</v>
      </c>
      <c r="BJ68" s="125">
        <v>0</v>
      </c>
      <c r="BK68" s="125">
        <v>0</v>
      </c>
      <c r="BL68" s="125">
        <v>0</v>
      </c>
      <c r="BM68" s="125">
        <v>0</v>
      </c>
      <c r="BN68" s="125">
        <v>0</v>
      </c>
      <c r="BO68" s="125">
        <v>0</v>
      </c>
      <c r="BP68" s="125">
        <v>0</v>
      </c>
      <c r="BQ68" s="125">
        <v>0</v>
      </c>
      <c r="BR68" s="125">
        <v>270</v>
      </c>
      <c r="BS68" s="125">
        <v>0</v>
      </c>
      <c r="BT68" s="125">
        <f t="shared" si="3"/>
        <v>270</v>
      </c>
    </row>
    <row r="69" s="110" customFormat="1" spans="1:72">
      <c r="A69" s="123"/>
      <c r="B69" s="123" t="s">
        <v>214</v>
      </c>
      <c r="C69" s="123"/>
      <c r="D69" s="124" t="s">
        <v>215</v>
      </c>
      <c r="E69" s="125">
        <f t="shared" si="1"/>
        <v>86.11</v>
      </c>
      <c r="F69" s="125">
        <f t="shared" si="4"/>
        <v>65.31</v>
      </c>
      <c r="G69" s="125">
        <v>39.52</v>
      </c>
      <c r="H69" s="125">
        <f t="shared" si="5"/>
        <v>22.5</v>
      </c>
      <c r="I69" s="125">
        <v>22.5</v>
      </c>
      <c r="J69" s="125">
        <v>0</v>
      </c>
      <c r="K69" s="125">
        <v>0</v>
      </c>
      <c r="L69" s="125">
        <v>0</v>
      </c>
      <c r="M69" s="125">
        <v>3.29</v>
      </c>
      <c r="N69" s="125">
        <v>0</v>
      </c>
      <c r="O69" s="125">
        <v>0</v>
      </c>
      <c r="P69" s="125">
        <v>0</v>
      </c>
      <c r="Q69" s="125"/>
      <c r="R69" s="125">
        <v>0</v>
      </c>
      <c r="S69" s="125">
        <v>0</v>
      </c>
      <c r="T69" s="125">
        <v>0</v>
      </c>
      <c r="U69" s="125">
        <v>0</v>
      </c>
      <c r="V69" s="125">
        <v>0</v>
      </c>
      <c r="W69" s="125">
        <v>0</v>
      </c>
      <c r="X69" s="123"/>
      <c r="Y69" s="123" t="s">
        <v>214</v>
      </c>
      <c r="Z69" s="123"/>
      <c r="AA69" s="124" t="s">
        <v>215</v>
      </c>
      <c r="AB69" s="125">
        <f>SUM(AB70:AB71)</f>
        <v>20.8</v>
      </c>
      <c r="AC69" s="125">
        <f t="shared" ref="AC69:BD69" si="38">SUM(AC70:AC71)</f>
        <v>5</v>
      </c>
      <c r="AD69" s="125">
        <f t="shared" si="38"/>
        <v>1</v>
      </c>
      <c r="AE69" s="125">
        <f t="shared" si="38"/>
        <v>0</v>
      </c>
      <c r="AF69" s="125">
        <f t="shared" si="38"/>
        <v>0</v>
      </c>
      <c r="AG69" s="125">
        <f t="shared" si="38"/>
        <v>0</v>
      </c>
      <c r="AH69" s="125">
        <f t="shared" si="38"/>
        <v>0</v>
      </c>
      <c r="AI69" s="125">
        <f t="shared" si="38"/>
        <v>0</v>
      </c>
      <c r="AJ69" s="125">
        <f t="shared" si="38"/>
        <v>0</v>
      </c>
      <c r="AK69" s="125">
        <f t="shared" si="38"/>
        <v>0</v>
      </c>
      <c r="AL69" s="125">
        <f t="shared" si="38"/>
        <v>5.3</v>
      </c>
      <c r="AM69" s="125">
        <f t="shared" si="38"/>
        <v>0</v>
      </c>
      <c r="AN69" s="125">
        <f t="shared" si="38"/>
        <v>0</v>
      </c>
      <c r="AO69" s="125">
        <f t="shared" si="38"/>
        <v>0</v>
      </c>
      <c r="AP69" s="125">
        <f t="shared" si="38"/>
        <v>0</v>
      </c>
      <c r="AQ69" s="125">
        <f t="shared" si="38"/>
        <v>0</v>
      </c>
      <c r="AR69" s="125">
        <f t="shared" si="38"/>
        <v>0</v>
      </c>
      <c r="AS69" s="125">
        <f t="shared" si="38"/>
        <v>0</v>
      </c>
      <c r="AT69" s="125">
        <f t="shared" si="38"/>
        <v>0</v>
      </c>
      <c r="AU69" s="125">
        <f t="shared" si="38"/>
        <v>0</v>
      </c>
      <c r="AV69" s="125">
        <f t="shared" si="38"/>
        <v>0</v>
      </c>
      <c r="AW69" s="125">
        <f t="shared" si="38"/>
        <v>0</v>
      </c>
      <c r="AX69" s="125">
        <f t="shared" si="38"/>
        <v>0</v>
      </c>
      <c r="AY69" s="125">
        <f t="shared" si="38"/>
        <v>0</v>
      </c>
      <c r="AZ69" s="125">
        <f t="shared" si="38"/>
        <v>0</v>
      </c>
      <c r="BA69" s="125">
        <f t="shared" si="38"/>
        <v>7.7</v>
      </c>
      <c r="BB69" s="125">
        <f t="shared" si="38"/>
        <v>0</v>
      </c>
      <c r="BC69" s="125">
        <f t="shared" si="38"/>
        <v>1.8</v>
      </c>
      <c r="BD69" s="125">
        <f t="shared" si="38"/>
        <v>0</v>
      </c>
      <c r="BE69" s="125">
        <f t="shared" si="7"/>
        <v>0</v>
      </c>
      <c r="BF69" s="125">
        <f t="shared" si="8"/>
        <v>0</v>
      </c>
      <c r="BG69" s="125"/>
      <c r="BH69" s="125"/>
      <c r="BI69" s="125">
        <v>0</v>
      </c>
      <c r="BJ69" s="125">
        <v>0</v>
      </c>
      <c r="BK69" s="125">
        <v>0</v>
      </c>
      <c r="BL69" s="125">
        <v>0</v>
      </c>
      <c r="BM69" s="125">
        <v>0</v>
      </c>
      <c r="BN69" s="125">
        <v>0</v>
      </c>
      <c r="BO69" s="125">
        <v>0</v>
      </c>
      <c r="BP69" s="125">
        <v>0</v>
      </c>
      <c r="BQ69" s="125">
        <v>0</v>
      </c>
      <c r="BR69" s="125">
        <v>165</v>
      </c>
      <c r="BS69" s="125">
        <v>0</v>
      </c>
      <c r="BT69" s="125">
        <f t="shared" si="3"/>
        <v>251.11</v>
      </c>
    </row>
    <row r="70" s="110" customFormat="1" spans="1:72">
      <c r="A70" s="123" t="s">
        <v>139</v>
      </c>
      <c r="B70" s="123" t="s">
        <v>216</v>
      </c>
      <c r="C70" s="123" t="s">
        <v>137</v>
      </c>
      <c r="D70" s="124" t="s">
        <v>141</v>
      </c>
      <c r="E70" s="125">
        <f t="shared" si="1"/>
        <v>52.66</v>
      </c>
      <c r="F70" s="125">
        <f t="shared" si="4"/>
        <v>39.8</v>
      </c>
      <c r="G70" s="125">
        <v>24.28</v>
      </c>
      <c r="H70" s="125">
        <f t="shared" si="5"/>
        <v>13.5</v>
      </c>
      <c r="I70" s="125">
        <v>13.5</v>
      </c>
      <c r="J70" s="125">
        <v>0</v>
      </c>
      <c r="K70" s="125">
        <v>0</v>
      </c>
      <c r="L70" s="125">
        <v>0</v>
      </c>
      <c r="M70" s="125">
        <v>2.02</v>
      </c>
      <c r="N70" s="125">
        <v>0</v>
      </c>
      <c r="O70" s="125">
        <v>0</v>
      </c>
      <c r="P70" s="125">
        <v>0</v>
      </c>
      <c r="Q70" s="125"/>
      <c r="R70" s="125">
        <v>0</v>
      </c>
      <c r="S70" s="125">
        <v>0</v>
      </c>
      <c r="T70" s="125">
        <v>0</v>
      </c>
      <c r="U70" s="125">
        <v>0</v>
      </c>
      <c r="V70" s="125">
        <v>0</v>
      </c>
      <c r="W70" s="125">
        <v>0</v>
      </c>
      <c r="X70" s="123" t="s">
        <v>139</v>
      </c>
      <c r="Y70" s="123" t="s">
        <v>216</v>
      </c>
      <c r="Z70" s="123" t="s">
        <v>137</v>
      </c>
      <c r="AA70" s="124" t="s">
        <v>141</v>
      </c>
      <c r="AB70" s="125">
        <f t="shared" ref="AB70:AB71" si="39">SUBTOTAL(9,AC70:BD70)</f>
        <v>12.86</v>
      </c>
      <c r="AC70" s="136">
        <v>2</v>
      </c>
      <c r="AD70" s="136">
        <v>0</v>
      </c>
      <c r="AE70" s="137">
        <v>0</v>
      </c>
      <c r="AF70" s="137">
        <v>0</v>
      </c>
      <c r="AG70" s="136">
        <v>0</v>
      </c>
      <c r="AH70" s="136">
        <v>0</v>
      </c>
      <c r="AI70" s="136">
        <v>0</v>
      </c>
      <c r="AJ70" s="136">
        <v>0</v>
      </c>
      <c r="AK70" s="136">
        <v>0</v>
      </c>
      <c r="AL70" s="136">
        <v>4</v>
      </c>
      <c r="AM70" s="137">
        <v>0</v>
      </c>
      <c r="AN70" s="136">
        <v>0</v>
      </c>
      <c r="AO70" s="136">
        <v>0</v>
      </c>
      <c r="AP70" s="136">
        <v>0</v>
      </c>
      <c r="AQ70" s="136">
        <v>0</v>
      </c>
      <c r="AR70" s="136">
        <v>0</v>
      </c>
      <c r="AS70" s="137">
        <v>0</v>
      </c>
      <c r="AT70" s="137">
        <v>0</v>
      </c>
      <c r="AU70" s="137">
        <v>0</v>
      </c>
      <c r="AV70" s="136">
        <v>0</v>
      </c>
      <c r="AW70" s="137">
        <v>0</v>
      </c>
      <c r="AX70" s="136">
        <v>0</v>
      </c>
      <c r="AY70" s="136">
        <v>0</v>
      </c>
      <c r="AZ70" s="136">
        <v>0</v>
      </c>
      <c r="BA70" s="136">
        <v>5.06</v>
      </c>
      <c r="BB70" s="136">
        <v>0</v>
      </c>
      <c r="BC70" s="136">
        <v>1.8</v>
      </c>
      <c r="BD70" s="125">
        <v>0</v>
      </c>
      <c r="BE70" s="125">
        <f t="shared" si="7"/>
        <v>0</v>
      </c>
      <c r="BF70" s="125">
        <f t="shared" si="8"/>
        <v>0</v>
      </c>
      <c r="BG70" s="125"/>
      <c r="BH70" s="125"/>
      <c r="BI70" s="125">
        <v>0</v>
      </c>
      <c r="BJ70" s="125">
        <v>0</v>
      </c>
      <c r="BK70" s="125">
        <v>0</v>
      </c>
      <c r="BL70" s="125">
        <v>0</v>
      </c>
      <c r="BM70" s="125">
        <v>0</v>
      </c>
      <c r="BN70" s="125">
        <v>0</v>
      </c>
      <c r="BO70" s="125">
        <v>0</v>
      </c>
      <c r="BP70" s="125">
        <v>0</v>
      </c>
      <c r="BQ70" s="125">
        <v>0</v>
      </c>
      <c r="BR70" s="125">
        <v>116</v>
      </c>
      <c r="BS70" s="125">
        <v>0</v>
      </c>
      <c r="BT70" s="125">
        <f t="shared" si="3"/>
        <v>168.66</v>
      </c>
    </row>
    <row r="71" s="110" customFormat="1" spans="1:72">
      <c r="A71" s="123" t="s">
        <v>139</v>
      </c>
      <c r="B71" s="123" t="s">
        <v>216</v>
      </c>
      <c r="C71" s="123" t="s">
        <v>159</v>
      </c>
      <c r="D71" s="124" t="s">
        <v>217</v>
      </c>
      <c r="E71" s="125">
        <f t="shared" si="1"/>
        <v>33.45</v>
      </c>
      <c r="F71" s="125">
        <f t="shared" si="4"/>
        <v>25.51</v>
      </c>
      <c r="G71" s="125">
        <v>15.24</v>
      </c>
      <c r="H71" s="125">
        <f t="shared" si="5"/>
        <v>9</v>
      </c>
      <c r="I71" s="125">
        <v>9</v>
      </c>
      <c r="J71" s="125">
        <v>0</v>
      </c>
      <c r="K71" s="125">
        <v>0</v>
      </c>
      <c r="L71" s="125">
        <v>0</v>
      </c>
      <c r="M71" s="125">
        <v>1.27</v>
      </c>
      <c r="N71" s="125">
        <v>0</v>
      </c>
      <c r="O71" s="125">
        <v>0</v>
      </c>
      <c r="P71" s="125">
        <v>0</v>
      </c>
      <c r="Q71" s="125"/>
      <c r="R71" s="125">
        <v>0</v>
      </c>
      <c r="S71" s="125">
        <v>0</v>
      </c>
      <c r="T71" s="125">
        <v>0</v>
      </c>
      <c r="U71" s="125">
        <v>0</v>
      </c>
      <c r="V71" s="125">
        <v>0</v>
      </c>
      <c r="W71" s="125">
        <v>0</v>
      </c>
      <c r="X71" s="123" t="s">
        <v>139</v>
      </c>
      <c r="Y71" s="123" t="s">
        <v>216</v>
      </c>
      <c r="Z71" s="123" t="s">
        <v>159</v>
      </c>
      <c r="AA71" s="124" t="s">
        <v>217</v>
      </c>
      <c r="AB71" s="125">
        <f t="shared" si="39"/>
        <v>7.94</v>
      </c>
      <c r="AC71" s="136">
        <v>3</v>
      </c>
      <c r="AD71" s="136">
        <v>1</v>
      </c>
      <c r="AE71" s="137">
        <v>0</v>
      </c>
      <c r="AF71" s="137">
        <v>0</v>
      </c>
      <c r="AG71" s="136">
        <v>0</v>
      </c>
      <c r="AH71" s="136">
        <v>0</v>
      </c>
      <c r="AI71" s="136">
        <v>0</v>
      </c>
      <c r="AJ71" s="136">
        <v>0</v>
      </c>
      <c r="AK71" s="136">
        <v>0</v>
      </c>
      <c r="AL71" s="136">
        <v>1.3</v>
      </c>
      <c r="AM71" s="137">
        <v>0</v>
      </c>
      <c r="AN71" s="136">
        <v>0</v>
      </c>
      <c r="AO71" s="136">
        <v>0</v>
      </c>
      <c r="AP71" s="136">
        <v>0</v>
      </c>
      <c r="AQ71" s="136">
        <v>0</v>
      </c>
      <c r="AR71" s="136">
        <v>0</v>
      </c>
      <c r="AS71" s="137">
        <v>0</v>
      </c>
      <c r="AT71" s="137">
        <v>0</v>
      </c>
      <c r="AU71" s="137">
        <v>0</v>
      </c>
      <c r="AV71" s="136">
        <v>0</v>
      </c>
      <c r="AW71" s="137">
        <v>0</v>
      </c>
      <c r="AX71" s="136">
        <v>0</v>
      </c>
      <c r="AY71" s="136">
        <v>0</v>
      </c>
      <c r="AZ71" s="136">
        <v>0</v>
      </c>
      <c r="BA71" s="136">
        <v>2.64</v>
      </c>
      <c r="BB71" s="136">
        <v>0</v>
      </c>
      <c r="BC71" s="136">
        <v>0</v>
      </c>
      <c r="BD71" s="125">
        <v>0</v>
      </c>
      <c r="BE71" s="125">
        <f t="shared" si="7"/>
        <v>0</v>
      </c>
      <c r="BF71" s="125">
        <f t="shared" si="8"/>
        <v>0</v>
      </c>
      <c r="BG71" s="125"/>
      <c r="BH71" s="125"/>
      <c r="BI71" s="125">
        <v>0</v>
      </c>
      <c r="BJ71" s="125">
        <v>0</v>
      </c>
      <c r="BK71" s="125">
        <v>0</v>
      </c>
      <c r="BL71" s="125">
        <v>0</v>
      </c>
      <c r="BM71" s="125">
        <v>0</v>
      </c>
      <c r="BN71" s="125">
        <v>0</v>
      </c>
      <c r="BO71" s="125">
        <v>0</v>
      </c>
      <c r="BP71" s="125">
        <v>0</v>
      </c>
      <c r="BQ71" s="125">
        <v>0</v>
      </c>
      <c r="BR71" s="125">
        <v>49</v>
      </c>
      <c r="BS71" s="125">
        <v>0</v>
      </c>
      <c r="BT71" s="125">
        <f t="shared" si="3"/>
        <v>82.45</v>
      </c>
    </row>
    <row r="72" s="110" customFormat="1" spans="1:72">
      <c r="A72" s="123"/>
      <c r="B72" s="123" t="s">
        <v>218</v>
      </c>
      <c r="C72" s="123"/>
      <c r="D72" s="124" t="s">
        <v>219</v>
      </c>
      <c r="E72" s="125">
        <f t="shared" ref="E72:E135" si="40">F72+AB72+BE72</f>
        <v>40.82</v>
      </c>
      <c r="F72" s="125">
        <f t="shared" si="4"/>
        <v>30.85</v>
      </c>
      <c r="G72" s="125">
        <v>18.09</v>
      </c>
      <c r="H72" s="125">
        <f t="shared" si="5"/>
        <v>11.25</v>
      </c>
      <c r="I72" s="125">
        <v>11.25</v>
      </c>
      <c r="J72" s="125">
        <v>0</v>
      </c>
      <c r="K72" s="125">
        <v>0</v>
      </c>
      <c r="L72" s="125">
        <v>0</v>
      </c>
      <c r="M72" s="125">
        <v>1.51</v>
      </c>
      <c r="N72" s="125">
        <v>0</v>
      </c>
      <c r="O72" s="125">
        <v>0</v>
      </c>
      <c r="P72" s="125">
        <v>0</v>
      </c>
      <c r="Q72" s="125"/>
      <c r="R72" s="125">
        <v>0</v>
      </c>
      <c r="S72" s="125">
        <v>0</v>
      </c>
      <c r="T72" s="125">
        <v>0</v>
      </c>
      <c r="U72" s="125">
        <v>0</v>
      </c>
      <c r="V72" s="125">
        <v>0</v>
      </c>
      <c r="W72" s="125">
        <v>0</v>
      </c>
      <c r="X72" s="123"/>
      <c r="Y72" s="123" t="s">
        <v>218</v>
      </c>
      <c r="Z72" s="123"/>
      <c r="AA72" s="124" t="s">
        <v>219</v>
      </c>
      <c r="AB72" s="125">
        <f>SUM(AB73:AB74)</f>
        <v>9.46</v>
      </c>
      <c r="AC72" s="125">
        <f t="shared" ref="AC72:BD72" si="41">SUM(AC73:AC74)</f>
        <v>2</v>
      </c>
      <c r="AD72" s="125">
        <f t="shared" si="41"/>
        <v>0.5</v>
      </c>
      <c r="AE72" s="125">
        <f t="shared" si="41"/>
        <v>0</v>
      </c>
      <c r="AF72" s="125">
        <f t="shared" si="41"/>
        <v>0</v>
      </c>
      <c r="AG72" s="125">
        <f t="shared" si="41"/>
        <v>0.1</v>
      </c>
      <c r="AH72" s="125">
        <f t="shared" si="41"/>
        <v>0</v>
      </c>
      <c r="AI72" s="125">
        <f t="shared" si="41"/>
        <v>0.3</v>
      </c>
      <c r="AJ72" s="125">
        <f t="shared" si="41"/>
        <v>0</v>
      </c>
      <c r="AK72" s="125">
        <f t="shared" si="41"/>
        <v>0</v>
      </c>
      <c r="AL72" s="125">
        <f t="shared" si="41"/>
        <v>0.4</v>
      </c>
      <c r="AM72" s="125">
        <f t="shared" si="41"/>
        <v>0</v>
      </c>
      <c r="AN72" s="125">
        <f t="shared" si="41"/>
        <v>0</v>
      </c>
      <c r="AO72" s="125">
        <f t="shared" si="41"/>
        <v>0</v>
      </c>
      <c r="AP72" s="125">
        <f t="shared" si="41"/>
        <v>0</v>
      </c>
      <c r="AQ72" s="125">
        <f t="shared" si="41"/>
        <v>0</v>
      </c>
      <c r="AR72" s="125">
        <f t="shared" si="41"/>
        <v>1</v>
      </c>
      <c r="AS72" s="125">
        <f t="shared" si="41"/>
        <v>0</v>
      </c>
      <c r="AT72" s="125">
        <f t="shared" si="41"/>
        <v>0</v>
      </c>
      <c r="AU72" s="125">
        <f t="shared" si="41"/>
        <v>0</v>
      </c>
      <c r="AV72" s="125">
        <f t="shared" si="41"/>
        <v>0</v>
      </c>
      <c r="AW72" s="125">
        <f t="shared" si="41"/>
        <v>0</v>
      </c>
      <c r="AX72" s="125">
        <f t="shared" si="41"/>
        <v>0.7</v>
      </c>
      <c r="AY72" s="125">
        <f t="shared" si="41"/>
        <v>0</v>
      </c>
      <c r="AZ72" s="125">
        <f t="shared" si="41"/>
        <v>0</v>
      </c>
      <c r="BA72" s="125">
        <f t="shared" si="41"/>
        <v>3.96</v>
      </c>
      <c r="BB72" s="125">
        <f t="shared" si="41"/>
        <v>0</v>
      </c>
      <c r="BC72" s="125">
        <f t="shared" si="41"/>
        <v>0.5</v>
      </c>
      <c r="BD72" s="125">
        <f t="shared" si="41"/>
        <v>0</v>
      </c>
      <c r="BE72" s="125">
        <f t="shared" si="7"/>
        <v>0.51</v>
      </c>
      <c r="BF72" s="125">
        <f t="shared" si="8"/>
        <v>0</v>
      </c>
      <c r="BG72" s="125"/>
      <c r="BH72" s="125"/>
      <c r="BI72" s="125">
        <v>0</v>
      </c>
      <c r="BJ72" s="125">
        <v>0</v>
      </c>
      <c r="BK72" s="125">
        <v>0.51</v>
      </c>
      <c r="BL72" s="125">
        <v>0</v>
      </c>
      <c r="BM72" s="125">
        <v>0</v>
      </c>
      <c r="BN72" s="125">
        <v>0</v>
      </c>
      <c r="BO72" s="125">
        <v>0</v>
      </c>
      <c r="BP72" s="125">
        <v>0</v>
      </c>
      <c r="BQ72" s="125">
        <v>0</v>
      </c>
      <c r="BR72" s="125">
        <v>64</v>
      </c>
      <c r="BS72" s="125">
        <v>0</v>
      </c>
      <c r="BT72" s="125">
        <f t="shared" ref="BT72:BT135" si="42">E72+BR72+BS72</f>
        <v>104.82</v>
      </c>
    </row>
    <row r="73" s="110" customFormat="1" spans="1:72">
      <c r="A73" s="123" t="s">
        <v>139</v>
      </c>
      <c r="B73" s="123" t="s">
        <v>220</v>
      </c>
      <c r="C73" s="123" t="s">
        <v>137</v>
      </c>
      <c r="D73" s="124" t="s">
        <v>141</v>
      </c>
      <c r="E73" s="125">
        <f t="shared" si="40"/>
        <v>40.82</v>
      </c>
      <c r="F73" s="125">
        <f t="shared" ref="F73:F136" si="43">SUM(M73:W73)+G73+H73</f>
        <v>30.85</v>
      </c>
      <c r="G73" s="125">
        <v>18.09</v>
      </c>
      <c r="H73" s="125">
        <f t="shared" ref="H73:H136" si="44">SUM(I73:L73)</f>
        <v>11.25</v>
      </c>
      <c r="I73" s="125">
        <v>11.25</v>
      </c>
      <c r="J73" s="125">
        <v>0</v>
      </c>
      <c r="K73" s="125">
        <v>0</v>
      </c>
      <c r="L73" s="125">
        <v>0</v>
      </c>
      <c r="M73" s="125">
        <v>1.51</v>
      </c>
      <c r="N73" s="125">
        <v>0</v>
      </c>
      <c r="O73" s="125">
        <v>0</v>
      </c>
      <c r="P73" s="125">
        <v>0</v>
      </c>
      <c r="Q73" s="125"/>
      <c r="R73" s="125">
        <v>0</v>
      </c>
      <c r="S73" s="125">
        <v>0</v>
      </c>
      <c r="T73" s="125">
        <v>0</v>
      </c>
      <c r="U73" s="125">
        <v>0</v>
      </c>
      <c r="V73" s="125">
        <v>0</v>
      </c>
      <c r="W73" s="125">
        <v>0</v>
      </c>
      <c r="X73" s="123" t="s">
        <v>139</v>
      </c>
      <c r="Y73" s="123" t="s">
        <v>220</v>
      </c>
      <c r="Z73" s="123" t="s">
        <v>137</v>
      </c>
      <c r="AA73" s="124" t="s">
        <v>141</v>
      </c>
      <c r="AB73" s="125">
        <f t="shared" ref="AB73:AB74" si="45">SUBTOTAL(9,AC73:BD73)</f>
        <v>9.46</v>
      </c>
      <c r="AC73" s="136">
        <v>2</v>
      </c>
      <c r="AD73" s="136">
        <v>0.5</v>
      </c>
      <c r="AE73" s="137">
        <v>0</v>
      </c>
      <c r="AF73" s="137">
        <v>0</v>
      </c>
      <c r="AG73" s="136">
        <v>0.1</v>
      </c>
      <c r="AH73" s="136">
        <v>0</v>
      </c>
      <c r="AI73" s="136">
        <v>0.3</v>
      </c>
      <c r="AJ73" s="136">
        <v>0</v>
      </c>
      <c r="AK73" s="136">
        <v>0</v>
      </c>
      <c r="AL73" s="136">
        <v>0.4</v>
      </c>
      <c r="AM73" s="137">
        <v>0</v>
      </c>
      <c r="AN73" s="136">
        <v>0</v>
      </c>
      <c r="AO73" s="136">
        <v>0</v>
      </c>
      <c r="AP73" s="136">
        <v>0</v>
      </c>
      <c r="AQ73" s="136">
        <v>0</v>
      </c>
      <c r="AR73" s="136">
        <v>1</v>
      </c>
      <c r="AS73" s="137">
        <v>0</v>
      </c>
      <c r="AT73" s="137">
        <v>0</v>
      </c>
      <c r="AU73" s="137">
        <v>0</v>
      </c>
      <c r="AV73" s="136">
        <v>0</v>
      </c>
      <c r="AW73" s="137">
        <v>0</v>
      </c>
      <c r="AX73" s="136">
        <v>0.7</v>
      </c>
      <c r="AY73" s="136">
        <v>0</v>
      </c>
      <c r="AZ73" s="136">
        <v>0</v>
      </c>
      <c r="BA73" s="136">
        <v>3.96</v>
      </c>
      <c r="BB73" s="136">
        <v>0</v>
      </c>
      <c r="BC73" s="136">
        <v>0.5</v>
      </c>
      <c r="BD73" s="125">
        <v>0</v>
      </c>
      <c r="BE73" s="125">
        <f t="shared" ref="BE73:BE136" si="46">SUM(BI73:BQ73)+BF73</f>
        <v>0.51</v>
      </c>
      <c r="BF73" s="125">
        <f t="shared" ref="BF73:BF136" si="47">BG73+BH73</f>
        <v>0</v>
      </c>
      <c r="BG73" s="125"/>
      <c r="BH73" s="125"/>
      <c r="BI73" s="125">
        <v>0</v>
      </c>
      <c r="BJ73" s="125">
        <v>0</v>
      </c>
      <c r="BK73" s="125">
        <v>0.51</v>
      </c>
      <c r="BL73" s="125">
        <v>0</v>
      </c>
      <c r="BM73" s="125">
        <v>0</v>
      </c>
      <c r="BN73" s="125">
        <v>0</v>
      </c>
      <c r="BO73" s="125">
        <v>0</v>
      </c>
      <c r="BP73" s="125">
        <v>0</v>
      </c>
      <c r="BQ73" s="125">
        <v>0</v>
      </c>
      <c r="BR73" s="125">
        <v>5</v>
      </c>
      <c r="BS73" s="125">
        <v>0</v>
      </c>
      <c r="BT73" s="125">
        <f t="shared" si="42"/>
        <v>45.82</v>
      </c>
    </row>
    <row r="74" s="110" customFormat="1" spans="1:72">
      <c r="A74" s="123" t="s">
        <v>139</v>
      </c>
      <c r="B74" s="123" t="s">
        <v>220</v>
      </c>
      <c r="C74" s="123" t="s">
        <v>152</v>
      </c>
      <c r="D74" s="124" t="s">
        <v>153</v>
      </c>
      <c r="E74" s="125">
        <f t="shared" si="40"/>
        <v>0</v>
      </c>
      <c r="F74" s="125">
        <f t="shared" si="43"/>
        <v>0</v>
      </c>
      <c r="G74" s="125">
        <v>0</v>
      </c>
      <c r="H74" s="125">
        <f t="shared" si="44"/>
        <v>0</v>
      </c>
      <c r="I74" s="125">
        <v>0</v>
      </c>
      <c r="J74" s="125">
        <v>0</v>
      </c>
      <c r="K74" s="125">
        <v>0</v>
      </c>
      <c r="L74" s="125">
        <v>0</v>
      </c>
      <c r="M74" s="125">
        <v>0</v>
      </c>
      <c r="N74" s="125">
        <v>0</v>
      </c>
      <c r="O74" s="125">
        <v>0</v>
      </c>
      <c r="P74" s="125">
        <v>0</v>
      </c>
      <c r="Q74" s="125"/>
      <c r="R74" s="125">
        <v>0</v>
      </c>
      <c r="S74" s="125">
        <v>0</v>
      </c>
      <c r="T74" s="125">
        <v>0</v>
      </c>
      <c r="U74" s="125">
        <v>0</v>
      </c>
      <c r="V74" s="125">
        <v>0</v>
      </c>
      <c r="W74" s="125">
        <v>0</v>
      </c>
      <c r="X74" s="123" t="s">
        <v>139</v>
      </c>
      <c r="Y74" s="123" t="s">
        <v>220</v>
      </c>
      <c r="Z74" s="123" t="s">
        <v>152</v>
      </c>
      <c r="AA74" s="124" t="s">
        <v>153</v>
      </c>
      <c r="AB74" s="125">
        <f t="shared" si="45"/>
        <v>0</v>
      </c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>
        <v>0</v>
      </c>
      <c r="BE74" s="125">
        <f t="shared" si="46"/>
        <v>0</v>
      </c>
      <c r="BF74" s="125">
        <f t="shared" si="47"/>
        <v>0</v>
      </c>
      <c r="BG74" s="125"/>
      <c r="BH74" s="125"/>
      <c r="BI74" s="125">
        <v>0</v>
      </c>
      <c r="BJ74" s="125">
        <v>0</v>
      </c>
      <c r="BK74" s="125">
        <v>0</v>
      </c>
      <c r="BL74" s="125">
        <v>0</v>
      </c>
      <c r="BM74" s="125">
        <v>0</v>
      </c>
      <c r="BN74" s="125">
        <v>0</v>
      </c>
      <c r="BO74" s="125">
        <v>0</v>
      </c>
      <c r="BP74" s="125">
        <v>0</v>
      </c>
      <c r="BQ74" s="125">
        <v>0</v>
      </c>
      <c r="BR74" s="125">
        <v>59</v>
      </c>
      <c r="BS74" s="125">
        <v>0</v>
      </c>
      <c r="BT74" s="125">
        <f t="shared" si="42"/>
        <v>59</v>
      </c>
    </row>
    <row r="75" s="110" customFormat="1" spans="1:72">
      <c r="A75" s="123"/>
      <c r="B75" s="123" t="s">
        <v>221</v>
      </c>
      <c r="C75" s="123"/>
      <c r="D75" s="124" t="s">
        <v>222</v>
      </c>
      <c r="E75" s="125">
        <f t="shared" si="40"/>
        <v>1852.85</v>
      </c>
      <c r="F75" s="125">
        <f t="shared" si="43"/>
        <v>1162.42</v>
      </c>
      <c r="G75" s="125">
        <v>720.32</v>
      </c>
      <c r="H75" s="125">
        <f t="shared" si="44"/>
        <v>350.16</v>
      </c>
      <c r="I75" s="125">
        <v>330.98</v>
      </c>
      <c r="J75" s="125">
        <v>19.18</v>
      </c>
      <c r="K75" s="125">
        <v>0</v>
      </c>
      <c r="L75" s="125">
        <v>0</v>
      </c>
      <c r="M75" s="125">
        <v>40.86</v>
      </c>
      <c r="N75" s="125">
        <v>0</v>
      </c>
      <c r="O75" s="125">
        <v>51.08</v>
      </c>
      <c r="P75" s="125">
        <v>0</v>
      </c>
      <c r="Q75" s="125"/>
      <c r="R75" s="125">
        <v>0</v>
      </c>
      <c r="S75" s="125">
        <v>0</v>
      </c>
      <c r="T75" s="125">
        <v>0</v>
      </c>
      <c r="U75" s="125">
        <v>0</v>
      </c>
      <c r="V75" s="125">
        <v>0</v>
      </c>
      <c r="W75" s="125">
        <v>0</v>
      </c>
      <c r="X75" s="123"/>
      <c r="Y75" s="123" t="s">
        <v>221</v>
      </c>
      <c r="Z75" s="123"/>
      <c r="AA75" s="124" t="s">
        <v>222</v>
      </c>
      <c r="AB75" s="125">
        <f>SUM(AB76:AB83)</f>
        <v>680.99</v>
      </c>
      <c r="AC75" s="125">
        <f t="shared" ref="AC75:BD75" si="48">SUM(AC76:AC83)</f>
        <v>11</v>
      </c>
      <c r="AD75" s="125">
        <f t="shared" si="48"/>
        <v>2.7</v>
      </c>
      <c r="AE75" s="125">
        <f t="shared" si="48"/>
        <v>0</v>
      </c>
      <c r="AF75" s="125">
        <f t="shared" si="48"/>
        <v>0</v>
      </c>
      <c r="AG75" s="125">
        <f t="shared" si="48"/>
        <v>2.1</v>
      </c>
      <c r="AH75" s="125">
        <f t="shared" si="48"/>
        <v>8.5</v>
      </c>
      <c r="AI75" s="125">
        <f t="shared" si="48"/>
        <v>2.55</v>
      </c>
      <c r="AJ75" s="125">
        <f t="shared" si="48"/>
        <v>0</v>
      </c>
      <c r="AK75" s="125">
        <f t="shared" si="48"/>
        <v>1</v>
      </c>
      <c r="AL75" s="125">
        <f t="shared" si="48"/>
        <v>21.2</v>
      </c>
      <c r="AM75" s="125">
        <f t="shared" si="48"/>
        <v>0</v>
      </c>
      <c r="AN75" s="125">
        <f t="shared" si="48"/>
        <v>65</v>
      </c>
      <c r="AO75" s="125">
        <f t="shared" si="48"/>
        <v>0.5</v>
      </c>
      <c r="AP75" s="125">
        <f t="shared" si="48"/>
        <v>0.2</v>
      </c>
      <c r="AQ75" s="125">
        <f t="shared" si="48"/>
        <v>0</v>
      </c>
      <c r="AR75" s="125">
        <f t="shared" si="48"/>
        <v>40.1</v>
      </c>
      <c r="AS75" s="125">
        <f t="shared" si="48"/>
        <v>0</v>
      </c>
      <c r="AT75" s="125">
        <f t="shared" si="48"/>
        <v>0</v>
      </c>
      <c r="AU75" s="125">
        <f t="shared" si="48"/>
        <v>0</v>
      </c>
      <c r="AV75" s="125">
        <f t="shared" si="48"/>
        <v>164.4</v>
      </c>
      <c r="AW75" s="125">
        <f t="shared" si="48"/>
        <v>0</v>
      </c>
      <c r="AX75" s="125">
        <f t="shared" si="48"/>
        <v>35.7</v>
      </c>
      <c r="AY75" s="125">
        <f t="shared" si="48"/>
        <v>23.4</v>
      </c>
      <c r="AZ75" s="125">
        <f t="shared" si="48"/>
        <v>37.5</v>
      </c>
      <c r="BA75" s="125">
        <f t="shared" si="48"/>
        <v>79.47</v>
      </c>
      <c r="BB75" s="125">
        <f t="shared" si="48"/>
        <v>60</v>
      </c>
      <c r="BC75" s="125">
        <f t="shared" si="48"/>
        <v>30.67</v>
      </c>
      <c r="BD75" s="125">
        <f t="shared" si="48"/>
        <v>95</v>
      </c>
      <c r="BE75" s="125">
        <f t="shared" si="46"/>
        <v>9.44</v>
      </c>
      <c r="BF75" s="125">
        <f t="shared" si="47"/>
        <v>0</v>
      </c>
      <c r="BG75" s="125"/>
      <c r="BH75" s="125"/>
      <c r="BI75" s="125">
        <v>0</v>
      </c>
      <c r="BJ75" s="125">
        <v>0</v>
      </c>
      <c r="BK75" s="125">
        <v>9.44</v>
      </c>
      <c r="BL75" s="125">
        <v>0</v>
      </c>
      <c r="BM75" s="125">
        <v>0</v>
      </c>
      <c r="BN75" s="125">
        <v>0</v>
      </c>
      <c r="BO75" s="125">
        <v>0</v>
      </c>
      <c r="BP75" s="125">
        <v>0</v>
      </c>
      <c r="BQ75" s="125">
        <v>0</v>
      </c>
      <c r="BR75" s="125">
        <f>737-95</f>
        <v>642</v>
      </c>
      <c r="BS75" s="125">
        <v>30</v>
      </c>
      <c r="BT75" s="125">
        <f t="shared" si="42"/>
        <v>2524.85</v>
      </c>
    </row>
    <row r="76" s="110" customFormat="1" spans="1:72">
      <c r="A76" s="123" t="s">
        <v>139</v>
      </c>
      <c r="B76" s="123" t="s">
        <v>223</v>
      </c>
      <c r="C76" s="123" t="s">
        <v>137</v>
      </c>
      <c r="D76" s="124" t="s">
        <v>141</v>
      </c>
      <c r="E76" s="125">
        <f t="shared" si="40"/>
        <v>1757.85</v>
      </c>
      <c r="F76" s="125">
        <f t="shared" si="43"/>
        <v>1162.42</v>
      </c>
      <c r="G76" s="125">
        <v>720.32</v>
      </c>
      <c r="H76" s="125">
        <f t="shared" si="44"/>
        <v>350.16</v>
      </c>
      <c r="I76" s="125">
        <v>330.98</v>
      </c>
      <c r="J76" s="125">
        <v>19.18</v>
      </c>
      <c r="K76" s="125">
        <v>0</v>
      </c>
      <c r="L76" s="125">
        <v>0</v>
      </c>
      <c r="M76" s="125">
        <v>40.86</v>
      </c>
      <c r="N76" s="125">
        <v>0</v>
      </c>
      <c r="O76" s="125">
        <v>51.08</v>
      </c>
      <c r="P76" s="125">
        <v>0</v>
      </c>
      <c r="Q76" s="125"/>
      <c r="R76" s="125">
        <v>0</v>
      </c>
      <c r="S76" s="125">
        <v>0</v>
      </c>
      <c r="T76" s="125">
        <v>0</v>
      </c>
      <c r="U76" s="125">
        <v>0</v>
      </c>
      <c r="V76" s="125">
        <v>0</v>
      </c>
      <c r="W76" s="125">
        <v>0</v>
      </c>
      <c r="X76" s="123" t="s">
        <v>139</v>
      </c>
      <c r="Y76" s="123" t="s">
        <v>223</v>
      </c>
      <c r="Z76" s="123" t="s">
        <v>137</v>
      </c>
      <c r="AA76" s="124" t="s">
        <v>141</v>
      </c>
      <c r="AB76" s="125">
        <f t="shared" ref="AB76:AB83" si="49">SUBTOTAL(9,AC76:BD76)</f>
        <v>585.99</v>
      </c>
      <c r="AC76" s="136">
        <v>11</v>
      </c>
      <c r="AD76" s="136">
        <v>2.7</v>
      </c>
      <c r="AE76" s="137">
        <v>0</v>
      </c>
      <c r="AF76" s="137">
        <v>0</v>
      </c>
      <c r="AG76" s="136">
        <v>2.1</v>
      </c>
      <c r="AH76" s="136">
        <v>8.5</v>
      </c>
      <c r="AI76" s="136">
        <v>2.55</v>
      </c>
      <c r="AJ76" s="136">
        <v>0</v>
      </c>
      <c r="AK76" s="136">
        <v>1</v>
      </c>
      <c r="AL76" s="136">
        <v>21.2</v>
      </c>
      <c r="AM76" s="137">
        <v>0</v>
      </c>
      <c r="AN76" s="136">
        <v>65</v>
      </c>
      <c r="AO76" s="136">
        <v>0.5</v>
      </c>
      <c r="AP76" s="136">
        <v>0.2</v>
      </c>
      <c r="AQ76" s="136">
        <v>0</v>
      </c>
      <c r="AR76" s="136">
        <v>40.1</v>
      </c>
      <c r="AS76" s="137">
        <v>0</v>
      </c>
      <c r="AT76" s="137">
        <v>0</v>
      </c>
      <c r="AU76" s="137">
        <v>0</v>
      </c>
      <c r="AV76" s="136">
        <v>164.4</v>
      </c>
      <c r="AW76" s="137">
        <v>0</v>
      </c>
      <c r="AX76" s="136">
        <v>35.7</v>
      </c>
      <c r="AY76" s="136">
        <v>23.4</v>
      </c>
      <c r="AZ76" s="136">
        <v>37.5</v>
      </c>
      <c r="BA76" s="136">
        <v>79.47</v>
      </c>
      <c r="BB76" s="136">
        <v>60</v>
      </c>
      <c r="BC76" s="136">
        <v>30.67</v>
      </c>
      <c r="BD76" s="125">
        <v>0</v>
      </c>
      <c r="BE76" s="125">
        <f t="shared" si="46"/>
        <v>9.44</v>
      </c>
      <c r="BF76" s="125">
        <f t="shared" si="47"/>
        <v>0</v>
      </c>
      <c r="BG76" s="125"/>
      <c r="BH76" s="125"/>
      <c r="BI76" s="125">
        <v>0</v>
      </c>
      <c r="BJ76" s="125">
        <v>0</v>
      </c>
      <c r="BK76" s="125">
        <v>9.44</v>
      </c>
      <c r="BL76" s="125">
        <v>0</v>
      </c>
      <c r="BM76" s="125">
        <v>0</v>
      </c>
      <c r="BN76" s="125">
        <v>0</v>
      </c>
      <c r="BO76" s="125">
        <v>0</v>
      </c>
      <c r="BP76" s="125">
        <v>0</v>
      </c>
      <c r="BQ76" s="125">
        <v>0</v>
      </c>
      <c r="BR76" s="125">
        <v>0</v>
      </c>
      <c r="BS76" s="125">
        <v>0</v>
      </c>
      <c r="BT76" s="125">
        <f t="shared" si="42"/>
        <v>1757.85</v>
      </c>
    </row>
    <row r="77" s="110" customFormat="1" spans="1:72">
      <c r="A77" s="123" t="s">
        <v>139</v>
      </c>
      <c r="B77" s="123" t="s">
        <v>223</v>
      </c>
      <c r="C77" s="123" t="s">
        <v>156</v>
      </c>
      <c r="D77" s="124" t="s">
        <v>224</v>
      </c>
      <c r="E77" s="125">
        <f t="shared" si="40"/>
        <v>0</v>
      </c>
      <c r="F77" s="125">
        <f t="shared" si="43"/>
        <v>0</v>
      </c>
      <c r="G77" s="125">
        <v>0</v>
      </c>
      <c r="H77" s="125">
        <f t="shared" si="44"/>
        <v>0</v>
      </c>
      <c r="I77" s="125">
        <v>0</v>
      </c>
      <c r="J77" s="125">
        <v>0</v>
      </c>
      <c r="K77" s="125">
        <v>0</v>
      </c>
      <c r="L77" s="125">
        <v>0</v>
      </c>
      <c r="M77" s="125">
        <v>0</v>
      </c>
      <c r="N77" s="125">
        <v>0</v>
      </c>
      <c r="O77" s="125">
        <v>0</v>
      </c>
      <c r="P77" s="125">
        <v>0</v>
      </c>
      <c r="Q77" s="125"/>
      <c r="R77" s="125">
        <v>0</v>
      </c>
      <c r="S77" s="125">
        <v>0</v>
      </c>
      <c r="T77" s="125">
        <v>0</v>
      </c>
      <c r="U77" s="125">
        <v>0</v>
      </c>
      <c r="V77" s="125">
        <v>0</v>
      </c>
      <c r="W77" s="125">
        <v>0</v>
      </c>
      <c r="X77" s="123" t="s">
        <v>139</v>
      </c>
      <c r="Y77" s="123" t="s">
        <v>223</v>
      </c>
      <c r="Z77" s="123" t="s">
        <v>156</v>
      </c>
      <c r="AA77" s="124" t="s">
        <v>224</v>
      </c>
      <c r="AB77" s="125">
        <f t="shared" si="49"/>
        <v>0</v>
      </c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>
        <v>0</v>
      </c>
      <c r="BE77" s="125">
        <f t="shared" si="46"/>
        <v>0</v>
      </c>
      <c r="BF77" s="125">
        <f t="shared" si="47"/>
        <v>0</v>
      </c>
      <c r="BG77" s="125"/>
      <c r="BH77" s="125"/>
      <c r="BI77" s="125">
        <v>0</v>
      </c>
      <c r="BJ77" s="125">
        <v>0</v>
      </c>
      <c r="BK77" s="125">
        <v>0</v>
      </c>
      <c r="BL77" s="125">
        <v>0</v>
      </c>
      <c r="BM77" s="125">
        <v>0</v>
      </c>
      <c r="BN77" s="125">
        <v>0</v>
      </c>
      <c r="BO77" s="125">
        <v>0</v>
      </c>
      <c r="BP77" s="125">
        <v>0</v>
      </c>
      <c r="BQ77" s="125">
        <v>0</v>
      </c>
      <c r="BR77" s="125">
        <v>165</v>
      </c>
      <c r="BS77" s="125">
        <v>30</v>
      </c>
      <c r="BT77" s="125">
        <f t="shared" si="42"/>
        <v>195</v>
      </c>
    </row>
    <row r="78" s="110" customFormat="1" spans="1:72">
      <c r="A78" s="123" t="s">
        <v>139</v>
      </c>
      <c r="B78" s="123" t="s">
        <v>223</v>
      </c>
      <c r="C78" s="123" t="s">
        <v>159</v>
      </c>
      <c r="D78" s="124" t="s">
        <v>225</v>
      </c>
      <c r="E78" s="125">
        <f t="shared" si="40"/>
        <v>0</v>
      </c>
      <c r="F78" s="125">
        <f t="shared" si="43"/>
        <v>0</v>
      </c>
      <c r="G78" s="125">
        <v>0</v>
      </c>
      <c r="H78" s="125">
        <f t="shared" si="44"/>
        <v>0</v>
      </c>
      <c r="I78" s="125">
        <v>0</v>
      </c>
      <c r="J78" s="125">
        <v>0</v>
      </c>
      <c r="K78" s="125">
        <v>0</v>
      </c>
      <c r="L78" s="125">
        <v>0</v>
      </c>
      <c r="M78" s="125">
        <v>0</v>
      </c>
      <c r="N78" s="125">
        <v>0</v>
      </c>
      <c r="O78" s="125">
        <v>0</v>
      </c>
      <c r="P78" s="125">
        <v>0</v>
      </c>
      <c r="Q78" s="125"/>
      <c r="R78" s="125">
        <v>0</v>
      </c>
      <c r="S78" s="125">
        <v>0</v>
      </c>
      <c r="T78" s="125">
        <v>0</v>
      </c>
      <c r="U78" s="125">
        <v>0</v>
      </c>
      <c r="V78" s="125">
        <v>0</v>
      </c>
      <c r="W78" s="125">
        <v>0</v>
      </c>
      <c r="X78" s="123" t="s">
        <v>139</v>
      </c>
      <c r="Y78" s="123" t="s">
        <v>223</v>
      </c>
      <c r="Z78" s="123" t="s">
        <v>159</v>
      </c>
      <c r="AA78" s="124" t="s">
        <v>225</v>
      </c>
      <c r="AB78" s="125">
        <f t="shared" si="49"/>
        <v>0</v>
      </c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>
        <v>0</v>
      </c>
      <c r="BE78" s="125">
        <f t="shared" si="46"/>
        <v>0</v>
      </c>
      <c r="BF78" s="125">
        <f t="shared" si="47"/>
        <v>0</v>
      </c>
      <c r="BG78" s="125"/>
      <c r="BH78" s="125"/>
      <c r="BI78" s="125">
        <v>0</v>
      </c>
      <c r="BJ78" s="125">
        <v>0</v>
      </c>
      <c r="BK78" s="125">
        <v>0</v>
      </c>
      <c r="BL78" s="125">
        <v>0</v>
      </c>
      <c r="BM78" s="125">
        <v>0</v>
      </c>
      <c r="BN78" s="125">
        <v>0</v>
      </c>
      <c r="BO78" s="125">
        <v>0</v>
      </c>
      <c r="BP78" s="125">
        <v>0</v>
      </c>
      <c r="BQ78" s="125">
        <v>0</v>
      </c>
      <c r="BR78" s="125">
        <v>75</v>
      </c>
      <c r="BS78" s="125">
        <v>0</v>
      </c>
      <c r="BT78" s="125">
        <f t="shared" si="42"/>
        <v>75</v>
      </c>
    </row>
    <row r="79" s="110" customFormat="1" spans="1:72">
      <c r="A79" s="123" t="s">
        <v>139</v>
      </c>
      <c r="B79" s="123" t="s">
        <v>223</v>
      </c>
      <c r="C79" s="123" t="s">
        <v>166</v>
      </c>
      <c r="D79" s="124" t="s">
        <v>226</v>
      </c>
      <c r="E79" s="125">
        <f t="shared" si="40"/>
        <v>0</v>
      </c>
      <c r="F79" s="125">
        <f t="shared" si="43"/>
        <v>0</v>
      </c>
      <c r="G79" s="125">
        <v>0</v>
      </c>
      <c r="H79" s="125">
        <f t="shared" si="44"/>
        <v>0</v>
      </c>
      <c r="I79" s="125">
        <v>0</v>
      </c>
      <c r="J79" s="125">
        <v>0</v>
      </c>
      <c r="K79" s="125">
        <v>0</v>
      </c>
      <c r="L79" s="125">
        <v>0</v>
      </c>
      <c r="M79" s="125">
        <v>0</v>
      </c>
      <c r="N79" s="125">
        <v>0</v>
      </c>
      <c r="O79" s="125">
        <v>0</v>
      </c>
      <c r="P79" s="125">
        <v>0</v>
      </c>
      <c r="Q79" s="125"/>
      <c r="R79" s="125">
        <v>0</v>
      </c>
      <c r="S79" s="125">
        <v>0</v>
      </c>
      <c r="T79" s="125">
        <v>0</v>
      </c>
      <c r="U79" s="125">
        <v>0</v>
      </c>
      <c r="V79" s="125">
        <v>0</v>
      </c>
      <c r="W79" s="125">
        <v>0</v>
      </c>
      <c r="X79" s="123" t="s">
        <v>139</v>
      </c>
      <c r="Y79" s="123" t="s">
        <v>223</v>
      </c>
      <c r="Z79" s="123" t="s">
        <v>166</v>
      </c>
      <c r="AA79" s="124" t="s">
        <v>226</v>
      </c>
      <c r="AB79" s="125">
        <f t="shared" si="49"/>
        <v>0</v>
      </c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>
        <v>0</v>
      </c>
      <c r="BE79" s="125">
        <f t="shared" si="46"/>
        <v>0</v>
      </c>
      <c r="BF79" s="125">
        <f t="shared" si="47"/>
        <v>0</v>
      </c>
      <c r="BG79" s="125"/>
      <c r="BH79" s="125"/>
      <c r="BI79" s="125">
        <v>0</v>
      </c>
      <c r="BJ79" s="125">
        <v>0</v>
      </c>
      <c r="BK79" s="125">
        <v>0</v>
      </c>
      <c r="BL79" s="125">
        <v>0</v>
      </c>
      <c r="BM79" s="125">
        <v>0</v>
      </c>
      <c r="BN79" s="125">
        <v>0</v>
      </c>
      <c r="BO79" s="125">
        <v>0</v>
      </c>
      <c r="BP79" s="125">
        <v>0</v>
      </c>
      <c r="BQ79" s="125">
        <v>0</v>
      </c>
      <c r="BR79" s="125">
        <v>50</v>
      </c>
      <c r="BS79" s="125">
        <v>0</v>
      </c>
      <c r="BT79" s="125">
        <f t="shared" si="42"/>
        <v>50</v>
      </c>
    </row>
    <row r="80" s="110" customFormat="1" spans="1:72">
      <c r="A80" s="123" t="s">
        <v>139</v>
      </c>
      <c r="B80" s="123" t="s">
        <v>223</v>
      </c>
      <c r="C80" s="123" t="s">
        <v>150</v>
      </c>
      <c r="D80" s="124" t="s">
        <v>227</v>
      </c>
      <c r="E80" s="125">
        <f t="shared" si="40"/>
        <v>0</v>
      </c>
      <c r="F80" s="125">
        <f t="shared" si="43"/>
        <v>0</v>
      </c>
      <c r="G80" s="125">
        <v>0</v>
      </c>
      <c r="H80" s="125">
        <f t="shared" si="44"/>
        <v>0</v>
      </c>
      <c r="I80" s="125">
        <v>0</v>
      </c>
      <c r="J80" s="125">
        <v>0</v>
      </c>
      <c r="K80" s="125">
        <v>0</v>
      </c>
      <c r="L80" s="125">
        <v>0</v>
      </c>
      <c r="M80" s="125">
        <v>0</v>
      </c>
      <c r="N80" s="125">
        <v>0</v>
      </c>
      <c r="O80" s="125">
        <v>0</v>
      </c>
      <c r="P80" s="125">
        <v>0</v>
      </c>
      <c r="Q80" s="125"/>
      <c r="R80" s="125">
        <v>0</v>
      </c>
      <c r="S80" s="125">
        <v>0</v>
      </c>
      <c r="T80" s="125">
        <v>0</v>
      </c>
      <c r="U80" s="125">
        <v>0</v>
      </c>
      <c r="V80" s="125">
        <v>0</v>
      </c>
      <c r="W80" s="125">
        <v>0</v>
      </c>
      <c r="X80" s="123" t="s">
        <v>139</v>
      </c>
      <c r="Y80" s="123" t="s">
        <v>223</v>
      </c>
      <c r="Z80" s="123" t="s">
        <v>150</v>
      </c>
      <c r="AA80" s="124" t="s">
        <v>227</v>
      </c>
      <c r="AB80" s="125">
        <f t="shared" si="49"/>
        <v>0</v>
      </c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>
        <v>0</v>
      </c>
      <c r="BE80" s="125">
        <f t="shared" si="46"/>
        <v>0</v>
      </c>
      <c r="BF80" s="125">
        <f t="shared" si="47"/>
        <v>0</v>
      </c>
      <c r="BG80" s="125"/>
      <c r="BH80" s="125"/>
      <c r="BI80" s="125">
        <v>0</v>
      </c>
      <c r="BJ80" s="125">
        <v>0</v>
      </c>
      <c r="BK80" s="125">
        <v>0</v>
      </c>
      <c r="BL80" s="125">
        <v>0</v>
      </c>
      <c r="BM80" s="125">
        <v>0</v>
      </c>
      <c r="BN80" s="125">
        <v>0</v>
      </c>
      <c r="BO80" s="125">
        <v>0</v>
      </c>
      <c r="BP80" s="125">
        <v>0</v>
      </c>
      <c r="BQ80" s="125">
        <v>0</v>
      </c>
      <c r="BR80" s="125">
        <v>25</v>
      </c>
      <c r="BS80" s="125">
        <v>0</v>
      </c>
      <c r="BT80" s="125">
        <f t="shared" si="42"/>
        <v>25</v>
      </c>
    </row>
    <row r="81" s="110" customFormat="1" ht="19.5" customHeight="1" spans="1:72">
      <c r="A81" s="123" t="s">
        <v>139</v>
      </c>
      <c r="B81" s="123" t="s">
        <v>223</v>
      </c>
      <c r="C81" s="123" t="s">
        <v>228</v>
      </c>
      <c r="D81" s="124" t="s">
        <v>229</v>
      </c>
      <c r="E81" s="125">
        <f t="shared" si="40"/>
        <v>0</v>
      </c>
      <c r="F81" s="125">
        <f t="shared" si="43"/>
        <v>0</v>
      </c>
      <c r="G81" s="125">
        <v>0</v>
      </c>
      <c r="H81" s="125">
        <f t="shared" si="44"/>
        <v>0</v>
      </c>
      <c r="I81" s="125">
        <v>0</v>
      </c>
      <c r="J81" s="125">
        <v>0</v>
      </c>
      <c r="K81" s="125">
        <v>0</v>
      </c>
      <c r="L81" s="125">
        <v>0</v>
      </c>
      <c r="M81" s="125">
        <v>0</v>
      </c>
      <c r="N81" s="125">
        <v>0</v>
      </c>
      <c r="O81" s="125">
        <v>0</v>
      </c>
      <c r="P81" s="125">
        <v>0</v>
      </c>
      <c r="Q81" s="125"/>
      <c r="R81" s="125">
        <v>0</v>
      </c>
      <c r="S81" s="125">
        <v>0</v>
      </c>
      <c r="T81" s="125">
        <v>0</v>
      </c>
      <c r="U81" s="125">
        <v>0</v>
      </c>
      <c r="V81" s="125">
        <v>0</v>
      </c>
      <c r="W81" s="125">
        <v>0</v>
      </c>
      <c r="X81" s="123" t="s">
        <v>139</v>
      </c>
      <c r="Y81" s="123" t="s">
        <v>223</v>
      </c>
      <c r="Z81" s="123" t="s">
        <v>228</v>
      </c>
      <c r="AA81" s="124" t="s">
        <v>229</v>
      </c>
      <c r="AB81" s="125">
        <f t="shared" si="49"/>
        <v>0</v>
      </c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>
        <v>0</v>
      </c>
      <c r="BE81" s="125">
        <f t="shared" si="46"/>
        <v>0</v>
      </c>
      <c r="BF81" s="125">
        <f t="shared" si="47"/>
        <v>0</v>
      </c>
      <c r="BG81" s="125"/>
      <c r="BH81" s="125"/>
      <c r="BI81" s="125">
        <v>0</v>
      </c>
      <c r="BJ81" s="125">
        <v>0</v>
      </c>
      <c r="BK81" s="125">
        <v>0</v>
      </c>
      <c r="BL81" s="125">
        <v>0</v>
      </c>
      <c r="BM81" s="125">
        <v>0</v>
      </c>
      <c r="BN81" s="125">
        <v>0</v>
      </c>
      <c r="BO81" s="125">
        <v>0</v>
      </c>
      <c r="BP81" s="125">
        <v>0</v>
      </c>
      <c r="BQ81" s="125">
        <v>0</v>
      </c>
      <c r="BR81" s="125">
        <v>129</v>
      </c>
      <c r="BS81" s="125">
        <v>0</v>
      </c>
      <c r="BT81" s="125">
        <f t="shared" si="42"/>
        <v>129</v>
      </c>
    </row>
    <row r="82" s="110" customFormat="1" ht="19.5" customHeight="1" spans="1:72">
      <c r="A82" s="123" t="s">
        <v>139</v>
      </c>
      <c r="B82" s="123" t="s">
        <v>223</v>
      </c>
      <c r="C82" s="123" t="s">
        <v>152</v>
      </c>
      <c r="D82" s="124" t="s">
        <v>153</v>
      </c>
      <c r="E82" s="125">
        <f t="shared" si="40"/>
        <v>0</v>
      </c>
      <c r="F82" s="125">
        <f t="shared" si="43"/>
        <v>0</v>
      </c>
      <c r="G82" s="125">
        <v>0</v>
      </c>
      <c r="H82" s="125">
        <f t="shared" si="44"/>
        <v>0</v>
      </c>
      <c r="I82" s="125">
        <v>0</v>
      </c>
      <c r="J82" s="125">
        <v>0</v>
      </c>
      <c r="K82" s="125">
        <v>0</v>
      </c>
      <c r="L82" s="125">
        <v>0</v>
      </c>
      <c r="M82" s="125">
        <v>0</v>
      </c>
      <c r="N82" s="125">
        <v>0</v>
      </c>
      <c r="O82" s="125">
        <v>0</v>
      </c>
      <c r="P82" s="125">
        <v>0</v>
      </c>
      <c r="Q82" s="125"/>
      <c r="R82" s="125">
        <v>0</v>
      </c>
      <c r="S82" s="125">
        <v>0</v>
      </c>
      <c r="T82" s="125">
        <v>0</v>
      </c>
      <c r="U82" s="125">
        <v>0</v>
      </c>
      <c r="V82" s="125">
        <v>0</v>
      </c>
      <c r="W82" s="125">
        <v>0</v>
      </c>
      <c r="X82" s="123" t="s">
        <v>139</v>
      </c>
      <c r="Y82" s="123" t="s">
        <v>223</v>
      </c>
      <c r="Z82" s="123" t="s">
        <v>152</v>
      </c>
      <c r="AA82" s="124" t="s">
        <v>153</v>
      </c>
      <c r="AB82" s="125">
        <f t="shared" si="49"/>
        <v>0</v>
      </c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>
        <v>0</v>
      </c>
      <c r="BE82" s="125">
        <f t="shared" si="46"/>
        <v>0</v>
      </c>
      <c r="BF82" s="125">
        <f t="shared" si="47"/>
        <v>0</v>
      </c>
      <c r="BG82" s="125"/>
      <c r="BH82" s="125"/>
      <c r="BI82" s="125">
        <v>0</v>
      </c>
      <c r="BJ82" s="125">
        <v>0</v>
      </c>
      <c r="BK82" s="125">
        <v>0</v>
      </c>
      <c r="BL82" s="125">
        <v>0</v>
      </c>
      <c r="BM82" s="125">
        <v>0</v>
      </c>
      <c r="BN82" s="125">
        <v>0</v>
      </c>
      <c r="BO82" s="125">
        <v>0</v>
      </c>
      <c r="BP82" s="125">
        <v>0</v>
      </c>
      <c r="BQ82" s="125">
        <v>0</v>
      </c>
      <c r="BR82" s="125">
        <v>128</v>
      </c>
      <c r="BS82" s="125">
        <v>0</v>
      </c>
      <c r="BT82" s="125">
        <f t="shared" si="42"/>
        <v>128</v>
      </c>
    </row>
    <row r="83" s="110" customFormat="1" ht="19.5" customHeight="1" spans="1:72">
      <c r="A83" s="123" t="s">
        <v>139</v>
      </c>
      <c r="B83" s="123" t="s">
        <v>223</v>
      </c>
      <c r="C83" s="123" t="s">
        <v>154</v>
      </c>
      <c r="D83" s="124" t="s">
        <v>230</v>
      </c>
      <c r="E83" s="125">
        <f t="shared" si="40"/>
        <v>95</v>
      </c>
      <c r="F83" s="125">
        <f t="shared" si="43"/>
        <v>0</v>
      </c>
      <c r="G83" s="125">
        <v>0</v>
      </c>
      <c r="H83" s="125">
        <f t="shared" si="44"/>
        <v>0</v>
      </c>
      <c r="I83" s="125">
        <v>0</v>
      </c>
      <c r="J83" s="125">
        <v>0</v>
      </c>
      <c r="K83" s="125">
        <v>0</v>
      </c>
      <c r="L83" s="125">
        <v>0</v>
      </c>
      <c r="M83" s="125">
        <v>0</v>
      </c>
      <c r="N83" s="125">
        <v>0</v>
      </c>
      <c r="O83" s="125">
        <v>0</v>
      </c>
      <c r="P83" s="125">
        <v>0</v>
      </c>
      <c r="Q83" s="125"/>
      <c r="R83" s="125">
        <v>0</v>
      </c>
      <c r="S83" s="125">
        <v>0</v>
      </c>
      <c r="T83" s="125">
        <v>0</v>
      </c>
      <c r="U83" s="125">
        <v>0</v>
      </c>
      <c r="V83" s="125">
        <v>0</v>
      </c>
      <c r="W83" s="125">
        <v>0</v>
      </c>
      <c r="X83" s="123" t="s">
        <v>139</v>
      </c>
      <c r="Y83" s="123" t="s">
        <v>223</v>
      </c>
      <c r="Z83" s="123" t="s">
        <v>154</v>
      </c>
      <c r="AA83" s="124" t="s">
        <v>230</v>
      </c>
      <c r="AB83" s="125">
        <f t="shared" si="49"/>
        <v>95</v>
      </c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>
        <v>95</v>
      </c>
      <c r="BE83" s="125">
        <f t="shared" si="46"/>
        <v>0</v>
      </c>
      <c r="BF83" s="125">
        <f t="shared" si="47"/>
        <v>0</v>
      </c>
      <c r="BG83" s="125"/>
      <c r="BH83" s="125"/>
      <c r="BI83" s="125">
        <v>0</v>
      </c>
      <c r="BJ83" s="125">
        <v>0</v>
      </c>
      <c r="BK83" s="125">
        <v>0</v>
      </c>
      <c r="BL83" s="125">
        <v>0</v>
      </c>
      <c r="BM83" s="125">
        <v>0</v>
      </c>
      <c r="BN83" s="125">
        <v>0</v>
      </c>
      <c r="BO83" s="125">
        <v>0</v>
      </c>
      <c r="BP83" s="125">
        <v>0</v>
      </c>
      <c r="BQ83" s="125">
        <v>0</v>
      </c>
      <c r="BR83" s="125">
        <f>165-95</f>
        <v>70</v>
      </c>
      <c r="BS83" s="125">
        <v>0</v>
      </c>
      <c r="BT83" s="125">
        <f t="shared" si="42"/>
        <v>165</v>
      </c>
    </row>
    <row r="84" s="110" customFormat="1" ht="19.5" customHeight="1" spans="1:72">
      <c r="A84" s="123" t="s">
        <v>231</v>
      </c>
      <c r="B84" s="123"/>
      <c r="C84" s="123"/>
      <c r="D84" s="124" t="s">
        <v>232</v>
      </c>
      <c r="E84" s="125">
        <f t="shared" si="40"/>
        <v>9937.2</v>
      </c>
      <c r="F84" s="125">
        <f t="shared" si="43"/>
        <v>7293.93</v>
      </c>
      <c r="G84" s="125">
        <v>1893.63</v>
      </c>
      <c r="H84" s="125">
        <f t="shared" si="44"/>
        <v>1775.53</v>
      </c>
      <c r="I84" s="125">
        <v>1095.98</v>
      </c>
      <c r="J84" s="125">
        <v>70.19</v>
      </c>
      <c r="K84" s="125">
        <v>0</v>
      </c>
      <c r="L84" s="125">
        <v>609.36</v>
      </c>
      <c r="M84" s="125">
        <v>157.8</v>
      </c>
      <c r="N84" s="125">
        <v>0</v>
      </c>
      <c r="O84" s="125">
        <v>0</v>
      </c>
      <c r="P84" s="125">
        <v>0</v>
      </c>
      <c r="Q84" s="125"/>
      <c r="R84" s="125">
        <v>0</v>
      </c>
      <c r="S84" s="125">
        <v>0</v>
      </c>
      <c r="T84" s="125">
        <v>0</v>
      </c>
      <c r="U84" s="125">
        <v>0</v>
      </c>
      <c r="V84" s="125">
        <v>0</v>
      </c>
      <c r="W84" s="125">
        <v>3466.97</v>
      </c>
      <c r="X84" s="123" t="s">
        <v>231</v>
      </c>
      <c r="Y84" s="123"/>
      <c r="Z84" s="123"/>
      <c r="AA84" s="124" t="s">
        <v>232</v>
      </c>
      <c r="AB84" s="125">
        <f>AB85+AB87+AB93+AB96+AB98</f>
        <v>2629.17</v>
      </c>
      <c r="AC84" s="125">
        <f t="shared" ref="AC84:BD84" si="50">AC85+AC87+AC93+AC96+AC98</f>
        <v>0</v>
      </c>
      <c r="AD84" s="125">
        <f t="shared" si="50"/>
        <v>0</v>
      </c>
      <c r="AE84" s="125">
        <f t="shared" si="50"/>
        <v>0</v>
      </c>
      <c r="AF84" s="125">
        <f t="shared" si="50"/>
        <v>0</v>
      </c>
      <c r="AG84" s="125">
        <f t="shared" si="50"/>
        <v>0</v>
      </c>
      <c r="AH84" s="125">
        <f t="shared" si="50"/>
        <v>0</v>
      </c>
      <c r="AI84" s="125">
        <f t="shared" si="50"/>
        <v>0</v>
      </c>
      <c r="AJ84" s="125">
        <f t="shared" si="50"/>
        <v>0</v>
      </c>
      <c r="AK84" s="125">
        <f t="shared" si="50"/>
        <v>0</v>
      </c>
      <c r="AL84" s="125">
        <f t="shared" si="50"/>
        <v>0</v>
      </c>
      <c r="AM84" s="125">
        <f t="shared" si="50"/>
        <v>0</v>
      </c>
      <c r="AN84" s="125">
        <f t="shared" si="50"/>
        <v>0</v>
      </c>
      <c r="AO84" s="125">
        <f t="shared" si="50"/>
        <v>0</v>
      </c>
      <c r="AP84" s="125">
        <f t="shared" si="50"/>
        <v>0</v>
      </c>
      <c r="AQ84" s="125">
        <f t="shared" si="50"/>
        <v>0</v>
      </c>
      <c r="AR84" s="125">
        <f t="shared" si="50"/>
        <v>0</v>
      </c>
      <c r="AS84" s="125">
        <f t="shared" si="50"/>
        <v>0</v>
      </c>
      <c r="AT84" s="125">
        <f t="shared" si="50"/>
        <v>0</v>
      </c>
      <c r="AU84" s="125">
        <f t="shared" si="50"/>
        <v>0</v>
      </c>
      <c r="AV84" s="125">
        <f t="shared" si="50"/>
        <v>0</v>
      </c>
      <c r="AW84" s="125">
        <f t="shared" si="50"/>
        <v>0</v>
      </c>
      <c r="AX84" s="125">
        <f t="shared" si="50"/>
        <v>0</v>
      </c>
      <c r="AY84" s="125">
        <f t="shared" si="50"/>
        <v>0</v>
      </c>
      <c r="AZ84" s="125">
        <f t="shared" si="50"/>
        <v>0</v>
      </c>
      <c r="BA84" s="125">
        <f t="shared" si="50"/>
        <v>0</v>
      </c>
      <c r="BB84" s="125">
        <f t="shared" si="50"/>
        <v>0</v>
      </c>
      <c r="BC84" s="125">
        <f t="shared" si="50"/>
        <v>0</v>
      </c>
      <c r="BD84" s="125">
        <f t="shared" si="50"/>
        <v>123</v>
      </c>
      <c r="BE84" s="125">
        <f t="shared" si="46"/>
        <v>14.1</v>
      </c>
      <c r="BF84" s="125">
        <f t="shared" si="47"/>
        <v>0</v>
      </c>
      <c r="BG84" s="125"/>
      <c r="BH84" s="125"/>
      <c r="BI84" s="125">
        <v>0</v>
      </c>
      <c r="BJ84" s="125">
        <v>0</v>
      </c>
      <c r="BK84" s="125">
        <v>14.1</v>
      </c>
      <c r="BL84" s="125">
        <v>0</v>
      </c>
      <c r="BM84" s="125">
        <v>0</v>
      </c>
      <c r="BN84" s="125">
        <v>0</v>
      </c>
      <c r="BO84" s="125">
        <v>0</v>
      </c>
      <c r="BP84" s="125">
        <v>0</v>
      </c>
      <c r="BQ84" s="125">
        <v>0</v>
      </c>
      <c r="BR84" s="125">
        <f>3235-123-170</f>
        <v>2942</v>
      </c>
      <c r="BS84" s="125">
        <v>1015.33</v>
      </c>
      <c r="BT84" s="125">
        <f t="shared" si="42"/>
        <v>13894.53</v>
      </c>
    </row>
    <row r="85" s="110" customFormat="1" ht="19.5" customHeight="1" spans="1:72">
      <c r="A85" s="123"/>
      <c r="B85" s="123" t="s">
        <v>137</v>
      </c>
      <c r="C85" s="123"/>
      <c r="D85" s="124" t="s">
        <v>233</v>
      </c>
      <c r="E85" s="125">
        <f t="shared" si="40"/>
        <v>0</v>
      </c>
      <c r="F85" s="125">
        <f t="shared" si="43"/>
        <v>0</v>
      </c>
      <c r="G85" s="125">
        <v>0</v>
      </c>
      <c r="H85" s="125">
        <f t="shared" si="44"/>
        <v>0</v>
      </c>
      <c r="I85" s="125">
        <v>0</v>
      </c>
      <c r="J85" s="125">
        <v>0</v>
      </c>
      <c r="K85" s="125">
        <v>0</v>
      </c>
      <c r="L85" s="125">
        <v>0</v>
      </c>
      <c r="M85" s="125">
        <v>0</v>
      </c>
      <c r="N85" s="125">
        <v>0</v>
      </c>
      <c r="O85" s="125">
        <v>0</v>
      </c>
      <c r="P85" s="125">
        <v>0</v>
      </c>
      <c r="Q85" s="125"/>
      <c r="R85" s="125">
        <v>0</v>
      </c>
      <c r="S85" s="125">
        <v>0</v>
      </c>
      <c r="T85" s="125">
        <v>0</v>
      </c>
      <c r="U85" s="125">
        <v>0</v>
      </c>
      <c r="V85" s="125">
        <v>0</v>
      </c>
      <c r="W85" s="125">
        <v>0</v>
      </c>
      <c r="X85" s="123"/>
      <c r="Y85" s="123" t="s">
        <v>137</v>
      </c>
      <c r="Z85" s="123"/>
      <c r="AA85" s="124" t="s">
        <v>233</v>
      </c>
      <c r="AB85" s="125">
        <f>SUM(AB86)</f>
        <v>0</v>
      </c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>
        <v>0</v>
      </c>
      <c r="BE85" s="125">
        <f t="shared" si="46"/>
        <v>0</v>
      </c>
      <c r="BF85" s="125">
        <f t="shared" si="47"/>
        <v>0</v>
      </c>
      <c r="BG85" s="125"/>
      <c r="BH85" s="125"/>
      <c r="BI85" s="125">
        <v>0</v>
      </c>
      <c r="BJ85" s="125">
        <v>0</v>
      </c>
      <c r="BK85" s="125">
        <v>0</v>
      </c>
      <c r="BL85" s="125">
        <v>0</v>
      </c>
      <c r="BM85" s="125">
        <v>0</v>
      </c>
      <c r="BN85" s="125">
        <v>0</v>
      </c>
      <c r="BO85" s="125">
        <v>0</v>
      </c>
      <c r="BP85" s="125">
        <v>0</v>
      </c>
      <c r="BQ85" s="125">
        <v>0</v>
      </c>
      <c r="BR85" s="125">
        <v>136</v>
      </c>
      <c r="BS85" s="125">
        <v>0</v>
      </c>
      <c r="BT85" s="125">
        <f t="shared" si="42"/>
        <v>136</v>
      </c>
    </row>
    <row r="86" s="110" customFormat="1" ht="19.5" customHeight="1" spans="1:72">
      <c r="A86" s="123" t="s">
        <v>234</v>
      </c>
      <c r="B86" s="123" t="s">
        <v>140</v>
      </c>
      <c r="C86" s="123" t="s">
        <v>137</v>
      </c>
      <c r="D86" s="124" t="s">
        <v>235</v>
      </c>
      <c r="E86" s="125">
        <f t="shared" si="40"/>
        <v>0</v>
      </c>
      <c r="F86" s="125">
        <f t="shared" si="43"/>
        <v>0</v>
      </c>
      <c r="G86" s="125">
        <v>0</v>
      </c>
      <c r="H86" s="125">
        <f t="shared" si="44"/>
        <v>0</v>
      </c>
      <c r="I86" s="125">
        <v>0</v>
      </c>
      <c r="J86" s="125">
        <v>0</v>
      </c>
      <c r="K86" s="125">
        <v>0</v>
      </c>
      <c r="L86" s="125">
        <v>0</v>
      </c>
      <c r="M86" s="125">
        <v>0</v>
      </c>
      <c r="N86" s="125">
        <v>0</v>
      </c>
      <c r="O86" s="125">
        <v>0</v>
      </c>
      <c r="P86" s="125">
        <v>0</v>
      </c>
      <c r="Q86" s="125"/>
      <c r="R86" s="125">
        <v>0</v>
      </c>
      <c r="S86" s="125">
        <v>0</v>
      </c>
      <c r="T86" s="125">
        <v>0</v>
      </c>
      <c r="U86" s="125">
        <v>0</v>
      </c>
      <c r="V86" s="125">
        <v>0</v>
      </c>
      <c r="W86" s="125">
        <v>0</v>
      </c>
      <c r="X86" s="123" t="s">
        <v>234</v>
      </c>
      <c r="Y86" s="123" t="s">
        <v>140</v>
      </c>
      <c r="Z86" s="123" t="s">
        <v>137</v>
      </c>
      <c r="AA86" s="124" t="s">
        <v>235</v>
      </c>
      <c r="AB86" s="125">
        <f>SUBTOTAL(9,AC86:BD86)</f>
        <v>0</v>
      </c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>
        <v>0</v>
      </c>
      <c r="BE86" s="125">
        <f t="shared" si="46"/>
        <v>0</v>
      </c>
      <c r="BF86" s="125">
        <f t="shared" si="47"/>
        <v>0</v>
      </c>
      <c r="BG86" s="125"/>
      <c r="BH86" s="125"/>
      <c r="BI86" s="125">
        <v>0</v>
      </c>
      <c r="BJ86" s="125">
        <v>0</v>
      </c>
      <c r="BK86" s="125">
        <v>0</v>
      </c>
      <c r="BL86" s="125">
        <v>0</v>
      </c>
      <c r="BM86" s="125">
        <v>0</v>
      </c>
      <c r="BN86" s="125">
        <v>0</v>
      </c>
      <c r="BO86" s="125">
        <v>0</v>
      </c>
      <c r="BP86" s="125">
        <v>0</v>
      </c>
      <c r="BQ86" s="125">
        <v>0</v>
      </c>
      <c r="BR86" s="125">
        <v>136</v>
      </c>
      <c r="BS86" s="125">
        <v>0</v>
      </c>
      <c r="BT86" s="125">
        <f t="shared" si="42"/>
        <v>136</v>
      </c>
    </row>
    <row r="87" s="110" customFormat="1" ht="19.5" customHeight="1" spans="1:72">
      <c r="A87" s="123"/>
      <c r="B87" s="123" t="s">
        <v>142</v>
      </c>
      <c r="C87" s="123"/>
      <c r="D87" s="124" t="s">
        <v>236</v>
      </c>
      <c r="E87" s="125">
        <f t="shared" si="40"/>
        <v>9171.56</v>
      </c>
      <c r="F87" s="125">
        <f t="shared" si="43"/>
        <v>6752.28</v>
      </c>
      <c r="G87" s="125">
        <v>1642.22</v>
      </c>
      <c r="H87" s="125">
        <f t="shared" si="44"/>
        <v>1506.24</v>
      </c>
      <c r="I87" s="125">
        <v>913.5</v>
      </c>
      <c r="J87" s="125">
        <v>56.82</v>
      </c>
      <c r="K87" s="125">
        <v>0</v>
      </c>
      <c r="L87" s="125">
        <v>535.92</v>
      </c>
      <c r="M87" s="125">
        <v>136.85</v>
      </c>
      <c r="N87" s="125">
        <v>0</v>
      </c>
      <c r="O87" s="125">
        <v>0</v>
      </c>
      <c r="P87" s="125">
        <v>0</v>
      </c>
      <c r="Q87" s="125"/>
      <c r="R87" s="125">
        <v>0</v>
      </c>
      <c r="S87" s="125">
        <v>0</v>
      </c>
      <c r="T87" s="125">
        <v>0</v>
      </c>
      <c r="U87" s="125">
        <v>0</v>
      </c>
      <c r="V87" s="125">
        <v>0</v>
      </c>
      <c r="W87" s="125">
        <v>3466.97</v>
      </c>
      <c r="X87" s="123"/>
      <c r="Y87" s="123" t="s">
        <v>142</v>
      </c>
      <c r="Z87" s="123"/>
      <c r="AA87" s="124" t="s">
        <v>236</v>
      </c>
      <c r="AB87" s="125">
        <f>SUM(AB88:AB92)</f>
        <v>2406.86</v>
      </c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>
        <v>123</v>
      </c>
      <c r="BE87" s="125">
        <f t="shared" si="46"/>
        <v>12.42</v>
      </c>
      <c r="BF87" s="125">
        <f t="shared" si="47"/>
        <v>0</v>
      </c>
      <c r="BG87" s="125"/>
      <c r="BH87" s="125"/>
      <c r="BI87" s="125">
        <v>0</v>
      </c>
      <c r="BJ87" s="125">
        <v>0</v>
      </c>
      <c r="BK87" s="125">
        <v>12.42</v>
      </c>
      <c r="BL87" s="125">
        <v>0</v>
      </c>
      <c r="BM87" s="125">
        <v>0</v>
      </c>
      <c r="BN87" s="125">
        <v>0</v>
      </c>
      <c r="BO87" s="125">
        <v>0</v>
      </c>
      <c r="BP87" s="125">
        <v>0</v>
      </c>
      <c r="BQ87" s="125">
        <v>0</v>
      </c>
      <c r="BR87" s="125">
        <f>2141-123</f>
        <v>2018</v>
      </c>
      <c r="BS87" s="125">
        <v>1015.33</v>
      </c>
      <c r="BT87" s="125">
        <f t="shared" si="42"/>
        <v>12204.89</v>
      </c>
    </row>
    <row r="88" s="110" customFormat="1" ht="19.5" customHeight="1" spans="1:72">
      <c r="A88" s="123" t="s">
        <v>234</v>
      </c>
      <c r="B88" s="123" t="s">
        <v>144</v>
      </c>
      <c r="C88" s="123" t="s">
        <v>137</v>
      </c>
      <c r="D88" s="124" t="s">
        <v>141</v>
      </c>
      <c r="E88" s="125">
        <f t="shared" si="40"/>
        <v>6359.32</v>
      </c>
      <c r="F88" s="125">
        <f t="shared" si="43"/>
        <v>3940.04</v>
      </c>
      <c r="G88" s="125">
        <v>1642.22</v>
      </c>
      <c r="H88" s="125">
        <f t="shared" si="44"/>
        <v>1506.24</v>
      </c>
      <c r="I88" s="125">
        <v>913.5</v>
      </c>
      <c r="J88" s="125">
        <v>56.82</v>
      </c>
      <c r="K88" s="125">
        <v>0</v>
      </c>
      <c r="L88" s="125">
        <v>535.92</v>
      </c>
      <c r="M88" s="125">
        <v>136.85</v>
      </c>
      <c r="N88" s="125">
        <v>0</v>
      </c>
      <c r="O88" s="125">
        <v>0</v>
      </c>
      <c r="P88" s="125">
        <v>0</v>
      </c>
      <c r="Q88" s="125"/>
      <c r="R88" s="125">
        <v>0</v>
      </c>
      <c r="S88" s="125">
        <v>0</v>
      </c>
      <c r="T88" s="125">
        <v>0</v>
      </c>
      <c r="U88" s="125">
        <v>0</v>
      </c>
      <c r="V88" s="125">
        <v>0</v>
      </c>
      <c r="W88" s="125">
        <v>654.73</v>
      </c>
      <c r="X88" s="123" t="s">
        <v>234</v>
      </c>
      <c r="Y88" s="123" t="s">
        <v>144</v>
      </c>
      <c r="Z88" s="123" t="s">
        <v>137</v>
      </c>
      <c r="AA88" s="124" t="s">
        <v>141</v>
      </c>
      <c r="AB88" s="125">
        <f t="shared" ref="AB88:AB92" si="51">SUBTOTAL(9,AC88:BD88)</f>
        <v>2406.86</v>
      </c>
      <c r="AC88" s="136">
        <v>321.8</v>
      </c>
      <c r="AD88" s="136">
        <v>48</v>
      </c>
      <c r="AE88" s="137">
        <v>0</v>
      </c>
      <c r="AF88" s="137">
        <v>0</v>
      </c>
      <c r="AG88" s="136">
        <v>47</v>
      </c>
      <c r="AH88" s="136">
        <v>110</v>
      </c>
      <c r="AI88" s="136">
        <v>59</v>
      </c>
      <c r="AJ88" s="136">
        <v>0</v>
      </c>
      <c r="AK88" s="136">
        <v>44.5</v>
      </c>
      <c r="AL88" s="136">
        <v>215</v>
      </c>
      <c r="AM88" s="137">
        <v>0</v>
      </c>
      <c r="AN88" s="136">
        <v>31</v>
      </c>
      <c r="AO88" s="136">
        <v>10</v>
      </c>
      <c r="AP88" s="136">
        <v>33</v>
      </c>
      <c r="AQ88" s="136">
        <v>35</v>
      </c>
      <c r="AR88" s="136">
        <v>68</v>
      </c>
      <c r="AS88" s="137">
        <v>9</v>
      </c>
      <c r="AT88" s="137">
        <v>50</v>
      </c>
      <c r="AU88" s="137">
        <v>0</v>
      </c>
      <c r="AV88" s="136">
        <v>20</v>
      </c>
      <c r="AW88" s="137">
        <v>0</v>
      </c>
      <c r="AX88" s="136">
        <v>198</v>
      </c>
      <c r="AY88" s="136">
        <v>0</v>
      </c>
      <c r="AZ88" s="136">
        <v>230</v>
      </c>
      <c r="BA88" s="136">
        <v>267.96</v>
      </c>
      <c r="BB88" s="136">
        <v>18.5</v>
      </c>
      <c r="BC88" s="136">
        <v>468.1</v>
      </c>
      <c r="BD88" s="125">
        <v>123</v>
      </c>
      <c r="BE88" s="125">
        <f t="shared" si="46"/>
        <v>12.42</v>
      </c>
      <c r="BF88" s="125">
        <f t="shared" si="47"/>
        <v>0</v>
      </c>
      <c r="BG88" s="125"/>
      <c r="BH88" s="125"/>
      <c r="BI88" s="125">
        <v>0</v>
      </c>
      <c r="BJ88" s="125">
        <v>0</v>
      </c>
      <c r="BK88" s="125">
        <v>12.42</v>
      </c>
      <c r="BL88" s="125">
        <v>0</v>
      </c>
      <c r="BM88" s="125">
        <v>0</v>
      </c>
      <c r="BN88" s="125">
        <v>0</v>
      </c>
      <c r="BO88" s="125">
        <v>0</v>
      </c>
      <c r="BP88" s="125">
        <v>0</v>
      </c>
      <c r="BQ88" s="125">
        <v>0</v>
      </c>
      <c r="BR88" s="125">
        <v>603</v>
      </c>
      <c r="BS88" s="125">
        <v>1007.33</v>
      </c>
      <c r="BT88" s="125">
        <f t="shared" si="42"/>
        <v>7969.65</v>
      </c>
    </row>
    <row r="89" s="110" customFormat="1" ht="19.5" customHeight="1" spans="1:72">
      <c r="A89" s="123" t="s">
        <v>234</v>
      </c>
      <c r="B89" s="123" t="s">
        <v>144</v>
      </c>
      <c r="C89" s="123" t="s">
        <v>237</v>
      </c>
      <c r="D89" s="124" t="s">
        <v>227</v>
      </c>
      <c r="E89" s="125">
        <f t="shared" si="40"/>
        <v>0</v>
      </c>
      <c r="F89" s="125">
        <f t="shared" si="43"/>
        <v>0</v>
      </c>
      <c r="G89" s="125">
        <v>0</v>
      </c>
      <c r="H89" s="125">
        <f t="shared" si="44"/>
        <v>0</v>
      </c>
      <c r="I89" s="125">
        <v>0</v>
      </c>
      <c r="J89" s="125">
        <v>0</v>
      </c>
      <c r="K89" s="125">
        <v>0</v>
      </c>
      <c r="L89" s="125">
        <v>0</v>
      </c>
      <c r="M89" s="125">
        <v>0</v>
      </c>
      <c r="N89" s="125">
        <v>0</v>
      </c>
      <c r="O89" s="125">
        <v>0</v>
      </c>
      <c r="P89" s="125">
        <v>0</v>
      </c>
      <c r="Q89" s="125"/>
      <c r="R89" s="125">
        <v>0</v>
      </c>
      <c r="S89" s="125">
        <v>0</v>
      </c>
      <c r="T89" s="125">
        <v>0</v>
      </c>
      <c r="U89" s="125">
        <v>0</v>
      </c>
      <c r="V89" s="125">
        <v>0</v>
      </c>
      <c r="W89" s="125">
        <v>0</v>
      </c>
      <c r="X89" s="123" t="s">
        <v>234</v>
      </c>
      <c r="Y89" s="123" t="s">
        <v>144</v>
      </c>
      <c r="Z89" s="123" t="s">
        <v>237</v>
      </c>
      <c r="AA89" s="124" t="s">
        <v>227</v>
      </c>
      <c r="AB89" s="125">
        <f t="shared" si="51"/>
        <v>0</v>
      </c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>
        <v>0</v>
      </c>
      <c r="BE89" s="125">
        <f t="shared" si="46"/>
        <v>0</v>
      </c>
      <c r="BF89" s="125">
        <f t="shared" si="47"/>
        <v>0</v>
      </c>
      <c r="BG89" s="125"/>
      <c r="BH89" s="125"/>
      <c r="BI89" s="125">
        <v>0</v>
      </c>
      <c r="BJ89" s="125">
        <v>0</v>
      </c>
      <c r="BK89" s="125">
        <v>0</v>
      </c>
      <c r="BL89" s="125">
        <v>0</v>
      </c>
      <c r="BM89" s="125">
        <v>0</v>
      </c>
      <c r="BN89" s="125">
        <v>0</v>
      </c>
      <c r="BO89" s="125">
        <v>0</v>
      </c>
      <c r="BP89" s="125">
        <v>0</v>
      </c>
      <c r="BQ89" s="125">
        <v>0</v>
      </c>
      <c r="BR89" s="125">
        <v>40</v>
      </c>
      <c r="BS89" s="125">
        <v>0</v>
      </c>
      <c r="BT89" s="125">
        <f t="shared" si="42"/>
        <v>40</v>
      </c>
    </row>
    <row r="90" s="110" customFormat="1" ht="19.5" customHeight="1" spans="1:72">
      <c r="A90" s="123" t="s">
        <v>234</v>
      </c>
      <c r="B90" s="123" t="s">
        <v>144</v>
      </c>
      <c r="C90" s="123" t="s">
        <v>238</v>
      </c>
      <c r="D90" s="124" t="s">
        <v>239</v>
      </c>
      <c r="E90" s="125">
        <f t="shared" si="40"/>
        <v>0</v>
      </c>
      <c r="F90" s="125">
        <f t="shared" si="43"/>
        <v>0</v>
      </c>
      <c r="G90" s="125">
        <v>0</v>
      </c>
      <c r="H90" s="125">
        <f t="shared" si="44"/>
        <v>0</v>
      </c>
      <c r="I90" s="125">
        <v>0</v>
      </c>
      <c r="J90" s="125">
        <v>0</v>
      </c>
      <c r="K90" s="125">
        <v>0</v>
      </c>
      <c r="L90" s="125">
        <v>0</v>
      </c>
      <c r="M90" s="125">
        <v>0</v>
      </c>
      <c r="N90" s="125">
        <v>0</v>
      </c>
      <c r="O90" s="125">
        <v>0</v>
      </c>
      <c r="P90" s="125">
        <v>0</v>
      </c>
      <c r="Q90" s="125"/>
      <c r="R90" s="125">
        <v>0</v>
      </c>
      <c r="S90" s="125">
        <v>0</v>
      </c>
      <c r="T90" s="125">
        <v>0</v>
      </c>
      <c r="U90" s="125">
        <v>0</v>
      </c>
      <c r="V90" s="125">
        <v>0</v>
      </c>
      <c r="W90" s="125">
        <v>0</v>
      </c>
      <c r="X90" s="123" t="s">
        <v>234</v>
      </c>
      <c r="Y90" s="123" t="s">
        <v>144</v>
      </c>
      <c r="Z90" s="123" t="s">
        <v>238</v>
      </c>
      <c r="AA90" s="124" t="s">
        <v>239</v>
      </c>
      <c r="AB90" s="125">
        <f t="shared" si="51"/>
        <v>0</v>
      </c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>
        <v>0</v>
      </c>
      <c r="BE90" s="125">
        <f t="shared" si="46"/>
        <v>0</v>
      </c>
      <c r="BF90" s="125">
        <f t="shared" si="47"/>
        <v>0</v>
      </c>
      <c r="BG90" s="125"/>
      <c r="BH90" s="125"/>
      <c r="BI90" s="125">
        <v>0</v>
      </c>
      <c r="BJ90" s="125">
        <v>0</v>
      </c>
      <c r="BK90" s="125">
        <v>0</v>
      </c>
      <c r="BL90" s="125">
        <v>0</v>
      </c>
      <c r="BM90" s="125">
        <v>0</v>
      </c>
      <c r="BN90" s="125">
        <v>0</v>
      </c>
      <c r="BO90" s="125">
        <v>0</v>
      </c>
      <c r="BP90" s="125">
        <v>0</v>
      </c>
      <c r="BQ90" s="125">
        <v>0</v>
      </c>
      <c r="BR90" s="125">
        <v>375</v>
      </c>
      <c r="BS90" s="125">
        <v>0</v>
      </c>
      <c r="BT90" s="125">
        <f t="shared" si="42"/>
        <v>375</v>
      </c>
    </row>
    <row r="91" s="110" customFormat="1" ht="19.5" customHeight="1" spans="1:72">
      <c r="A91" s="123" t="s">
        <v>234</v>
      </c>
      <c r="B91" s="123" t="s">
        <v>144</v>
      </c>
      <c r="C91" s="123" t="s">
        <v>240</v>
      </c>
      <c r="D91" s="124" t="s">
        <v>241</v>
      </c>
      <c r="E91" s="125">
        <f t="shared" si="40"/>
        <v>0</v>
      </c>
      <c r="F91" s="125">
        <f t="shared" si="43"/>
        <v>0</v>
      </c>
      <c r="G91" s="125">
        <v>0</v>
      </c>
      <c r="H91" s="125">
        <f t="shared" si="44"/>
        <v>0</v>
      </c>
      <c r="I91" s="125">
        <v>0</v>
      </c>
      <c r="J91" s="125">
        <v>0</v>
      </c>
      <c r="K91" s="125">
        <v>0</v>
      </c>
      <c r="L91" s="125">
        <v>0</v>
      </c>
      <c r="M91" s="125">
        <v>0</v>
      </c>
      <c r="N91" s="125">
        <v>0</v>
      </c>
      <c r="O91" s="125">
        <v>0</v>
      </c>
      <c r="P91" s="125">
        <v>0</v>
      </c>
      <c r="Q91" s="125"/>
      <c r="R91" s="125">
        <v>0</v>
      </c>
      <c r="S91" s="125">
        <v>0</v>
      </c>
      <c r="T91" s="125">
        <v>0</v>
      </c>
      <c r="U91" s="125">
        <v>0</v>
      </c>
      <c r="V91" s="125">
        <v>0</v>
      </c>
      <c r="W91" s="125">
        <v>0</v>
      </c>
      <c r="X91" s="123" t="s">
        <v>234</v>
      </c>
      <c r="Y91" s="123" t="s">
        <v>144</v>
      </c>
      <c r="Z91" s="123" t="s">
        <v>240</v>
      </c>
      <c r="AA91" s="124" t="s">
        <v>241</v>
      </c>
      <c r="AB91" s="125">
        <f t="shared" si="51"/>
        <v>0</v>
      </c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>
        <v>0</v>
      </c>
      <c r="BE91" s="125">
        <f t="shared" si="46"/>
        <v>0</v>
      </c>
      <c r="BF91" s="125">
        <f t="shared" si="47"/>
        <v>0</v>
      </c>
      <c r="BG91" s="125"/>
      <c r="BH91" s="125"/>
      <c r="BI91" s="125">
        <v>0</v>
      </c>
      <c r="BJ91" s="125">
        <v>0</v>
      </c>
      <c r="BK91" s="125">
        <v>0</v>
      </c>
      <c r="BL91" s="125">
        <v>0</v>
      </c>
      <c r="BM91" s="125">
        <v>0</v>
      </c>
      <c r="BN91" s="125">
        <v>0</v>
      </c>
      <c r="BO91" s="125">
        <v>0</v>
      </c>
      <c r="BP91" s="125">
        <v>0</v>
      </c>
      <c r="BQ91" s="125">
        <v>0</v>
      </c>
      <c r="BR91" s="125">
        <v>75</v>
      </c>
      <c r="BS91" s="125">
        <v>0</v>
      </c>
      <c r="BT91" s="125">
        <f t="shared" si="42"/>
        <v>75</v>
      </c>
    </row>
    <row r="92" s="110" customFormat="1" ht="19.5" customHeight="1" spans="1:72">
      <c r="A92" s="123" t="s">
        <v>234</v>
      </c>
      <c r="B92" s="123" t="s">
        <v>144</v>
      </c>
      <c r="C92" s="123" t="s">
        <v>154</v>
      </c>
      <c r="D92" s="124" t="s">
        <v>242</v>
      </c>
      <c r="E92" s="125">
        <f t="shared" si="40"/>
        <v>2812.24</v>
      </c>
      <c r="F92" s="125">
        <f t="shared" si="43"/>
        <v>2812.24</v>
      </c>
      <c r="G92" s="125">
        <v>0</v>
      </c>
      <c r="H92" s="125">
        <f t="shared" si="44"/>
        <v>0</v>
      </c>
      <c r="I92" s="125">
        <v>0</v>
      </c>
      <c r="J92" s="125">
        <v>0</v>
      </c>
      <c r="K92" s="125">
        <v>0</v>
      </c>
      <c r="L92" s="125">
        <v>0</v>
      </c>
      <c r="M92" s="125">
        <v>0</v>
      </c>
      <c r="N92" s="125">
        <v>0</v>
      </c>
      <c r="O92" s="125">
        <v>0</v>
      </c>
      <c r="P92" s="125">
        <v>0</v>
      </c>
      <c r="Q92" s="125"/>
      <c r="R92" s="125">
        <v>0</v>
      </c>
      <c r="S92" s="125">
        <v>0</v>
      </c>
      <c r="T92" s="125">
        <v>0</v>
      </c>
      <c r="U92" s="125">
        <v>0</v>
      </c>
      <c r="V92" s="125">
        <v>0</v>
      </c>
      <c r="W92" s="125">
        <v>2812.24</v>
      </c>
      <c r="X92" s="123" t="s">
        <v>234</v>
      </c>
      <c r="Y92" s="123" t="s">
        <v>144</v>
      </c>
      <c r="Z92" s="123" t="s">
        <v>154</v>
      </c>
      <c r="AA92" s="124" t="s">
        <v>242</v>
      </c>
      <c r="AB92" s="125">
        <f t="shared" si="51"/>
        <v>0</v>
      </c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>
        <v>0</v>
      </c>
      <c r="BE92" s="125">
        <f t="shared" si="46"/>
        <v>0</v>
      </c>
      <c r="BF92" s="125">
        <f t="shared" si="47"/>
        <v>0</v>
      </c>
      <c r="BG92" s="125"/>
      <c r="BH92" s="125"/>
      <c r="BI92" s="125">
        <v>0</v>
      </c>
      <c r="BJ92" s="125">
        <v>0</v>
      </c>
      <c r="BK92" s="125">
        <v>0</v>
      </c>
      <c r="BL92" s="125">
        <v>0</v>
      </c>
      <c r="BM92" s="125">
        <v>0</v>
      </c>
      <c r="BN92" s="125">
        <v>0</v>
      </c>
      <c r="BO92" s="125">
        <v>0</v>
      </c>
      <c r="BP92" s="125">
        <v>0</v>
      </c>
      <c r="BQ92" s="125">
        <v>0</v>
      </c>
      <c r="BR92" s="125">
        <f>925</f>
        <v>925</v>
      </c>
      <c r="BS92" s="125">
        <v>8</v>
      </c>
      <c r="BT92" s="125">
        <f t="shared" si="42"/>
        <v>3745.24</v>
      </c>
    </row>
    <row r="93" s="110" customFormat="1" ht="19.5" customHeight="1" spans="1:72">
      <c r="A93" s="123"/>
      <c r="B93" s="123" t="s">
        <v>166</v>
      </c>
      <c r="C93" s="123"/>
      <c r="D93" s="124" t="s">
        <v>243</v>
      </c>
      <c r="E93" s="125">
        <f t="shared" si="40"/>
        <v>765.65</v>
      </c>
      <c r="F93" s="125">
        <f t="shared" si="43"/>
        <v>541.66</v>
      </c>
      <c r="G93" s="125">
        <v>251.42</v>
      </c>
      <c r="H93" s="125">
        <f t="shared" si="44"/>
        <v>269.29</v>
      </c>
      <c r="I93" s="125">
        <v>182.48</v>
      </c>
      <c r="J93" s="125">
        <v>13.37</v>
      </c>
      <c r="K93" s="125">
        <v>0</v>
      </c>
      <c r="L93" s="125">
        <v>73.44</v>
      </c>
      <c r="M93" s="125">
        <v>20.95</v>
      </c>
      <c r="N93" s="125">
        <v>0</v>
      </c>
      <c r="O93" s="125">
        <v>0</v>
      </c>
      <c r="P93" s="125">
        <v>0</v>
      </c>
      <c r="Q93" s="125"/>
      <c r="R93" s="125">
        <v>0</v>
      </c>
      <c r="S93" s="125">
        <v>0</v>
      </c>
      <c r="T93" s="125">
        <v>0</v>
      </c>
      <c r="U93" s="125">
        <v>0</v>
      </c>
      <c r="V93" s="125">
        <v>0</v>
      </c>
      <c r="W93" s="125">
        <v>0</v>
      </c>
      <c r="X93" s="123"/>
      <c r="Y93" s="123" t="s">
        <v>166</v>
      </c>
      <c r="Z93" s="123"/>
      <c r="AA93" s="124" t="s">
        <v>243</v>
      </c>
      <c r="AB93" s="125">
        <f>SUM(AB94:AB95)</f>
        <v>222.31</v>
      </c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>
        <v>0</v>
      </c>
      <c r="BE93" s="125">
        <f t="shared" si="46"/>
        <v>1.68</v>
      </c>
      <c r="BF93" s="125">
        <f t="shared" si="47"/>
        <v>0</v>
      </c>
      <c r="BG93" s="125"/>
      <c r="BH93" s="125"/>
      <c r="BI93" s="125">
        <v>0</v>
      </c>
      <c r="BJ93" s="125">
        <v>0</v>
      </c>
      <c r="BK93" s="125">
        <v>1.68</v>
      </c>
      <c r="BL93" s="125">
        <v>0</v>
      </c>
      <c r="BM93" s="125">
        <v>0</v>
      </c>
      <c r="BN93" s="125">
        <v>0</v>
      </c>
      <c r="BO93" s="125">
        <v>0</v>
      </c>
      <c r="BP93" s="125">
        <v>0</v>
      </c>
      <c r="BQ93" s="125">
        <v>0</v>
      </c>
      <c r="BR93" s="125">
        <v>408</v>
      </c>
      <c r="BS93" s="125">
        <v>0</v>
      </c>
      <c r="BT93" s="125">
        <f t="shared" si="42"/>
        <v>1173.65</v>
      </c>
    </row>
    <row r="94" s="110" customFormat="1" ht="19.5" customHeight="1" spans="1:72">
      <c r="A94" s="123" t="s">
        <v>234</v>
      </c>
      <c r="B94" s="123" t="s">
        <v>168</v>
      </c>
      <c r="C94" s="123" t="s">
        <v>137</v>
      </c>
      <c r="D94" s="124" t="s">
        <v>141</v>
      </c>
      <c r="E94" s="125">
        <f t="shared" si="40"/>
        <v>765.65</v>
      </c>
      <c r="F94" s="125">
        <f t="shared" si="43"/>
        <v>541.66</v>
      </c>
      <c r="G94" s="125">
        <v>251.42</v>
      </c>
      <c r="H94" s="125">
        <f t="shared" si="44"/>
        <v>269.29</v>
      </c>
      <c r="I94" s="125">
        <v>182.48</v>
      </c>
      <c r="J94" s="125">
        <v>13.37</v>
      </c>
      <c r="K94" s="125">
        <v>0</v>
      </c>
      <c r="L94" s="125">
        <v>73.44</v>
      </c>
      <c r="M94" s="125">
        <v>20.95</v>
      </c>
      <c r="N94" s="125">
        <v>0</v>
      </c>
      <c r="O94" s="125">
        <v>0</v>
      </c>
      <c r="P94" s="125">
        <v>0</v>
      </c>
      <c r="Q94" s="125"/>
      <c r="R94" s="125">
        <v>0</v>
      </c>
      <c r="S94" s="125">
        <v>0</v>
      </c>
      <c r="T94" s="125">
        <v>0</v>
      </c>
      <c r="U94" s="125">
        <v>0</v>
      </c>
      <c r="V94" s="125">
        <v>0</v>
      </c>
      <c r="W94" s="125">
        <v>0</v>
      </c>
      <c r="X94" s="123" t="s">
        <v>234</v>
      </c>
      <c r="Y94" s="123" t="s">
        <v>168</v>
      </c>
      <c r="Z94" s="123" t="s">
        <v>137</v>
      </c>
      <c r="AA94" s="124" t="s">
        <v>141</v>
      </c>
      <c r="AB94" s="125">
        <f t="shared" ref="AB94:AB95" si="52">SUBTOTAL(9,AC94:BD94)</f>
        <v>222.31</v>
      </c>
      <c r="AC94" s="136">
        <v>25</v>
      </c>
      <c r="AD94" s="136">
        <v>22.14</v>
      </c>
      <c r="AE94" s="137">
        <v>0</v>
      </c>
      <c r="AF94" s="137">
        <v>0</v>
      </c>
      <c r="AG94" s="136">
        <v>1</v>
      </c>
      <c r="AH94" s="136">
        <v>5</v>
      </c>
      <c r="AI94" s="136">
        <v>1.5</v>
      </c>
      <c r="AJ94" s="136">
        <v>0</v>
      </c>
      <c r="AK94" s="136">
        <v>0</v>
      </c>
      <c r="AL94" s="136">
        <v>30.77</v>
      </c>
      <c r="AM94" s="137">
        <v>0</v>
      </c>
      <c r="AN94" s="136">
        <v>3</v>
      </c>
      <c r="AO94" s="136">
        <v>19</v>
      </c>
      <c r="AP94" s="136">
        <v>5</v>
      </c>
      <c r="AQ94" s="136">
        <v>3</v>
      </c>
      <c r="AR94" s="136">
        <v>8</v>
      </c>
      <c r="AS94" s="137">
        <v>0</v>
      </c>
      <c r="AT94" s="137">
        <v>0</v>
      </c>
      <c r="AU94" s="137">
        <v>0</v>
      </c>
      <c r="AV94" s="136">
        <v>0</v>
      </c>
      <c r="AW94" s="137">
        <v>0</v>
      </c>
      <c r="AX94" s="136">
        <v>25.23</v>
      </c>
      <c r="AY94" s="136">
        <v>0</v>
      </c>
      <c r="AZ94" s="136">
        <v>0</v>
      </c>
      <c r="BA94" s="136">
        <v>50.52</v>
      </c>
      <c r="BB94" s="136">
        <v>0</v>
      </c>
      <c r="BC94" s="136">
        <v>23.15</v>
      </c>
      <c r="BD94" s="125">
        <v>0</v>
      </c>
      <c r="BE94" s="125">
        <f t="shared" si="46"/>
        <v>1.68</v>
      </c>
      <c r="BF94" s="125">
        <f t="shared" si="47"/>
        <v>0</v>
      </c>
      <c r="BG94" s="125"/>
      <c r="BH94" s="125"/>
      <c r="BI94" s="125">
        <v>0</v>
      </c>
      <c r="BJ94" s="125">
        <v>0</v>
      </c>
      <c r="BK94" s="125">
        <v>1.68</v>
      </c>
      <c r="BL94" s="125">
        <v>0</v>
      </c>
      <c r="BM94" s="125">
        <v>0</v>
      </c>
      <c r="BN94" s="125">
        <v>0</v>
      </c>
      <c r="BO94" s="125">
        <v>0</v>
      </c>
      <c r="BP94" s="125">
        <v>0</v>
      </c>
      <c r="BQ94" s="125">
        <v>0</v>
      </c>
      <c r="BR94" s="125">
        <v>343</v>
      </c>
      <c r="BS94" s="125">
        <v>0</v>
      </c>
      <c r="BT94" s="125">
        <f t="shared" si="42"/>
        <v>1108.65</v>
      </c>
    </row>
    <row r="95" s="110" customFormat="1" ht="19.5" customHeight="1" spans="1:72">
      <c r="A95" s="123" t="s">
        <v>234</v>
      </c>
      <c r="B95" s="123" t="s">
        <v>168</v>
      </c>
      <c r="C95" s="123" t="s">
        <v>154</v>
      </c>
      <c r="D95" s="124" t="s">
        <v>244</v>
      </c>
      <c r="E95" s="125">
        <f t="shared" si="40"/>
        <v>0</v>
      </c>
      <c r="F95" s="125">
        <f t="shared" si="43"/>
        <v>0</v>
      </c>
      <c r="G95" s="125">
        <v>0</v>
      </c>
      <c r="H95" s="125">
        <f t="shared" si="44"/>
        <v>0</v>
      </c>
      <c r="I95" s="125">
        <v>0</v>
      </c>
      <c r="J95" s="125">
        <v>0</v>
      </c>
      <c r="K95" s="125">
        <v>0</v>
      </c>
      <c r="L95" s="125">
        <v>0</v>
      </c>
      <c r="M95" s="125">
        <v>0</v>
      </c>
      <c r="N95" s="125">
        <v>0</v>
      </c>
      <c r="O95" s="125">
        <v>0</v>
      </c>
      <c r="P95" s="125">
        <v>0</v>
      </c>
      <c r="Q95" s="125"/>
      <c r="R95" s="125">
        <v>0</v>
      </c>
      <c r="S95" s="125">
        <v>0</v>
      </c>
      <c r="T95" s="125">
        <v>0</v>
      </c>
      <c r="U95" s="125">
        <v>0</v>
      </c>
      <c r="V95" s="125">
        <v>0</v>
      </c>
      <c r="W95" s="125">
        <v>0</v>
      </c>
      <c r="X95" s="123" t="s">
        <v>234</v>
      </c>
      <c r="Y95" s="123" t="s">
        <v>168</v>
      </c>
      <c r="Z95" s="123" t="s">
        <v>154</v>
      </c>
      <c r="AA95" s="124" t="s">
        <v>244</v>
      </c>
      <c r="AB95" s="125">
        <f t="shared" si="52"/>
        <v>0</v>
      </c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>
        <v>0</v>
      </c>
      <c r="BE95" s="125">
        <f t="shared" si="46"/>
        <v>0</v>
      </c>
      <c r="BF95" s="125">
        <f t="shared" si="47"/>
        <v>0</v>
      </c>
      <c r="BG95" s="125"/>
      <c r="BH95" s="125"/>
      <c r="BI95" s="125">
        <v>0</v>
      </c>
      <c r="BJ95" s="125">
        <v>0</v>
      </c>
      <c r="BK95" s="125">
        <v>0</v>
      </c>
      <c r="BL95" s="125">
        <v>0</v>
      </c>
      <c r="BM95" s="125">
        <v>0</v>
      </c>
      <c r="BN95" s="125">
        <v>0</v>
      </c>
      <c r="BO95" s="125">
        <v>0</v>
      </c>
      <c r="BP95" s="125">
        <v>0</v>
      </c>
      <c r="BQ95" s="125">
        <v>0</v>
      </c>
      <c r="BR95" s="125">
        <v>65</v>
      </c>
      <c r="BS95" s="125">
        <v>0</v>
      </c>
      <c r="BT95" s="125">
        <f t="shared" si="42"/>
        <v>65</v>
      </c>
    </row>
    <row r="96" s="110" customFormat="1" ht="19.5" customHeight="1" spans="1:72">
      <c r="A96" s="123"/>
      <c r="B96" s="123" t="s">
        <v>150</v>
      </c>
      <c r="C96" s="123"/>
      <c r="D96" s="124" t="s">
        <v>245</v>
      </c>
      <c r="E96" s="125">
        <f t="shared" si="40"/>
        <v>0</v>
      </c>
      <c r="F96" s="125">
        <f t="shared" si="43"/>
        <v>0</v>
      </c>
      <c r="G96" s="125">
        <v>0</v>
      </c>
      <c r="H96" s="125">
        <f t="shared" si="44"/>
        <v>0</v>
      </c>
      <c r="I96" s="125">
        <v>0</v>
      </c>
      <c r="J96" s="125">
        <v>0</v>
      </c>
      <c r="K96" s="125">
        <v>0</v>
      </c>
      <c r="L96" s="125">
        <v>0</v>
      </c>
      <c r="M96" s="125">
        <v>0</v>
      </c>
      <c r="N96" s="125">
        <v>0</v>
      </c>
      <c r="O96" s="125">
        <v>0</v>
      </c>
      <c r="P96" s="125">
        <v>0</v>
      </c>
      <c r="Q96" s="125"/>
      <c r="R96" s="125">
        <v>0</v>
      </c>
      <c r="S96" s="125">
        <v>0</v>
      </c>
      <c r="T96" s="125">
        <v>0</v>
      </c>
      <c r="U96" s="125">
        <v>0</v>
      </c>
      <c r="V96" s="125">
        <v>0</v>
      </c>
      <c r="W96" s="125">
        <v>0</v>
      </c>
      <c r="X96" s="123"/>
      <c r="Y96" s="123" t="s">
        <v>150</v>
      </c>
      <c r="Z96" s="123"/>
      <c r="AA96" s="124" t="s">
        <v>245</v>
      </c>
      <c r="AB96" s="125">
        <f>SUM(AB97)</f>
        <v>0</v>
      </c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>
        <v>0</v>
      </c>
      <c r="BE96" s="125">
        <f t="shared" si="46"/>
        <v>0</v>
      </c>
      <c r="BF96" s="125">
        <f t="shared" si="47"/>
        <v>0</v>
      </c>
      <c r="BG96" s="125"/>
      <c r="BH96" s="125"/>
      <c r="BI96" s="125">
        <v>0</v>
      </c>
      <c r="BJ96" s="125">
        <v>0</v>
      </c>
      <c r="BK96" s="125">
        <v>0</v>
      </c>
      <c r="BL96" s="125">
        <v>0</v>
      </c>
      <c r="BM96" s="125">
        <v>0</v>
      </c>
      <c r="BN96" s="125">
        <v>0</v>
      </c>
      <c r="BO96" s="125">
        <v>0</v>
      </c>
      <c r="BP96" s="125">
        <v>0</v>
      </c>
      <c r="BQ96" s="125">
        <v>0</v>
      </c>
      <c r="BR96" s="125">
        <f>249-170</f>
        <v>79</v>
      </c>
      <c r="BS96" s="125">
        <v>0</v>
      </c>
      <c r="BT96" s="125">
        <f t="shared" si="42"/>
        <v>79</v>
      </c>
    </row>
    <row r="97" s="110" customFormat="1" spans="1:72">
      <c r="A97" s="123" t="s">
        <v>234</v>
      </c>
      <c r="B97" s="123" t="s">
        <v>174</v>
      </c>
      <c r="C97" s="123" t="s">
        <v>154</v>
      </c>
      <c r="D97" s="124" t="s">
        <v>246</v>
      </c>
      <c r="E97" s="125">
        <f t="shared" si="40"/>
        <v>0</v>
      </c>
      <c r="F97" s="125">
        <f t="shared" si="43"/>
        <v>0</v>
      </c>
      <c r="G97" s="125">
        <v>0</v>
      </c>
      <c r="H97" s="125">
        <f t="shared" si="44"/>
        <v>0</v>
      </c>
      <c r="I97" s="125">
        <v>0</v>
      </c>
      <c r="J97" s="125">
        <v>0</v>
      </c>
      <c r="K97" s="125">
        <v>0</v>
      </c>
      <c r="L97" s="125">
        <v>0</v>
      </c>
      <c r="M97" s="125">
        <v>0</v>
      </c>
      <c r="N97" s="125">
        <v>0</v>
      </c>
      <c r="O97" s="125">
        <v>0</v>
      </c>
      <c r="P97" s="125">
        <v>0</v>
      </c>
      <c r="Q97" s="125"/>
      <c r="R97" s="125">
        <v>0</v>
      </c>
      <c r="S97" s="125">
        <v>0</v>
      </c>
      <c r="T97" s="125">
        <v>0</v>
      </c>
      <c r="U97" s="125">
        <v>0</v>
      </c>
      <c r="V97" s="125">
        <v>0</v>
      </c>
      <c r="W97" s="125">
        <v>0</v>
      </c>
      <c r="X97" s="123" t="s">
        <v>234</v>
      </c>
      <c r="Y97" s="123" t="s">
        <v>174</v>
      </c>
      <c r="Z97" s="123" t="s">
        <v>154</v>
      </c>
      <c r="AA97" s="124" t="s">
        <v>246</v>
      </c>
      <c r="AB97" s="125">
        <f>SUBTOTAL(9,AC97:BD97)</f>
        <v>0</v>
      </c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>
        <v>0</v>
      </c>
      <c r="BE97" s="125">
        <f t="shared" si="46"/>
        <v>0</v>
      </c>
      <c r="BF97" s="125">
        <f t="shared" si="47"/>
        <v>0</v>
      </c>
      <c r="BG97" s="125"/>
      <c r="BH97" s="125"/>
      <c r="BI97" s="125">
        <v>0</v>
      </c>
      <c r="BJ97" s="125">
        <v>0</v>
      </c>
      <c r="BK97" s="125">
        <v>0</v>
      </c>
      <c r="BL97" s="125">
        <v>0</v>
      </c>
      <c r="BM97" s="125">
        <v>0</v>
      </c>
      <c r="BN97" s="125">
        <v>0</v>
      </c>
      <c r="BO97" s="125">
        <v>0</v>
      </c>
      <c r="BP97" s="125">
        <v>0</v>
      </c>
      <c r="BQ97" s="125">
        <v>0</v>
      </c>
      <c r="BR97" s="125">
        <f>249-170</f>
        <v>79</v>
      </c>
      <c r="BS97" s="125">
        <v>0</v>
      </c>
      <c r="BT97" s="125">
        <f t="shared" si="42"/>
        <v>79</v>
      </c>
    </row>
    <row r="98" s="110" customFormat="1" spans="1:72">
      <c r="A98" s="123"/>
      <c r="B98" s="123" t="s">
        <v>154</v>
      </c>
      <c r="C98" s="123"/>
      <c r="D98" s="124" t="s">
        <v>247</v>
      </c>
      <c r="E98" s="125">
        <f t="shared" si="40"/>
        <v>0</v>
      </c>
      <c r="F98" s="125">
        <f t="shared" si="43"/>
        <v>0</v>
      </c>
      <c r="G98" s="125">
        <v>0</v>
      </c>
      <c r="H98" s="125">
        <f t="shared" si="44"/>
        <v>0</v>
      </c>
      <c r="I98" s="125">
        <v>0</v>
      </c>
      <c r="J98" s="125">
        <v>0</v>
      </c>
      <c r="K98" s="125">
        <v>0</v>
      </c>
      <c r="L98" s="125">
        <v>0</v>
      </c>
      <c r="M98" s="125">
        <v>0</v>
      </c>
      <c r="N98" s="125">
        <v>0</v>
      </c>
      <c r="O98" s="125">
        <v>0</v>
      </c>
      <c r="P98" s="125">
        <v>0</v>
      </c>
      <c r="Q98" s="125"/>
      <c r="R98" s="125">
        <v>0</v>
      </c>
      <c r="S98" s="125">
        <v>0</v>
      </c>
      <c r="T98" s="125">
        <v>0</v>
      </c>
      <c r="U98" s="125">
        <v>0</v>
      </c>
      <c r="V98" s="125">
        <v>0</v>
      </c>
      <c r="W98" s="125">
        <v>0</v>
      </c>
      <c r="X98" s="123"/>
      <c r="Y98" s="123" t="s">
        <v>154</v>
      </c>
      <c r="Z98" s="123"/>
      <c r="AA98" s="124" t="s">
        <v>247</v>
      </c>
      <c r="AB98" s="125">
        <f>SUM(AB99)</f>
        <v>0</v>
      </c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>
        <v>0</v>
      </c>
      <c r="BE98" s="125">
        <f t="shared" si="46"/>
        <v>0</v>
      </c>
      <c r="BF98" s="125">
        <f t="shared" si="47"/>
        <v>0</v>
      </c>
      <c r="BG98" s="125"/>
      <c r="BH98" s="125"/>
      <c r="BI98" s="125">
        <v>0</v>
      </c>
      <c r="BJ98" s="125">
        <v>0</v>
      </c>
      <c r="BK98" s="125">
        <v>0</v>
      </c>
      <c r="BL98" s="125">
        <v>0</v>
      </c>
      <c r="BM98" s="125">
        <v>0</v>
      </c>
      <c r="BN98" s="125">
        <v>0</v>
      </c>
      <c r="BO98" s="125">
        <v>0</v>
      </c>
      <c r="BP98" s="125">
        <v>0</v>
      </c>
      <c r="BQ98" s="125">
        <v>0</v>
      </c>
      <c r="BR98" s="125">
        <v>301</v>
      </c>
      <c r="BS98" s="125">
        <v>0</v>
      </c>
      <c r="BT98" s="125">
        <f t="shared" si="42"/>
        <v>301</v>
      </c>
    </row>
    <row r="99" s="110" customFormat="1" spans="1:72">
      <c r="A99" s="123" t="s">
        <v>234</v>
      </c>
      <c r="B99" s="123" t="s">
        <v>248</v>
      </c>
      <c r="C99" s="123" t="s">
        <v>137</v>
      </c>
      <c r="D99" s="124" t="s">
        <v>249</v>
      </c>
      <c r="E99" s="125">
        <f t="shared" si="40"/>
        <v>0</v>
      </c>
      <c r="F99" s="125">
        <f t="shared" si="43"/>
        <v>0</v>
      </c>
      <c r="G99" s="125">
        <v>0</v>
      </c>
      <c r="H99" s="125">
        <f t="shared" si="44"/>
        <v>0</v>
      </c>
      <c r="I99" s="125">
        <v>0</v>
      </c>
      <c r="J99" s="125">
        <v>0</v>
      </c>
      <c r="K99" s="125">
        <v>0</v>
      </c>
      <c r="L99" s="125">
        <v>0</v>
      </c>
      <c r="M99" s="125">
        <v>0</v>
      </c>
      <c r="N99" s="125">
        <v>0</v>
      </c>
      <c r="O99" s="125">
        <v>0</v>
      </c>
      <c r="P99" s="125">
        <v>0</v>
      </c>
      <c r="Q99" s="125"/>
      <c r="R99" s="125">
        <v>0</v>
      </c>
      <c r="S99" s="125">
        <v>0</v>
      </c>
      <c r="T99" s="125">
        <v>0</v>
      </c>
      <c r="U99" s="125">
        <v>0</v>
      </c>
      <c r="V99" s="125">
        <v>0</v>
      </c>
      <c r="W99" s="125">
        <v>0</v>
      </c>
      <c r="X99" s="123" t="s">
        <v>234</v>
      </c>
      <c r="Y99" s="123" t="s">
        <v>248</v>
      </c>
      <c r="Z99" s="123" t="s">
        <v>137</v>
      </c>
      <c r="AA99" s="124" t="s">
        <v>249</v>
      </c>
      <c r="AB99" s="125">
        <f>SUBTOTAL(9,AC99:BD99)</f>
        <v>0</v>
      </c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>
        <v>0</v>
      </c>
      <c r="BE99" s="125">
        <f t="shared" si="46"/>
        <v>0</v>
      </c>
      <c r="BF99" s="125">
        <f t="shared" si="47"/>
        <v>0</v>
      </c>
      <c r="BG99" s="125"/>
      <c r="BH99" s="125"/>
      <c r="BI99" s="125">
        <v>0</v>
      </c>
      <c r="BJ99" s="125">
        <v>0</v>
      </c>
      <c r="BK99" s="125">
        <v>0</v>
      </c>
      <c r="BL99" s="125">
        <v>0</v>
      </c>
      <c r="BM99" s="125">
        <v>0</v>
      </c>
      <c r="BN99" s="125">
        <v>0</v>
      </c>
      <c r="BO99" s="125">
        <v>0</v>
      </c>
      <c r="BP99" s="125">
        <v>0</v>
      </c>
      <c r="BQ99" s="125">
        <v>0</v>
      </c>
      <c r="BR99" s="125">
        <v>301</v>
      </c>
      <c r="BS99" s="125">
        <v>0</v>
      </c>
      <c r="BT99" s="125">
        <f t="shared" si="42"/>
        <v>301</v>
      </c>
    </row>
    <row r="100" s="110" customFormat="1" spans="1:72">
      <c r="A100" s="123" t="s">
        <v>250</v>
      </c>
      <c r="B100" s="123"/>
      <c r="C100" s="123"/>
      <c r="D100" s="124" t="s">
        <v>251</v>
      </c>
      <c r="E100" s="125">
        <f t="shared" si="40"/>
        <v>49804.2</v>
      </c>
      <c r="F100" s="125">
        <f t="shared" si="43"/>
        <v>47680.29</v>
      </c>
      <c r="G100" s="125">
        <v>26926.44</v>
      </c>
      <c r="H100" s="125">
        <f t="shared" si="44"/>
        <v>4123.7</v>
      </c>
      <c r="I100" s="125">
        <v>160.43</v>
      </c>
      <c r="J100" s="125">
        <v>1963.27</v>
      </c>
      <c r="K100" s="125">
        <v>2000</v>
      </c>
      <c r="L100" s="125">
        <v>0</v>
      </c>
      <c r="M100" s="125">
        <v>2243.87</v>
      </c>
      <c r="N100" s="125">
        <v>0</v>
      </c>
      <c r="O100" s="125">
        <v>13016.28</v>
      </c>
      <c r="P100" s="125">
        <v>0</v>
      </c>
      <c r="Q100" s="125"/>
      <c r="R100" s="125">
        <v>0</v>
      </c>
      <c r="S100" s="125">
        <v>0</v>
      </c>
      <c r="T100" s="125">
        <v>0</v>
      </c>
      <c r="U100" s="125">
        <v>0</v>
      </c>
      <c r="V100" s="125">
        <v>500</v>
      </c>
      <c r="W100" s="125">
        <v>870</v>
      </c>
      <c r="X100" s="123" t="s">
        <v>250</v>
      </c>
      <c r="Y100" s="123"/>
      <c r="Z100" s="123"/>
      <c r="AA100" s="124" t="s">
        <v>251</v>
      </c>
      <c r="AB100" s="125">
        <f>AB101+AB105+AB112+AB115+AB117+AB121+AB123</f>
        <v>1775.22</v>
      </c>
      <c r="AC100" s="125">
        <f t="shared" ref="AC100:BD100" si="53">AC101+AC105+AC112+AC115+AC117+AC121+AC123</f>
        <v>211.3</v>
      </c>
      <c r="AD100" s="125">
        <f t="shared" si="53"/>
        <v>43.8</v>
      </c>
      <c r="AE100" s="125">
        <f t="shared" si="53"/>
        <v>10</v>
      </c>
      <c r="AF100" s="125">
        <f t="shared" si="53"/>
        <v>0.16</v>
      </c>
      <c r="AG100" s="125">
        <f t="shared" si="53"/>
        <v>76.44</v>
      </c>
      <c r="AH100" s="125">
        <f t="shared" si="53"/>
        <v>65</v>
      </c>
      <c r="AI100" s="125">
        <f t="shared" si="53"/>
        <v>10.35</v>
      </c>
      <c r="AJ100" s="125">
        <f t="shared" si="53"/>
        <v>0</v>
      </c>
      <c r="AK100" s="125">
        <f t="shared" si="53"/>
        <v>18.5</v>
      </c>
      <c r="AL100" s="125">
        <f t="shared" si="53"/>
        <v>74.3</v>
      </c>
      <c r="AM100" s="125">
        <f t="shared" si="53"/>
        <v>0</v>
      </c>
      <c r="AN100" s="125">
        <f t="shared" si="53"/>
        <v>228</v>
      </c>
      <c r="AO100" s="125">
        <f t="shared" si="53"/>
        <v>0.5</v>
      </c>
      <c r="AP100" s="125">
        <f t="shared" si="53"/>
        <v>12</v>
      </c>
      <c r="AQ100" s="125">
        <f t="shared" si="53"/>
        <v>193.8</v>
      </c>
      <c r="AR100" s="125">
        <f t="shared" si="53"/>
        <v>23.6</v>
      </c>
      <c r="AS100" s="125">
        <f t="shared" si="53"/>
        <v>211.2</v>
      </c>
      <c r="AT100" s="125">
        <f t="shared" si="53"/>
        <v>0</v>
      </c>
      <c r="AU100" s="125">
        <f t="shared" si="53"/>
        <v>0</v>
      </c>
      <c r="AV100" s="125">
        <f t="shared" si="53"/>
        <v>42.21</v>
      </c>
      <c r="AW100" s="125">
        <f t="shared" si="53"/>
        <v>0</v>
      </c>
      <c r="AX100" s="125">
        <f t="shared" si="53"/>
        <v>103.29</v>
      </c>
      <c r="AY100" s="125">
        <f t="shared" si="53"/>
        <v>0</v>
      </c>
      <c r="AZ100" s="125">
        <f t="shared" si="53"/>
        <v>0</v>
      </c>
      <c r="BA100" s="125">
        <f t="shared" si="53"/>
        <v>81.48</v>
      </c>
      <c r="BB100" s="125">
        <f t="shared" si="53"/>
        <v>0.3</v>
      </c>
      <c r="BC100" s="125">
        <f t="shared" si="53"/>
        <v>368.99</v>
      </c>
      <c r="BD100" s="125">
        <f t="shared" si="53"/>
        <v>0</v>
      </c>
      <c r="BE100" s="125">
        <f t="shared" si="46"/>
        <v>348.69</v>
      </c>
      <c r="BF100" s="125">
        <f t="shared" si="47"/>
        <v>0</v>
      </c>
      <c r="BG100" s="125"/>
      <c r="BH100" s="125"/>
      <c r="BI100" s="125"/>
      <c r="BJ100" s="125">
        <v>0</v>
      </c>
      <c r="BK100" s="125">
        <v>244</v>
      </c>
      <c r="BL100" s="125">
        <v>0</v>
      </c>
      <c r="BM100" s="125">
        <v>0</v>
      </c>
      <c r="BN100" s="125">
        <v>0</v>
      </c>
      <c r="BO100" s="125">
        <v>0</v>
      </c>
      <c r="BP100" s="125">
        <v>0</v>
      </c>
      <c r="BQ100" s="125">
        <v>104.69</v>
      </c>
      <c r="BR100" s="125">
        <f>4224+60</f>
        <v>4284</v>
      </c>
      <c r="BS100" s="125">
        <v>23414.07</v>
      </c>
      <c r="BT100" s="125">
        <f t="shared" si="42"/>
        <v>77502.27</v>
      </c>
    </row>
    <row r="101" s="110" customFormat="1" spans="1:72">
      <c r="A101" s="123"/>
      <c r="B101" s="123" t="s">
        <v>137</v>
      </c>
      <c r="C101" s="123"/>
      <c r="D101" s="124" t="s">
        <v>252</v>
      </c>
      <c r="E101" s="125">
        <f t="shared" si="40"/>
        <v>681.98</v>
      </c>
      <c r="F101" s="125">
        <f t="shared" si="43"/>
        <v>535.86</v>
      </c>
      <c r="G101" s="125">
        <v>357.78</v>
      </c>
      <c r="H101" s="125">
        <f t="shared" si="44"/>
        <v>132.52</v>
      </c>
      <c r="I101" s="125">
        <v>126.45</v>
      </c>
      <c r="J101" s="125">
        <v>3.55</v>
      </c>
      <c r="K101" s="125">
        <v>2.52</v>
      </c>
      <c r="L101" s="125">
        <v>0</v>
      </c>
      <c r="M101" s="125">
        <v>29.81</v>
      </c>
      <c r="N101" s="125">
        <v>0</v>
      </c>
      <c r="O101" s="125">
        <v>15.75</v>
      </c>
      <c r="P101" s="125">
        <v>0</v>
      </c>
      <c r="Q101" s="125"/>
      <c r="R101" s="125">
        <v>0</v>
      </c>
      <c r="S101" s="125">
        <v>0</v>
      </c>
      <c r="T101" s="125">
        <v>0</v>
      </c>
      <c r="U101" s="125">
        <v>0</v>
      </c>
      <c r="V101" s="125">
        <v>0</v>
      </c>
      <c r="W101" s="125">
        <v>0</v>
      </c>
      <c r="X101" s="123"/>
      <c r="Y101" s="123" t="s">
        <v>137</v>
      </c>
      <c r="Z101" s="123"/>
      <c r="AA101" s="124" t="s">
        <v>252</v>
      </c>
      <c r="AB101" s="125">
        <f>SUM(AB102:AB104)</f>
        <v>125.72</v>
      </c>
      <c r="AC101" s="125">
        <f t="shared" ref="AC101:BD101" si="54">SUM(AC102:AC104)</f>
        <v>15</v>
      </c>
      <c r="AD101" s="125">
        <f t="shared" si="54"/>
        <v>5.5</v>
      </c>
      <c r="AE101" s="125">
        <f t="shared" si="54"/>
        <v>0</v>
      </c>
      <c r="AF101" s="125">
        <f t="shared" si="54"/>
        <v>0</v>
      </c>
      <c r="AG101" s="125">
        <f t="shared" si="54"/>
        <v>1</v>
      </c>
      <c r="AH101" s="125">
        <f t="shared" si="54"/>
        <v>5</v>
      </c>
      <c r="AI101" s="125">
        <f t="shared" si="54"/>
        <v>5</v>
      </c>
      <c r="AJ101" s="125">
        <f t="shared" si="54"/>
        <v>0</v>
      </c>
      <c r="AK101" s="125">
        <f t="shared" si="54"/>
        <v>5</v>
      </c>
      <c r="AL101" s="125">
        <f t="shared" si="54"/>
        <v>8</v>
      </c>
      <c r="AM101" s="125">
        <f t="shared" si="54"/>
        <v>0</v>
      </c>
      <c r="AN101" s="125">
        <f t="shared" si="54"/>
        <v>5</v>
      </c>
      <c r="AO101" s="125">
        <f t="shared" si="54"/>
        <v>0</v>
      </c>
      <c r="AP101" s="125">
        <f t="shared" si="54"/>
        <v>10</v>
      </c>
      <c r="AQ101" s="125">
        <f t="shared" si="54"/>
        <v>2.5</v>
      </c>
      <c r="AR101" s="125">
        <f t="shared" si="54"/>
        <v>11</v>
      </c>
      <c r="AS101" s="125">
        <f t="shared" si="54"/>
        <v>2</v>
      </c>
      <c r="AT101" s="125">
        <f t="shared" si="54"/>
        <v>0</v>
      </c>
      <c r="AU101" s="125">
        <f t="shared" si="54"/>
        <v>0</v>
      </c>
      <c r="AV101" s="125">
        <f t="shared" si="54"/>
        <v>3</v>
      </c>
      <c r="AW101" s="125">
        <f t="shared" si="54"/>
        <v>0</v>
      </c>
      <c r="AX101" s="125">
        <f t="shared" si="54"/>
        <v>17</v>
      </c>
      <c r="AY101" s="125">
        <f t="shared" si="54"/>
        <v>0</v>
      </c>
      <c r="AZ101" s="125">
        <f t="shared" si="54"/>
        <v>0</v>
      </c>
      <c r="BA101" s="125">
        <f t="shared" si="54"/>
        <v>23.22</v>
      </c>
      <c r="BB101" s="125">
        <f t="shared" si="54"/>
        <v>0</v>
      </c>
      <c r="BC101" s="125">
        <f t="shared" si="54"/>
        <v>7.5</v>
      </c>
      <c r="BD101" s="125">
        <f t="shared" si="54"/>
        <v>0</v>
      </c>
      <c r="BE101" s="125">
        <f t="shared" si="46"/>
        <v>20.4</v>
      </c>
      <c r="BF101" s="125">
        <f t="shared" si="47"/>
        <v>0</v>
      </c>
      <c r="BG101" s="125"/>
      <c r="BH101" s="125"/>
      <c r="BI101" s="125"/>
      <c r="BJ101" s="125">
        <v>0</v>
      </c>
      <c r="BK101" s="125">
        <v>20.4</v>
      </c>
      <c r="BL101" s="125">
        <v>0</v>
      </c>
      <c r="BM101" s="125">
        <v>0</v>
      </c>
      <c r="BN101" s="125">
        <v>0</v>
      </c>
      <c r="BO101" s="125">
        <v>0</v>
      </c>
      <c r="BP101" s="125">
        <v>0</v>
      </c>
      <c r="BQ101" s="125">
        <v>0</v>
      </c>
      <c r="BR101" s="125">
        <v>1314</v>
      </c>
      <c r="BS101" s="125">
        <v>0</v>
      </c>
      <c r="BT101" s="125">
        <f t="shared" si="42"/>
        <v>1995.98</v>
      </c>
    </row>
    <row r="102" s="110" customFormat="1" spans="1:72">
      <c r="A102" s="123" t="s">
        <v>253</v>
      </c>
      <c r="B102" s="123" t="s">
        <v>140</v>
      </c>
      <c r="C102" s="123" t="s">
        <v>137</v>
      </c>
      <c r="D102" s="124" t="s">
        <v>141</v>
      </c>
      <c r="E102" s="125">
        <f t="shared" si="40"/>
        <v>681.98</v>
      </c>
      <c r="F102" s="125">
        <f t="shared" si="43"/>
        <v>535.86</v>
      </c>
      <c r="G102" s="125">
        <v>357.78</v>
      </c>
      <c r="H102" s="125">
        <f t="shared" si="44"/>
        <v>132.52</v>
      </c>
      <c r="I102" s="125">
        <v>126.45</v>
      </c>
      <c r="J102" s="125">
        <v>3.55</v>
      </c>
      <c r="K102" s="125">
        <v>2.52</v>
      </c>
      <c r="L102" s="125">
        <v>0</v>
      </c>
      <c r="M102" s="125">
        <v>29.81</v>
      </c>
      <c r="N102" s="125">
        <v>0</v>
      </c>
      <c r="O102" s="125">
        <v>15.75</v>
      </c>
      <c r="P102" s="125">
        <v>0</v>
      </c>
      <c r="Q102" s="125"/>
      <c r="R102" s="125">
        <v>0</v>
      </c>
      <c r="S102" s="125">
        <v>0</v>
      </c>
      <c r="T102" s="125">
        <v>0</v>
      </c>
      <c r="U102" s="125">
        <v>0</v>
      </c>
      <c r="V102" s="125">
        <v>0</v>
      </c>
      <c r="W102" s="125">
        <v>0</v>
      </c>
      <c r="X102" s="123" t="s">
        <v>253</v>
      </c>
      <c r="Y102" s="123" t="s">
        <v>140</v>
      </c>
      <c r="Z102" s="123" t="s">
        <v>137</v>
      </c>
      <c r="AA102" s="124" t="s">
        <v>141</v>
      </c>
      <c r="AB102" s="125">
        <f t="shared" ref="AB102:AB104" si="55">SUBTOTAL(9,AC102:BD102)</f>
        <v>125.72</v>
      </c>
      <c r="AC102" s="136">
        <v>15</v>
      </c>
      <c r="AD102" s="136">
        <v>5.5</v>
      </c>
      <c r="AE102" s="137">
        <v>0</v>
      </c>
      <c r="AF102" s="137">
        <v>0</v>
      </c>
      <c r="AG102" s="136">
        <v>1</v>
      </c>
      <c r="AH102" s="136">
        <v>5</v>
      </c>
      <c r="AI102" s="136">
        <v>5</v>
      </c>
      <c r="AJ102" s="136">
        <v>0</v>
      </c>
      <c r="AK102" s="136">
        <v>5</v>
      </c>
      <c r="AL102" s="136">
        <v>8</v>
      </c>
      <c r="AM102" s="137">
        <v>0</v>
      </c>
      <c r="AN102" s="136">
        <v>5</v>
      </c>
      <c r="AO102" s="136">
        <v>0</v>
      </c>
      <c r="AP102" s="136">
        <v>10</v>
      </c>
      <c r="AQ102" s="136">
        <v>2.5</v>
      </c>
      <c r="AR102" s="136">
        <v>11</v>
      </c>
      <c r="AS102" s="137">
        <v>2</v>
      </c>
      <c r="AT102" s="137">
        <v>0</v>
      </c>
      <c r="AU102" s="137">
        <v>0</v>
      </c>
      <c r="AV102" s="136">
        <v>3</v>
      </c>
      <c r="AW102" s="137">
        <v>0</v>
      </c>
      <c r="AX102" s="136">
        <v>17</v>
      </c>
      <c r="AY102" s="136">
        <v>0</v>
      </c>
      <c r="AZ102" s="136">
        <v>0</v>
      </c>
      <c r="BA102" s="136">
        <v>23.22</v>
      </c>
      <c r="BB102" s="136">
        <v>0</v>
      </c>
      <c r="BC102" s="136">
        <v>7.5</v>
      </c>
      <c r="BD102" s="125">
        <v>0</v>
      </c>
      <c r="BE102" s="125">
        <f t="shared" si="46"/>
        <v>20.4</v>
      </c>
      <c r="BF102" s="125">
        <f t="shared" si="47"/>
        <v>0</v>
      </c>
      <c r="BG102" s="125"/>
      <c r="BH102" s="125"/>
      <c r="BI102" s="125"/>
      <c r="BJ102" s="125">
        <v>0</v>
      </c>
      <c r="BK102" s="125">
        <v>20.4</v>
      </c>
      <c r="BL102" s="125">
        <v>0</v>
      </c>
      <c r="BM102" s="125">
        <v>0</v>
      </c>
      <c r="BN102" s="125">
        <v>0</v>
      </c>
      <c r="BO102" s="125">
        <v>0</v>
      </c>
      <c r="BP102" s="125">
        <v>0</v>
      </c>
      <c r="BQ102" s="125">
        <v>0</v>
      </c>
      <c r="BR102" s="125">
        <v>317</v>
      </c>
      <c r="BS102" s="125">
        <v>0</v>
      </c>
      <c r="BT102" s="125">
        <f t="shared" si="42"/>
        <v>998.98</v>
      </c>
    </row>
    <row r="103" s="110" customFormat="1" spans="1:72">
      <c r="A103" s="123" t="s">
        <v>253</v>
      </c>
      <c r="B103" s="123" t="s">
        <v>140</v>
      </c>
      <c r="C103" s="123" t="s">
        <v>145</v>
      </c>
      <c r="D103" s="124" t="s">
        <v>149</v>
      </c>
      <c r="E103" s="125">
        <f t="shared" si="40"/>
        <v>0</v>
      </c>
      <c r="F103" s="125">
        <f t="shared" si="43"/>
        <v>0</v>
      </c>
      <c r="G103" s="125">
        <v>0</v>
      </c>
      <c r="H103" s="125">
        <f t="shared" si="44"/>
        <v>0</v>
      </c>
      <c r="I103" s="125">
        <v>0</v>
      </c>
      <c r="J103" s="125">
        <v>0</v>
      </c>
      <c r="K103" s="125">
        <v>0</v>
      </c>
      <c r="L103" s="125">
        <v>0</v>
      </c>
      <c r="M103" s="125">
        <v>0</v>
      </c>
      <c r="N103" s="125">
        <v>0</v>
      </c>
      <c r="O103" s="125">
        <v>0</v>
      </c>
      <c r="P103" s="125">
        <v>0</v>
      </c>
      <c r="Q103" s="125"/>
      <c r="R103" s="125">
        <v>0</v>
      </c>
      <c r="S103" s="125">
        <v>0</v>
      </c>
      <c r="T103" s="125">
        <v>0</v>
      </c>
      <c r="U103" s="125">
        <v>0</v>
      </c>
      <c r="V103" s="125">
        <v>0</v>
      </c>
      <c r="W103" s="125">
        <v>0</v>
      </c>
      <c r="X103" s="123" t="s">
        <v>253</v>
      </c>
      <c r="Y103" s="123" t="s">
        <v>140</v>
      </c>
      <c r="Z103" s="123" t="s">
        <v>145</v>
      </c>
      <c r="AA103" s="124" t="s">
        <v>149</v>
      </c>
      <c r="AB103" s="125">
        <f t="shared" si="55"/>
        <v>0</v>
      </c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>
        <v>0</v>
      </c>
      <c r="BE103" s="125">
        <f t="shared" si="46"/>
        <v>0</v>
      </c>
      <c r="BF103" s="125">
        <f t="shared" si="47"/>
        <v>0</v>
      </c>
      <c r="BG103" s="125"/>
      <c r="BH103" s="125"/>
      <c r="BI103" s="125"/>
      <c r="BJ103" s="125">
        <v>0</v>
      </c>
      <c r="BK103" s="125">
        <v>0</v>
      </c>
      <c r="BL103" s="125">
        <v>0</v>
      </c>
      <c r="BM103" s="125">
        <v>0</v>
      </c>
      <c r="BN103" s="125">
        <v>0</v>
      </c>
      <c r="BO103" s="125">
        <v>0</v>
      </c>
      <c r="BP103" s="125">
        <v>0</v>
      </c>
      <c r="BQ103" s="125">
        <v>0</v>
      </c>
      <c r="BR103" s="125">
        <v>362</v>
      </c>
      <c r="BS103" s="125">
        <v>0</v>
      </c>
      <c r="BT103" s="125">
        <f t="shared" si="42"/>
        <v>362</v>
      </c>
    </row>
    <row r="104" s="110" customFormat="1" spans="1:72">
      <c r="A104" s="123" t="s">
        <v>253</v>
      </c>
      <c r="B104" s="123" t="s">
        <v>140</v>
      </c>
      <c r="C104" s="123" t="s">
        <v>154</v>
      </c>
      <c r="D104" s="124" t="s">
        <v>254</v>
      </c>
      <c r="E104" s="125">
        <f t="shared" si="40"/>
        <v>0</v>
      </c>
      <c r="F104" s="125">
        <f t="shared" si="43"/>
        <v>0</v>
      </c>
      <c r="G104" s="125">
        <v>0</v>
      </c>
      <c r="H104" s="125">
        <f t="shared" si="44"/>
        <v>0</v>
      </c>
      <c r="I104" s="125">
        <v>0</v>
      </c>
      <c r="J104" s="125">
        <v>0</v>
      </c>
      <c r="K104" s="125">
        <v>0</v>
      </c>
      <c r="L104" s="125">
        <v>0</v>
      </c>
      <c r="M104" s="125">
        <v>0</v>
      </c>
      <c r="N104" s="125">
        <v>0</v>
      </c>
      <c r="O104" s="125">
        <v>0</v>
      </c>
      <c r="P104" s="125">
        <v>0</v>
      </c>
      <c r="Q104" s="125"/>
      <c r="R104" s="125">
        <v>0</v>
      </c>
      <c r="S104" s="125">
        <v>0</v>
      </c>
      <c r="T104" s="125">
        <v>0</v>
      </c>
      <c r="U104" s="125">
        <v>0</v>
      </c>
      <c r="V104" s="125">
        <v>0</v>
      </c>
      <c r="W104" s="125">
        <v>0</v>
      </c>
      <c r="X104" s="123" t="s">
        <v>253</v>
      </c>
      <c r="Y104" s="123" t="s">
        <v>140</v>
      </c>
      <c r="Z104" s="123" t="s">
        <v>154</v>
      </c>
      <c r="AA104" s="124" t="s">
        <v>254</v>
      </c>
      <c r="AB104" s="125">
        <f t="shared" si="55"/>
        <v>0</v>
      </c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>
        <v>0</v>
      </c>
      <c r="BE104" s="125">
        <f t="shared" si="46"/>
        <v>0</v>
      </c>
      <c r="BF104" s="125">
        <f t="shared" si="47"/>
        <v>0</v>
      </c>
      <c r="BG104" s="125"/>
      <c r="BH104" s="125"/>
      <c r="BI104" s="125"/>
      <c r="BJ104" s="125">
        <v>0</v>
      </c>
      <c r="BK104" s="125">
        <v>0</v>
      </c>
      <c r="BL104" s="125">
        <v>0</v>
      </c>
      <c r="BM104" s="125">
        <v>0</v>
      </c>
      <c r="BN104" s="125">
        <v>0</v>
      </c>
      <c r="BO104" s="125">
        <v>0</v>
      </c>
      <c r="BP104" s="125">
        <v>0</v>
      </c>
      <c r="BQ104" s="125">
        <v>0</v>
      </c>
      <c r="BR104" s="125">
        <v>635</v>
      </c>
      <c r="BS104" s="125">
        <v>0</v>
      </c>
      <c r="BT104" s="125">
        <f t="shared" si="42"/>
        <v>635</v>
      </c>
    </row>
    <row r="105" s="110" customFormat="1" spans="1:72">
      <c r="A105" s="123"/>
      <c r="B105" s="123" t="s">
        <v>142</v>
      </c>
      <c r="C105" s="123"/>
      <c r="D105" s="124" t="s">
        <v>255</v>
      </c>
      <c r="E105" s="125">
        <f t="shared" si="40"/>
        <v>47130.59</v>
      </c>
      <c r="F105" s="125">
        <f t="shared" si="43"/>
        <v>45649.17</v>
      </c>
      <c r="G105" s="125">
        <v>25639.34</v>
      </c>
      <c r="H105" s="125">
        <f t="shared" si="44"/>
        <v>3957.19</v>
      </c>
      <c r="I105" s="125">
        <v>0</v>
      </c>
      <c r="J105" s="125">
        <v>1959.71</v>
      </c>
      <c r="K105" s="125">
        <v>1997.48</v>
      </c>
      <c r="L105" s="125">
        <v>0</v>
      </c>
      <c r="M105" s="125">
        <v>2136.61</v>
      </c>
      <c r="N105" s="125">
        <v>0</v>
      </c>
      <c r="O105" s="125">
        <v>12546.03</v>
      </c>
      <c r="P105" s="125">
        <v>0</v>
      </c>
      <c r="Q105" s="125"/>
      <c r="R105" s="125">
        <v>0</v>
      </c>
      <c r="S105" s="125">
        <v>0</v>
      </c>
      <c r="T105" s="125">
        <v>0</v>
      </c>
      <c r="U105" s="125">
        <v>0</v>
      </c>
      <c r="V105" s="125">
        <v>500</v>
      </c>
      <c r="W105" s="125">
        <v>870</v>
      </c>
      <c r="X105" s="123"/>
      <c r="Y105" s="123" t="s">
        <v>142</v>
      </c>
      <c r="Z105" s="123"/>
      <c r="AA105" s="124" t="s">
        <v>255</v>
      </c>
      <c r="AB105" s="125">
        <f>SUM(AB106:AB111)</f>
        <v>1263.06</v>
      </c>
      <c r="AC105" s="125">
        <f t="shared" ref="AC105:BD105" si="56">SUM(AC106:AC111)</f>
        <v>174.9</v>
      </c>
      <c r="AD105" s="125">
        <f t="shared" si="56"/>
        <v>33.3</v>
      </c>
      <c r="AE105" s="125">
        <f t="shared" si="56"/>
        <v>10</v>
      </c>
      <c r="AF105" s="125">
        <f t="shared" si="56"/>
        <v>0.16</v>
      </c>
      <c r="AG105" s="125">
        <f t="shared" si="56"/>
        <v>50.76</v>
      </c>
      <c r="AH105" s="125">
        <f t="shared" si="56"/>
        <v>50.5</v>
      </c>
      <c r="AI105" s="125">
        <f t="shared" si="56"/>
        <v>5.35</v>
      </c>
      <c r="AJ105" s="125">
        <f t="shared" si="56"/>
        <v>0</v>
      </c>
      <c r="AK105" s="125">
        <f t="shared" si="56"/>
        <v>13.5</v>
      </c>
      <c r="AL105" s="125">
        <f t="shared" si="56"/>
        <v>61.3</v>
      </c>
      <c r="AM105" s="125">
        <f t="shared" si="56"/>
        <v>0</v>
      </c>
      <c r="AN105" s="125">
        <f t="shared" si="56"/>
        <v>200</v>
      </c>
      <c r="AO105" s="125">
        <f t="shared" si="56"/>
        <v>0.5</v>
      </c>
      <c r="AP105" s="125">
        <f t="shared" si="56"/>
        <v>2</v>
      </c>
      <c r="AQ105" s="125">
        <f t="shared" si="56"/>
        <v>65.3</v>
      </c>
      <c r="AR105" s="125">
        <f t="shared" si="56"/>
        <v>8.6</v>
      </c>
      <c r="AS105" s="125">
        <f t="shared" si="56"/>
        <v>79.2</v>
      </c>
      <c r="AT105" s="125">
        <f t="shared" si="56"/>
        <v>0</v>
      </c>
      <c r="AU105" s="125">
        <f t="shared" si="56"/>
        <v>0</v>
      </c>
      <c r="AV105" s="125">
        <f t="shared" si="56"/>
        <v>33.21</v>
      </c>
      <c r="AW105" s="125">
        <f t="shared" si="56"/>
        <v>0</v>
      </c>
      <c r="AX105" s="125">
        <f t="shared" si="56"/>
        <v>74.29</v>
      </c>
      <c r="AY105" s="125">
        <f t="shared" si="56"/>
        <v>0</v>
      </c>
      <c r="AZ105" s="125">
        <f t="shared" si="56"/>
        <v>0</v>
      </c>
      <c r="BA105" s="125">
        <f t="shared" si="56"/>
        <v>44.2</v>
      </c>
      <c r="BB105" s="125">
        <f t="shared" si="56"/>
        <v>0.3</v>
      </c>
      <c r="BC105" s="125">
        <f t="shared" si="56"/>
        <v>355.69</v>
      </c>
      <c r="BD105" s="125">
        <f t="shared" si="56"/>
        <v>0</v>
      </c>
      <c r="BE105" s="125">
        <f t="shared" si="46"/>
        <v>218.36</v>
      </c>
      <c r="BF105" s="125">
        <f t="shared" si="47"/>
        <v>0</v>
      </c>
      <c r="BG105" s="125"/>
      <c r="BH105" s="125"/>
      <c r="BI105" s="125"/>
      <c r="BJ105" s="125">
        <v>0</v>
      </c>
      <c r="BK105" s="125">
        <v>218.36</v>
      </c>
      <c r="BL105" s="125">
        <v>0</v>
      </c>
      <c r="BM105" s="125">
        <v>0</v>
      </c>
      <c r="BN105" s="125">
        <v>0</v>
      </c>
      <c r="BO105" s="125">
        <v>0</v>
      </c>
      <c r="BP105" s="125">
        <v>0</v>
      </c>
      <c r="BQ105" s="125">
        <v>0</v>
      </c>
      <c r="BR105" s="125">
        <v>730</v>
      </c>
      <c r="BS105" s="125">
        <v>21861.31</v>
      </c>
      <c r="BT105" s="125">
        <f t="shared" si="42"/>
        <v>69721.9</v>
      </c>
    </row>
    <row r="106" s="110" customFormat="1" spans="1:72">
      <c r="A106" s="123" t="s">
        <v>253</v>
      </c>
      <c r="B106" s="123" t="s">
        <v>144</v>
      </c>
      <c r="C106" s="123" t="s">
        <v>137</v>
      </c>
      <c r="D106" s="124" t="s">
        <v>256</v>
      </c>
      <c r="E106" s="125">
        <f t="shared" si="40"/>
        <v>494.32</v>
      </c>
      <c r="F106" s="125">
        <f t="shared" si="43"/>
        <v>454.22</v>
      </c>
      <c r="G106" s="125">
        <v>227.5</v>
      </c>
      <c r="H106" s="125">
        <f t="shared" si="44"/>
        <v>34.51</v>
      </c>
      <c r="I106" s="125">
        <v>0</v>
      </c>
      <c r="J106" s="125">
        <v>16.23</v>
      </c>
      <c r="K106" s="125">
        <v>18.28</v>
      </c>
      <c r="L106" s="125">
        <v>0</v>
      </c>
      <c r="M106" s="125">
        <v>18.96</v>
      </c>
      <c r="N106" s="125">
        <v>0</v>
      </c>
      <c r="O106" s="125">
        <v>173.25</v>
      </c>
      <c r="P106" s="125">
        <v>0</v>
      </c>
      <c r="Q106" s="125"/>
      <c r="R106" s="125">
        <v>0</v>
      </c>
      <c r="S106" s="125">
        <v>0</v>
      </c>
      <c r="T106" s="125">
        <v>0</v>
      </c>
      <c r="U106" s="125">
        <v>0</v>
      </c>
      <c r="V106" s="125">
        <v>0</v>
      </c>
      <c r="W106" s="125">
        <v>0</v>
      </c>
      <c r="X106" s="123" t="s">
        <v>253</v>
      </c>
      <c r="Y106" s="123" t="s">
        <v>144</v>
      </c>
      <c r="Z106" s="123" t="s">
        <v>137</v>
      </c>
      <c r="AA106" s="124" t="s">
        <v>256</v>
      </c>
      <c r="AB106" s="125">
        <f t="shared" ref="AB106:AB111" si="57">SUBTOTAL(9,AC106:BD106)</f>
        <v>40</v>
      </c>
      <c r="AC106" s="136">
        <v>5.5</v>
      </c>
      <c r="AD106" s="136">
        <v>1</v>
      </c>
      <c r="AE106" s="137">
        <v>0</v>
      </c>
      <c r="AF106" s="137">
        <v>0</v>
      </c>
      <c r="AG106" s="136">
        <v>1</v>
      </c>
      <c r="AH106" s="136">
        <v>2</v>
      </c>
      <c r="AI106" s="136">
        <v>0</v>
      </c>
      <c r="AJ106" s="136">
        <v>0</v>
      </c>
      <c r="AK106" s="136">
        <v>0</v>
      </c>
      <c r="AL106" s="136">
        <v>0.5</v>
      </c>
      <c r="AM106" s="137">
        <v>0</v>
      </c>
      <c r="AN106" s="136">
        <v>6</v>
      </c>
      <c r="AO106" s="136">
        <v>0</v>
      </c>
      <c r="AP106" s="136">
        <v>0</v>
      </c>
      <c r="AQ106" s="136">
        <v>3</v>
      </c>
      <c r="AR106" s="136">
        <v>0</v>
      </c>
      <c r="AS106" s="137">
        <v>5</v>
      </c>
      <c r="AT106" s="137">
        <v>0</v>
      </c>
      <c r="AU106" s="137">
        <v>0</v>
      </c>
      <c r="AV106" s="136">
        <v>2</v>
      </c>
      <c r="AW106" s="137">
        <v>0</v>
      </c>
      <c r="AX106" s="136">
        <v>2</v>
      </c>
      <c r="AY106" s="136">
        <v>0</v>
      </c>
      <c r="AZ106" s="136">
        <v>0</v>
      </c>
      <c r="BA106" s="136">
        <v>0</v>
      </c>
      <c r="BB106" s="136">
        <v>0</v>
      </c>
      <c r="BC106" s="136">
        <v>12</v>
      </c>
      <c r="BD106" s="125">
        <v>0</v>
      </c>
      <c r="BE106" s="125">
        <f t="shared" si="46"/>
        <v>0.1</v>
      </c>
      <c r="BF106" s="125">
        <f t="shared" si="47"/>
        <v>0</v>
      </c>
      <c r="BG106" s="125"/>
      <c r="BH106" s="125"/>
      <c r="BI106" s="125"/>
      <c r="BJ106" s="125">
        <v>0</v>
      </c>
      <c r="BK106" s="125">
        <v>0.1</v>
      </c>
      <c r="BL106" s="125">
        <v>0</v>
      </c>
      <c r="BM106" s="125">
        <v>0</v>
      </c>
      <c r="BN106" s="125">
        <v>0</v>
      </c>
      <c r="BO106" s="125">
        <v>0</v>
      </c>
      <c r="BP106" s="125">
        <v>0</v>
      </c>
      <c r="BQ106" s="125">
        <v>0</v>
      </c>
      <c r="BR106" s="125">
        <v>0</v>
      </c>
      <c r="BS106" s="125">
        <v>1224</v>
      </c>
      <c r="BT106" s="125">
        <f t="shared" si="42"/>
        <v>1718.32</v>
      </c>
    </row>
    <row r="107" s="110" customFormat="1" spans="1:72">
      <c r="A107" s="123" t="s">
        <v>253</v>
      </c>
      <c r="B107" s="123" t="s">
        <v>144</v>
      </c>
      <c r="C107" s="123" t="s">
        <v>142</v>
      </c>
      <c r="D107" s="124" t="s">
        <v>257</v>
      </c>
      <c r="E107" s="125">
        <f t="shared" si="40"/>
        <v>17956.97</v>
      </c>
      <c r="F107" s="125">
        <f t="shared" si="43"/>
        <v>17888.83</v>
      </c>
      <c r="G107" s="125">
        <v>8878.63</v>
      </c>
      <c r="H107" s="125">
        <f t="shared" si="44"/>
        <v>1933.53</v>
      </c>
      <c r="I107" s="125">
        <v>0</v>
      </c>
      <c r="J107" s="125">
        <v>946.69</v>
      </c>
      <c r="K107" s="125">
        <v>986.84</v>
      </c>
      <c r="L107" s="125">
        <v>0</v>
      </c>
      <c r="M107" s="125">
        <v>739.89</v>
      </c>
      <c r="N107" s="125">
        <v>0</v>
      </c>
      <c r="O107" s="125">
        <v>5586.78</v>
      </c>
      <c r="P107" s="125">
        <v>0</v>
      </c>
      <c r="Q107" s="125"/>
      <c r="R107" s="125">
        <v>0</v>
      </c>
      <c r="S107" s="125">
        <v>0</v>
      </c>
      <c r="T107" s="125">
        <v>0</v>
      </c>
      <c r="U107" s="125">
        <v>0</v>
      </c>
      <c r="V107" s="125">
        <v>0</v>
      </c>
      <c r="W107" s="125">
        <v>750</v>
      </c>
      <c r="X107" s="123" t="s">
        <v>253</v>
      </c>
      <c r="Y107" s="123" t="s">
        <v>144</v>
      </c>
      <c r="Z107" s="123" t="s">
        <v>142</v>
      </c>
      <c r="AA107" s="124" t="s">
        <v>257</v>
      </c>
      <c r="AB107" s="125">
        <f t="shared" si="57"/>
        <v>40</v>
      </c>
      <c r="AC107" s="136">
        <v>11.2</v>
      </c>
      <c r="AD107" s="136">
        <v>1</v>
      </c>
      <c r="AE107" s="137">
        <v>0</v>
      </c>
      <c r="AF107" s="137">
        <v>0</v>
      </c>
      <c r="AG107" s="136">
        <v>2.2</v>
      </c>
      <c r="AH107" s="136">
        <v>0.5</v>
      </c>
      <c r="AI107" s="136">
        <v>0.6</v>
      </c>
      <c r="AJ107" s="136">
        <v>0</v>
      </c>
      <c r="AK107" s="136">
        <v>0</v>
      </c>
      <c r="AL107" s="136">
        <v>3</v>
      </c>
      <c r="AM107" s="137">
        <v>0</v>
      </c>
      <c r="AN107" s="136">
        <v>5</v>
      </c>
      <c r="AO107" s="136">
        <v>0</v>
      </c>
      <c r="AP107" s="136">
        <v>1</v>
      </c>
      <c r="AQ107" s="136">
        <v>1.5</v>
      </c>
      <c r="AR107" s="136">
        <v>2</v>
      </c>
      <c r="AS107" s="137">
        <v>0</v>
      </c>
      <c r="AT107" s="137">
        <v>0</v>
      </c>
      <c r="AU107" s="137">
        <v>0</v>
      </c>
      <c r="AV107" s="136">
        <v>1</v>
      </c>
      <c r="AW107" s="137">
        <v>0</v>
      </c>
      <c r="AX107" s="136">
        <v>2</v>
      </c>
      <c r="AY107" s="136">
        <v>0</v>
      </c>
      <c r="AZ107" s="136">
        <v>0</v>
      </c>
      <c r="BA107" s="136">
        <v>3</v>
      </c>
      <c r="BB107" s="136">
        <v>0</v>
      </c>
      <c r="BC107" s="136">
        <v>6</v>
      </c>
      <c r="BD107" s="125">
        <v>0</v>
      </c>
      <c r="BE107" s="125">
        <f t="shared" si="46"/>
        <v>28.14</v>
      </c>
      <c r="BF107" s="125">
        <f t="shared" si="47"/>
        <v>0</v>
      </c>
      <c r="BG107" s="125"/>
      <c r="BH107" s="125"/>
      <c r="BI107" s="125"/>
      <c r="BJ107" s="125">
        <v>0</v>
      </c>
      <c r="BK107" s="125">
        <v>28.14</v>
      </c>
      <c r="BL107" s="125">
        <v>0</v>
      </c>
      <c r="BM107" s="125">
        <v>0</v>
      </c>
      <c r="BN107" s="125">
        <v>0</v>
      </c>
      <c r="BO107" s="125">
        <v>0</v>
      </c>
      <c r="BP107" s="125">
        <v>0</v>
      </c>
      <c r="BQ107" s="125">
        <v>0</v>
      </c>
      <c r="BR107" s="125">
        <v>500</v>
      </c>
      <c r="BS107" s="125">
        <v>9823.26</v>
      </c>
      <c r="BT107" s="125">
        <f t="shared" si="42"/>
        <v>28280.23</v>
      </c>
    </row>
    <row r="108" s="110" customFormat="1" spans="1:72">
      <c r="A108" s="123" t="s">
        <v>253</v>
      </c>
      <c r="B108" s="123" t="s">
        <v>144</v>
      </c>
      <c r="C108" s="123" t="s">
        <v>145</v>
      </c>
      <c r="D108" s="124" t="s">
        <v>258</v>
      </c>
      <c r="E108" s="125">
        <f t="shared" si="40"/>
        <v>21941.86</v>
      </c>
      <c r="F108" s="125">
        <f t="shared" si="43"/>
        <v>21349.04</v>
      </c>
      <c r="G108" s="125">
        <v>12986.47</v>
      </c>
      <c r="H108" s="125">
        <f t="shared" si="44"/>
        <v>1723.86</v>
      </c>
      <c r="I108" s="125">
        <v>0</v>
      </c>
      <c r="J108" s="125">
        <v>865.68</v>
      </c>
      <c r="K108" s="125">
        <v>858.18</v>
      </c>
      <c r="L108" s="125">
        <v>0</v>
      </c>
      <c r="M108" s="125">
        <v>1082.21</v>
      </c>
      <c r="N108" s="125">
        <v>0</v>
      </c>
      <c r="O108" s="125">
        <v>4936.5</v>
      </c>
      <c r="P108" s="125">
        <v>0</v>
      </c>
      <c r="Q108" s="125"/>
      <c r="R108" s="125">
        <v>0</v>
      </c>
      <c r="S108" s="125">
        <v>0</v>
      </c>
      <c r="T108" s="125">
        <v>0</v>
      </c>
      <c r="U108" s="125">
        <v>0</v>
      </c>
      <c r="V108" s="125">
        <v>500</v>
      </c>
      <c r="W108" s="125">
        <v>120</v>
      </c>
      <c r="X108" s="123" t="s">
        <v>253</v>
      </c>
      <c r="Y108" s="123" t="s">
        <v>144</v>
      </c>
      <c r="Z108" s="123" t="s">
        <v>145</v>
      </c>
      <c r="AA108" s="124" t="s">
        <v>258</v>
      </c>
      <c r="AB108" s="125">
        <f t="shared" si="57"/>
        <v>433</v>
      </c>
      <c r="AC108" s="136">
        <v>62.2</v>
      </c>
      <c r="AD108" s="136">
        <v>23.3</v>
      </c>
      <c r="AE108" s="137">
        <v>0</v>
      </c>
      <c r="AF108" s="137">
        <v>0.16</v>
      </c>
      <c r="AG108" s="136">
        <v>5.7</v>
      </c>
      <c r="AH108" s="136">
        <v>4.5</v>
      </c>
      <c r="AI108" s="136">
        <v>2.75</v>
      </c>
      <c r="AJ108" s="136">
        <v>0</v>
      </c>
      <c r="AK108" s="136">
        <v>0.5</v>
      </c>
      <c r="AL108" s="136">
        <v>43.6</v>
      </c>
      <c r="AM108" s="137">
        <v>0</v>
      </c>
      <c r="AN108" s="136">
        <v>17</v>
      </c>
      <c r="AO108" s="136">
        <v>0.5</v>
      </c>
      <c r="AP108" s="136">
        <v>1</v>
      </c>
      <c r="AQ108" s="136">
        <v>9</v>
      </c>
      <c r="AR108" s="136">
        <v>6.6</v>
      </c>
      <c r="AS108" s="137">
        <v>3.2</v>
      </c>
      <c r="AT108" s="137">
        <v>0</v>
      </c>
      <c r="AU108" s="137">
        <v>0</v>
      </c>
      <c r="AV108" s="136">
        <v>12.7</v>
      </c>
      <c r="AW108" s="137">
        <v>0</v>
      </c>
      <c r="AX108" s="136">
        <v>23.29</v>
      </c>
      <c r="AY108" s="136">
        <v>0</v>
      </c>
      <c r="AZ108" s="136">
        <v>0</v>
      </c>
      <c r="BA108" s="136">
        <v>35.2</v>
      </c>
      <c r="BB108" s="136">
        <v>0.3</v>
      </c>
      <c r="BC108" s="136">
        <v>181.5</v>
      </c>
      <c r="BD108" s="125">
        <v>0</v>
      </c>
      <c r="BE108" s="125">
        <f t="shared" si="46"/>
        <v>159.82</v>
      </c>
      <c r="BF108" s="125">
        <f t="shared" si="47"/>
        <v>0</v>
      </c>
      <c r="BG108" s="125"/>
      <c r="BH108" s="125"/>
      <c r="BI108" s="125"/>
      <c r="BJ108" s="125">
        <v>0</v>
      </c>
      <c r="BK108" s="125">
        <v>159.82</v>
      </c>
      <c r="BL108" s="125">
        <v>0</v>
      </c>
      <c r="BM108" s="125">
        <v>0</v>
      </c>
      <c r="BN108" s="125">
        <v>0</v>
      </c>
      <c r="BO108" s="125">
        <v>0</v>
      </c>
      <c r="BP108" s="125">
        <v>0</v>
      </c>
      <c r="BQ108" s="125">
        <v>0</v>
      </c>
      <c r="BR108" s="125">
        <v>0</v>
      </c>
      <c r="BS108" s="125">
        <v>8163.27</v>
      </c>
      <c r="BT108" s="125">
        <f t="shared" si="42"/>
        <v>30105.13</v>
      </c>
    </row>
    <row r="109" s="110" customFormat="1" spans="1:72">
      <c r="A109" s="123" t="s">
        <v>253</v>
      </c>
      <c r="B109" s="123" t="s">
        <v>144</v>
      </c>
      <c r="C109" s="123" t="s">
        <v>156</v>
      </c>
      <c r="D109" s="124" t="s">
        <v>259</v>
      </c>
      <c r="E109" s="125">
        <f t="shared" si="40"/>
        <v>6737.44</v>
      </c>
      <c r="F109" s="125">
        <f t="shared" si="43"/>
        <v>5957.09</v>
      </c>
      <c r="G109" s="125">
        <v>3546.74</v>
      </c>
      <c r="H109" s="125">
        <f t="shared" si="44"/>
        <v>265.29</v>
      </c>
      <c r="I109" s="125">
        <v>0</v>
      </c>
      <c r="J109" s="125">
        <v>131.11</v>
      </c>
      <c r="K109" s="125">
        <v>134.18</v>
      </c>
      <c r="L109" s="125">
        <v>0</v>
      </c>
      <c r="M109" s="125">
        <v>295.56</v>
      </c>
      <c r="N109" s="125">
        <v>0</v>
      </c>
      <c r="O109" s="125">
        <v>1849.5</v>
      </c>
      <c r="P109" s="125">
        <v>0</v>
      </c>
      <c r="Q109" s="125"/>
      <c r="R109" s="125">
        <v>0</v>
      </c>
      <c r="S109" s="125">
        <v>0</v>
      </c>
      <c r="T109" s="125">
        <v>0</v>
      </c>
      <c r="U109" s="125">
        <v>0</v>
      </c>
      <c r="V109" s="125">
        <v>0</v>
      </c>
      <c r="W109" s="125">
        <v>0</v>
      </c>
      <c r="X109" s="123" t="s">
        <v>253</v>
      </c>
      <c r="Y109" s="123" t="s">
        <v>144</v>
      </c>
      <c r="Z109" s="123" t="s">
        <v>156</v>
      </c>
      <c r="AA109" s="124" t="s">
        <v>259</v>
      </c>
      <c r="AB109" s="125">
        <f t="shared" si="57"/>
        <v>750.06</v>
      </c>
      <c r="AC109" s="136">
        <v>96</v>
      </c>
      <c r="AD109" s="136">
        <v>8</v>
      </c>
      <c r="AE109" s="137">
        <v>10</v>
      </c>
      <c r="AF109" s="137">
        <v>0</v>
      </c>
      <c r="AG109" s="136">
        <v>41.86</v>
      </c>
      <c r="AH109" s="136">
        <v>43.5</v>
      </c>
      <c r="AI109" s="136">
        <v>2</v>
      </c>
      <c r="AJ109" s="136">
        <v>0</v>
      </c>
      <c r="AK109" s="136">
        <v>13</v>
      </c>
      <c r="AL109" s="136">
        <v>14.2</v>
      </c>
      <c r="AM109" s="137">
        <v>0</v>
      </c>
      <c r="AN109" s="136">
        <v>172</v>
      </c>
      <c r="AO109" s="136">
        <v>0</v>
      </c>
      <c r="AP109" s="136">
        <v>0</v>
      </c>
      <c r="AQ109" s="136">
        <v>51.8</v>
      </c>
      <c r="AR109" s="136">
        <v>0</v>
      </c>
      <c r="AS109" s="137">
        <v>71</v>
      </c>
      <c r="AT109" s="137">
        <v>0</v>
      </c>
      <c r="AU109" s="137">
        <v>0</v>
      </c>
      <c r="AV109" s="136">
        <v>17.51</v>
      </c>
      <c r="AW109" s="137">
        <v>0</v>
      </c>
      <c r="AX109" s="136">
        <v>47</v>
      </c>
      <c r="AY109" s="136">
        <v>0</v>
      </c>
      <c r="AZ109" s="136">
        <v>0</v>
      </c>
      <c r="BA109" s="136">
        <v>6</v>
      </c>
      <c r="BB109" s="136">
        <v>0</v>
      </c>
      <c r="BC109" s="136">
        <v>156.19</v>
      </c>
      <c r="BD109" s="125">
        <v>0</v>
      </c>
      <c r="BE109" s="125">
        <f t="shared" si="46"/>
        <v>30.29</v>
      </c>
      <c r="BF109" s="125">
        <f t="shared" si="47"/>
        <v>0</v>
      </c>
      <c r="BG109" s="125"/>
      <c r="BH109" s="125"/>
      <c r="BI109" s="125"/>
      <c r="BJ109" s="125">
        <v>0</v>
      </c>
      <c r="BK109" s="125">
        <v>30.29</v>
      </c>
      <c r="BL109" s="125">
        <v>0</v>
      </c>
      <c r="BM109" s="125">
        <v>0</v>
      </c>
      <c r="BN109" s="125">
        <v>0</v>
      </c>
      <c r="BO109" s="125">
        <v>0</v>
      </c>
      <c r="BP109" s="125">
        <v>0</v>
      </c>
      <c r="BQ109" s="125">
        <v>0</v>
      </c>
      <c r="BR109" s="125">
        <v>160</v>
      </c>
      <c r="BS109" s="125">
        <v>2574.78</v>
      </c>
      <c r="BT109" s="125">
        <f t="shared" si="42"/>
        <v>9472.22</v>
      </c>
    </row>
    <row r="110" s="110" customFormat="1" spans="1:72">
      <c r="A110" s="123" t="s">
        <v>253</v>
      </c>
      <c r="B110" s="123" t="s">
        <v>144</v>
      </c>
      <c r="C110" s="123" t="s">
        <v>159</v>
      </c>
      <c r="D110" s="124" t="s">
        <v>260</v>
      </c>
      <c r="E110" s="125">
        <f t="shared" si="40"/>
        <v>0</v>
      </c>
      <c r="F110" s="125">
        <f t="shared" si="43"/>
        <v>0</v>
      </c>
      <c r="G110" s="125">
        <v>0</v>
      </c>
      <c r="H110" s="125">
        <f t="shared" si="44"/>
        <v>0</v>
      </c>
      <c r="I110" s="125">
        <v>0</v>
      </c>
      <c r="J110" s="125">
        <v>0</v>
      </c>
      <c r="K110" s="125">
        <v>0</v>
      </c>
      <c r="L110" s="125">
        <v>0</v>
      </c>
      <c r="M110" s="125">
        <v>0</v>
      </c>
      <c r="N110" s="125">
        <v>0</v>
      </c>
      <c r="O110" s="125">
        <v>0</v>
      </c>
      <c r="P110" s="125">
        <v>0</v>
      </c>
      <c r="Q110" s="125"/>
      <c r="R110" s="125">
        <v>0</v>
      </c>
      <c r="S110" s="125">
        <v>0</v>
      </c>
      <c r="T110" s="125">
        <v>0</v>
      </c>
      <c r="U110" s="125">
        <v>0</v>
      </c>
      <c r="V110" s="125">
        <v>0</v>
      </c>
      <c r="W110" s="125">
        <v>0</v>
      </c>
      <c r="X110" s="123" t="s">
        <v>253</v>
      </c>
      <c r="Y110" s="123" t="s">
        <v>144</v>
      </c>
      <c r="Z110" s="123" t="s">
        <v>159</v>
      </c>
      <c r="AA110" s="124" t="s">
        <v>260</v>
      </c>
      <c r="AB110" s="125">
        <f t="shared" si="57"/>
        <v>0</v>
      </c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>
        <v>0</v>
      </c>
      <c r="BE110" s="125">
        <f t="shared" si="46"/>
        <v>0</v>
      </c>
      <c r="BF110" s="125">
        <f t="shared" si="47"/>
        <v>0</v>
      </c>
      <c r="BG110" s="125"/>
      <c r="BH110" s="125"/>
      <c r="BI110" s="125">
        <v>0</v>
      </c>
      <c r="BJ110" s="125">
        <v>0</v>
      </c>
      <c r="BK110" s="125">
        <v>0</v>
      </c>
      <c r="BL110" s="125">
        <v>0</v>
      </c>
      <c r="BM110" s="125">
        <v>0</v>
      </c>
      <c r="BN110" s="125">
        <v>0</v>
      </c>
      <c r="BO110" s="125">
        <v>0</v>
      </c>
      <c r="BP110" s="125">
        <v>0</v>
      </c>
      <c r="BQ110" s="125">
        <v>0</v>
      </c>
      <c r="BR110" s="125">
        <v>20</v>
      </c>
      <c r="BS110" s="125">
        <v>76</v>
      </c>
      <c r="BT110" s="125">
        <f t="shared" si="42"/>
        <v>96</v>
      </c>
    </row>
    <row r="111" s="110" customFormat="1" spans="1:72">
      <c r="A111" s="123" t="s">
        <v>253</v>
      </c>
      <c r="B111" s="123" t="s">
        <v>144</v>
      </c>
      <c r="C111" s="123" t="s">
        <v>154</v>
      </c>
      <c r="D111" s="124" t="s">
        <v>261</v>
      </c>
      <c r="E111" s="125">
        <f t="shared" si="40"/>
        <v>0</v>
      </c>
      <c r="F111" s="125">
        <f t="shared" si="43"/>
        <v>0</v>
      </c>
      <c r="G111" s="125">
        <v>0</v>
      </c>
      <c r="H111" s="125">
        <f t="shared" si="44"/>
        <v>0</v>
      </c>
      <c r="I111" s="125">
        <v>0</v>
      </c>
      <c r="J111" s="125">
        <v>0</v>
      </c>
      <c r="K111" s="125">
        <v>0</v>
      </c>
      <c r="L111" s="125">
        <v>0</v>
      </c>
      <c r="M111" s="125">
        <v>0</v>
      </c>
      <c r="N111" s="125">
        <v>0</v>
      </c>
      <c r="O111" s="125">
        <v>0</v>
      </c>
      <c r="P111" s="125">
        <v>0</v>
      </c>
      <c r="Q111" s="125"/>
      <c r="R111" s="125">
        <v>0</v>
      </c>
      <c r="S111" s="125">
        <v>0</v>
      </c>
      <c r="T111" s="125">
        <v>0</v>
      </c>
      <c r="U111" s="125">
        <v>0</v>
      </c>
      <c r="V111" s="125">
        <v>0</v>
      </c>
      <c r="W111" s="125">
        <v>0</v>
      </c>
      <c r="X111" s="123" t="s">
        <v>253</v>
      </c>
      <c r="Y111" s="123" t="s">
        <v>144</v>
      </c>
      <c r="Z111" s="123" t="s">
        <v>154</v>
      </c>
      <c r="AA111" s="124" t="s">
        <v>261</v>
      </c>
      <c r="AB111" s="125">
        <f t="shared" si="57"/>
        <v>0</v>
      </c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>
        <v>0</v>
      </c>
      <c r="BE111" s="125">
        <f t="shared" si="46"/>
        <v>0</v>
      </c>
      <c r="BF111" s="125">
        <f t="shared" si="47"/>
        <v>0</v>
      </c>
      <c r="BG111" s="125"/>
      <c r="BH111" s="125"/>
      <c r="BI111" s="125">
        <v>0</v>
      </c>
      <c r="BJ111" s="125">
        <v>0</v>
      </c>
      <c r="BK111" s="125">
        <v>0</v>
      </c>
      <c r="BL111" s="125">
        <v>0</v>
      </c>
      <c r="BM111" s="125">
        <v>0</v>
      </c>
      <c r="BN111" s="125">
        <v>0</v>
      </c>
      <c r="BO111" s="125">
        <v>0</v>
      </c>
      <c r="BP111" s="125">
        <v>0</v>
      </c>
      <c r="BQ111" s="125">
        <v>0</v>
      </c>
      <c r="BR111" s="125">
        <v>50</v>
      </c>
      <c r="BS111" s="125">
        <v>0</v>
      </c>
      <c r="BT111" s="125">
        <f t="shared" si="42"/>
        <v>50</v>
      </c>
    </row>
    <row r="112" s="110" customFormat="1" spans="1:72">
      <c r="A112" s="123"/>
      <c r="B112" s="123" t="s">
        <v>145</v>
      </c>
      <c r="C112" s="123"/>
      <c r="D112" s="124" t="s">
        <v>262</v>
      </c>
      <c r="E112" s="125">
        <f t="shared" si="40"/>
        <v>1283.25</v>
      </c>
      <c r="F112" s="125">
        <f t="shared" si="43"/>
        <v>1144.33</v>
      </c>
      <c r="G112" s="125">
        <v>703.23</v>
      </c>
      <c r="H112" s="125">
        <f t="shared" si="44"/>
        <v>0</v>
      </c>
      <c r="I112" s="125">
        <v>0</v>
      </c>
      <c r="J112" s="125">
        <v>0</v>
      </c>
      <c r="K112" s="125">
        <v>0</v>
      </c>
      <c r="L112" s="125">
        <v>0</v>
      </c>
      <c r="M112" s="125">
        <v>58.6</v>
      </c>
      <c r="N112" s="125">
        <v>0</v>
      </c>
      <c r="O112" s="125">
        <v>382.5</v>
      </c>
      <c r="P112" s="125">
        <v>0</v>
      </c>
      <c r="Q112" s="125"/>
      <c r="R112" s="125">
        <v>0</v>
      </c>
      <c r="S112" s="125">
        <v>0</v>
      </c>
      <c r="T112" s="125">
        <v>0</v>
      </c>
      <c r="U112" s="125">
        <v>0</v>
      </c>
      <c r="V112" s="125">
        <v>0</v>
      </c>
      <c r="W112" s="125">
        <v>0</v>
      </c>
      <c r="X112" s="123"/>
      <c r="Y112" s="123" t="s">
        <v>145</v>
      </c>
      <c r="Z112" s="123"/>
      <c r="AA112" s="124" t="s">
        <v>262</v>
      </c>
      <c r="AB112" s="125">
        <f>SUM(AB113:AB114)</f>
        <v>136.48</v>
      </c>
      <c r="AC112" s="125">
        <f t="shared" ref="AC112:BD112" si="58">SUM(AC113:AC114)</f>
        <v>0</v>
      </c>
      <c r="AD112" s="125">
        <f t="shared" si="58"/>
        <v>0</v>
      </c>
      <c r="AE112" s="125">
        <f t="shared" si="58"/>
        <v>0</v>
      </c>
      <c r="AF112" s="125">
        <f t="shared" si="58"/>
        <v>0</v>
      </c>
      <c r="AG112" s="125">
        <f t="shared" si="58"/>
        <v>16.48</v>
      </c>
      <c r="AH112" s="125">
        <f t="shared" si="58"/>
        <v>0</v>
      </c>
      <c r="AI112" s="125">
        <f t="shared" si="58"/>
        <v>0</v>
      </c>
      <c r="AJ112" s="125">
        <f t="shared" si="58"/>
        <v>0</v>
      </c>
      <c r="AK112" s="125">
        <f t="shared" si="58"/>
        <v>0</v>
      </c>
      <c r="AL112" s="125">
        <f t="shared" si="58"/>
        <v>0</v>
      </c>
      <c r="AM112" s="125">
        <f t="shared" si="58"/>
        <v>0</v>
      </c>
      <c r="AN112" s="125">
        <f t="shared" si="58"/>
        <v>0</v>
      </c>
      <c r="AO112" s="125">
        <f t="shared" si="58"/>
        <v>0</v>
      </c>
      <c r="AP112" s="125">
        <f t="shared" si="58"/>
        <v>0</v>
      </c>
      <c r="AQ112" s="125">
        <f t="shared" si="58"/>
        <v>0</v>
      </c>
      <c r="AR112" s="125">
        <f t="shared" si="58"/>
        <v>0</v>
      </c>
      <c r="AS112" s="125">
        <f t="shared" si="58"/>
        <v>120</v>
      </c>
      <c r="AT112" s="125">
        <f t="shared" si="58"/>
        <v>0</v>
      </c>
      <c r="AU112" s="125">
        <f t="shared" si="58"/>
        <v>0</v>
      </c>
      <c r="AV112" s="125">
        <f t="shared" si="58"/>
        <v>0</v>
      </c>
      <c r="AW112" s="125">
        <f t="shared" si="58"/>
        <v>0</v>
      </c>
      <c r="AX112" s="125">
        <f t="shared" si="58"/>
        <v>0</v>
      </c>
      <c r="AY112" s="125">
        <f t="shared" si="58"/>
        <v>0</v>
      </c>
      <c r="AZ112" s="125">
        <f t="shared" si="58"/>
        <v>0</v>
      </c>
      <c r="BA112" s="125">
        <f t="shared" si="58"/>
        <v>0</v>
      </c>
      <c r="BB112" s="125">
        <f t="shared" si="58"/>
        <v>0</v>
      </c>
      <c r="BC112" s="125">
        <f t="shared" si="58"/>
        <v>0</v>
      </c>
      <c r="BD112" s="125">
        <f t="shared" si="58"/>
        <v>0</v>
      </c>
      <c r="BE112" s="125">
        <f t="shared" si="46"/>
        <v>2.44</v>
      </c>
      <c r="BF112" s="125">
        <f t="shared" si="47"/>
        <v>0</v>
      </c>
      <c r="BG112" s="125"/>
      <c r="BH112" s="125"/>
      <c r="BI112" s="125">
        <v>0</v>
      </c>
      <c r="BJ112" s="125">
        <v>0</v>
      </c>
      <c r="BK112" s="125">
        <v>2.44</v>
      </c>
      <c r="BL112" s="125">
        <v>0</v>
      </c>
      <c r="BM112" s="125">
        <v>0</v>
      </c>
      <c r="BN112" s="125">
        <v>0</v>
      </c>
      <c r="BO112" s="125">
        <v>0</v>
      </c>
      <c r="BP112" s="125">
        <v>0</v>
      </c>
      <c r="BQ112" s="125">
        <v>0</v>
      </c>
      <c r="BR112" s="125">
        <v>80</v>
      </c>
      <c r="BS112" s="125">
        <v>1484.2</v>
      </c>
      <c r="BT112" s="125">
        <f t="shared" si="42"/>
        <v>2847.45</v>
      </c>
    </row>
    <row r="113" s="110" customFormat="1" spans="1:72">
      <c r="A113" s="123" t="s">
        <v>253</v>
      </c>
      <c r="B113" s="123" t="s">
        <v>147</v>
      </c>
      <c r="C113" s="123" t="s">
        <v>142</v>
      </c>
      <c r="D113" s="124" t="s">
        <v>263</v>
      </c>
      <c r="E113" s="125">
        <f t="shared" si="40"/>
        <v>0</v>
      </c>
      <c r="F113" s="125">
        <f t="shared" si="43"/>
        <v>0</v>
      </c>
      <c r="G113" s="125">
        <v>0</v>
      </c>
      <c r="H113" s="125">
        <f t="shared" si="44"/>
        <v>0</v>
      </c>
      <c r="I113" s="125">
        <v>0</v>
      </c>
      <c r="J113" s="125">
        <v>0</v>
      </c>
      <c r="K113" s="125">
        <v>0</v>
      </c>
      <c r="L113" s="125">
        <v>0</v>
      </c>
      <c r="M113" s="125">
        <v>0</v>
      </c>
      <c r="N113" s="125">
        <v>0</v>
      </c>
      <c r="O113" s="125">
        <v>0</v>
      </c>
      <c r="P113" s="125">
        <v>0</v>
      </c>
      <c r="Q113" s="125"/>
      <c r="R113" s="125">
        <v>0</v>
      </c>
      <c r="S113" s="125">
        <v>0</v>
      </c>
      <c r="T113" s="125">
        <v>0</v>
      </c>
      <c r="U113" s="125">
        <v>0</v>
      </c>
      <c r="V113" s="125">
        <v>0</v>
      </c>
      <c r="W113" s="125">
        <v>0</v>
      </c>
      <c r="X113" s="123" t="s">
        <v>253</v>
      </c>
      <c r="Y113" s="123" t="s">
        <v>147</v>
      </c>
      <c r="Z113" s="123" t="s">
        <v>142</v>
      </c>
      <c r="AA113" s="124" t="s">
        <v>263</v>
      </c>
      <c r="AB113" s="125">
        <f t="shared" ref="AB113:AB114" si="59">SUBTOTAL(9,AC113:BD113)</f>
        <v>0</v>
      </c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>
        <v>0</v>
      </c>
      <c r="BE113" s="125">
        <f t="shared" si="46"/>
        <v>0</v>
      </c>
      <c r="BF113" s="125">
        <f t="shared" si="47"/>
        <v>0</v>
      </c>
      <c r="BG113" s="125"/>
      <c r="BH113" s="125"/>
      <c r="BI113" s="125">
        <v>0</v>
      </c>
      <c r="BJ113" s="125">
        <v>0</v>
      </c>
      <c r="BK113" s="125">
        <v>0</v>
      </c>
      <c r="BL113" s="125">
        <v>0</v>
      </c>
      <c r="BM113" s="125">
        <v>0</v>
      </c>
      <c r="BN113" s="125">
        <v>0</v>
      </c>
      <c r="BO113" s="125">
        <v>0</v>
      </c>
      <c r="BP113" s="125">
        <v>0</v>
      </c>
      <c r="BQ113" s="125">
        <v>0</v>
      </c>
      <c r="BR113" s="125">
        <v>0</v>
      </c>
      <c r="BS113" s="125">
        <v>228</v>
      </c>
      <c r="BT113" s="125">
        <f t="shared" si="42"/>
        <v>228</v>
      </c>
    </row>
    <row r="114" s="110" customFormat="1" spans="1:72">
      <c r="A114" s="123" t="s">
        <v>253</v>
      </c>
      <c r="B114" s="123" t="s">
        <v>147</v>
      </c>
      <c r="C114" s="123" t="s">
        <v>156</v>
      </c>
      <c r="D114" s="124" t="s">
        <v>264</v>
      </c>
      <c r="E114" s="125">
        <f t="shared" si="40"/>
        <v>1283.25</v>
      </c>
      <c r="F114" s="125">
        <f t="shared" si="43"/>
        <v>1144.33</v>
      </c>
      <c r="G114" s="125">
        <v>703.23</v>
      </c>
      <c r="H114" s="125">
        <f t="shared" si="44"/>
        <v>0</v>
      </c>
      <c r="I114" s="125">
        <v>0</v>
      </c>
      <c r="J114" s="125">
        <v>0</v>
      </c>
      <c r="K114" s="125">
        <v>0</v>
      </c>
      <c r="L114" s="125">
        <v>0</v>
      </c>
      <c r="M114" s="125">
        <v>58.6</v>
      </c>
      <c r="N114" s="125">
        <v>0</v>
      </c>
      <c r="O114" s="125">
        <v>382.5</v>
      </c>
      <c r="P114" s="125">
        <v>0</v>
      </c>
      <c r="Q114" s="125"/>
      <c r="R114" s="125">
        <v>0</v>
      </c>
      <c r="S114" s="125">
        <v>0</v>
      </c>
      <c r="T114" s="125">
        <v>0</v>
      </c>
      <c r="U114" s="125">
        <v>0</v>
      </c>
      <c r="V114" s="125">
        <v>0</v>
      </c>
      <c r="W114" s="125">
        <v>0</v>
      </c>
      <c r="X114" s="123" t="s">
        <v>253</v>
      </c>
      <c r="Y114" s="123" t="s">
        <v>147</v>
      </c>
      <c r="Z114" s="123" t="s">
        <v>156</v>
      </c>
      <c r="AA114" s="124" t="s">
        <v>264</v>
      </c>
      <c r="AB114" s="125">
        <f t="shared" si="59"/>
        <v>136.48</v>
      </c>
      <c r="AC114" s="136">
        <v>0</v>
      </c>
      <c r="AD114" s="136">
        <v>0</v>
      </c>
      <c r="AE114" s="137">
        <v>0</v>
      </c>
      <c r="AF114" s="137">
        <v>0</v>
      </c>
      <c r="AG114" s="136">
        <v>16.48</v>
      </c>
      <c r="AH114" s="136">
        <v>0</v>
      </c>
      <c r="AI114" s="136">
        <v>0</v>
      </c>
      <c r="AJ114" s="136">
        <v>0</v>
      </c>
      <c r="AK114" s="136">
        <v>0</v>
      </c>
      <c r="AL114" s="136">
        <v>0</v>
      </c>
      <c r="AM114" s="137">
        <v>0</v>
      </c>
      <c r="AN114" s="136">
        <v>0</v>
      </c>
      <c r="AO114" s="136">
        <v>0</v>
      </c>
      <c r="AP114" s="136">
        <v>0</v>
      </c>
      <c r="AQ114" s="136">
        <v>0</v>
      </c>
      <c r="AR114" s="136">
        <v>0</v>
      </c>
      <c r="AS114" s="137">
        <v>120</v>
      </c>
      <c r="AT114" s="137">
        <v>0</v>
      </c>
      <c r="AU114" s="137">
        <v>0</v>
      </c>
      <c r="AV114" s="136">
        <v>0</v>
      </c>
      <c r="AW114" s="137">
        <v>0</v>
      </c>
      <c r="AX114" s="136">
        <v>0</v>
      </c>
      <c r="AY114" s="136">
        <v>0</v>
      </c>
      <c r="AZ114" s="136">
        <v>0</v>
      </c>
      <c r="BA114" s="136">
        <v>0</v>
      </c>
      <c r="BB114" s="136">
        <v>0</v>
      </c>
      <c r="BC114" s="136">
        <v>0</v>
      </c>
      <c r="BD114" s="125">
        <v>0</v>
      </c>
      <c r="BE114" s="125">
        <f t="shared" si="46"/>
        <v>2.44</v>
      </c>
      <c r="BF114" s="125">
        <f t="shared" si="47"/>
        <v>0</v>
      </c>
      <c r="BG114" s="125"/>
      <c r="BH114" s="125"/>
      <c r="BI114" s="125">
        <v>0</v>
      </c>
      <c r="BJ114" s="125">
        <v>0</v>
      </c>
      <c r="BK114" s="125">
        <v>2.44</v>
      </c>
      <c r="BL114" s="125">
        <v>0</v>
      </c>
      <c r="BM114" s="125">
        <v>0</v>
      </c>
      <c r="BN114" s="125">
        <v>0</v>
      </c>
      <c r="BO114" s="125">
        <v>0</v>
      </c>
      <c r="BP114" s="125">
        <v>0</v>
      </c>
      <c r="BQ114" s="125">
        <v>0</v>
      </c>
      <c r="BR114" s="125">
        <v>80</v>
      </c>
      <c r="BS114" s="125">
        <v>1256.2</v>
      </c>
      <c r="BT114" s="125">
        <f t="shared" si="42"/>
        <v>2619.45</v>
      </c>
    </row>
    <row r="115" s="110" customFormat="1" spans="1:72">
      <c r="A115" s="123"/>
      <c r="B115" s="123" t="s">
        <v>163</v>
      </c>
      <c r="C115" s="123"/>
      <c r="D115" s="124" t="s">
        <v>265</v>
      </c>
      <c r="E115" s="125">
        <f t="shared" si="40"/>
        <v>69</v>
      </c>
      <c r="F115" s="125">
        <f t="shared" si="43"/>
        <v>69</v>
      </c>
      <c r="G115" s="125">
        <v>45</v>
      </c>
      <c r="H115" s="125">
        <f t="shared" si="44"/>
        <v>0</v>
      </c>
      <c r="I115" s="125">
        <v>0</v>
      </c>
      <c r="J115" s="125">
        <v>0</v>
      </c>
      <c r="K115" s="125">
        <v>0</v>
      </c>
      <c r="L115" s="125">
        <v>0</v>
      </c>
      <c r="M115" s="125">
        <v>3.75</v>
      </c>
      <c r="N115" s="125">
        <v>0</v>
      </c>
      <c r="O115" s="125">
        <v>20.25</v>
      </c>
      <c r="P115" s="125">
        <v>0</v>
      </c>
      <c r="Q115" s="125"/>
      <c r="R115" s="125">
        <v>0</v>
      </c>
      <c r="S115" s="125">
        <v>0</v>
      </c>
      <c r="T115" s="125">
        <v>0</v>
      </c>
      <c r="U115" s="125">
        <v>0</v>
      </c>
      <c r="V115" s="125">
        <v>0</v>
      </c>
      <c r="W115" s="125">
        <v>0</v>
      </c>
      <c r="X115" s="123"/>
      <c r="Y115" s="123" t="s">
        <v>163</v>
      </c>
      <c r="Z115" s="123"/>
      <c r="AA115" s="124" t="s">
        <v>265</v>
      </c>
      <c r="AB115" s="125">
        <f>SUM(AB116)</f>
        <v>0</v>
      </c>
      <c r="AC115" s="125">
        <f t="shared" ref="AC115:BD115" si="60">SUM(AC116)</f>
        <v>0</v>
      </c>
      <c r="AD115" s="125">
        <f t="shared" si="60"/>
        <v>0</v>
      </c>
      <c r="AE115" s="125">
        <f t="shared" si="60"/>
        <v>0</v>
      </c>
      <c r="AF115" s="125">
        <f t="shared" si="60"/>
        <v>0</v>
      </c>
      <c r="AG115" s="125">
        <f t="shared" si="60"/>
        <v>0</v>
      </c>
      <c r="AH115" s="125">
        <f t="shared" si="60"/>
        <v>0</v>
      </c>
      <c r="AI115" s="125">
        <f t="shared" si="60"/>
        <v>0</v>
      </c>
      <c r="AJ115" s="125">
        <f t="shared" si="60"/>
        <v>0</v>
      </c>
      <c r="AK115" s="125">
        <f t="shared" si="60"/>
        <v>0</v>
      </c>
      <c r="AL115" s="125">
        <f t="shared" si="60"/>
        <v>0</v>
      </c>
      <c r="AM115" s="125">
        <f t="shared" si="60"/>
        <v>0</v>
      </c>
      <c r="AN115" s="125">
        <f t="shared" si="60"/>
        <v>0</v>
      </c>
      <c r="AO115" s="125">
        <f t="shared" si="60"/>
        <v>0</v>
      </c>
      <c r="AP115" s="125">
        <f t="shared" si="60"/>
        <v>0</v>
      </c>
      <c r="AQ115" s="125">
        <f t="shared" si="60"/>
        <v>0</v>
      </c>
      <c r="AR115" s="125">
        <f t="shared" si="60"/>
        <v>0</v>
      </c>
      <c r="AS115" s="125">
        <f t="shared" si="60"/>
        <v>0</v>
      </c>
      <c r="AT115" s="125">
        <f t="shared" si="60"/>
        <v>0</v>
      </c>
      <c r="AU115" s="125">
        <f t="shared" si="60"/>
        <v>0</v>
      </c>
      <c r="AV115" s="125">
        <f t="shared" si="60"/>
        <v>0</v>
      </c>
      <c r="AW115" s="125">
        <f t="shared" si="60"/>
        <v>0</v>
      </c>
      <c r="AX115" s="125">
        <f t="shared" si="60"/>
        <v>0</v>
      </c>
      <c r="AY115" s="125">
        <f t="shared" si="60"/>
        <v>0</v>
      </c>
      <c r="AZ115" s="125">
        <f t="shared" si="60"/>
        <v>0</v>
      </c>
      <c r="BA115" s="125">
        <f t="shared" si="60"/>
        <v>0</v>
      </c>
      <c r="BB115" s="125">
        <f t="shared" si="60"/>
        <v>0</v>
      </c>
      <c r="BC115" s="125">
        <f t="shared" si="60"/>
        <v>0</v>
      </c>
      <c r="BD115" s="125">
        <f t="shared" si="60"/>
        <v>0</v>
      </c>
      <c r="BE115" s="125">
        <f t="shared" si="46"/>
        <v>0</v>
      </c>
      <c r="BF115" s="125">
        <f t="shared" si="47"/>
        <v>0</v>
      </c>
      <c r="BG115" s="125"/>
      <c r="BH115" s="125"/>
      <c r="BI115" s="125">
        <v>0</v>
      </c>
      <c r="BJ115" s="125">
        <v>0</v>
      </c>
      <c r="BK115" s="125">
        <v>0</v>
      </c>
      <c r="BL115" s="125">
        <v>0</v>
      </c>
      <c r="BM115" s="125">
        <v>0</v>
      </c>
      <c r="BN115" s="125">
        <v>0</v>
      </c>
      <c r="BO115" s="125">
        <v>0</v>
      </c>
      <c r="BP115" s="125">
        <v>0</v>
      </c>
      <c r="BQ115" s="125">
        <v>0</v>
      </c>
      <c r="BR115" s="125">
        <v>15</v>
      </c>
      <c r="BS115" s="125">
        <v>68.56</v>
      </c>
      <c r="BT115" s="125">
        <f t="shared" si="42"/>
        <v>152.56</v>
      </c>
    </row>
    <row r="116" s="110" customFormat="1" spans="1:72">
      <c r="A116" s="123" t="s">
        <v>253</v>
      </c>
      <c r="B116" s="123" t="s">
        <v>171</v>
      </c>
      <c r="C116" s="123" t="s">
        <v>137</v>
      </c>
      <c r="D116" s="124" t="s">
        <v>266</v>
      </c>
      <c r="E116" s="125">
        <f t="shared" si="40"/>
        <v>69</v>
      </c>
      <c r="F116" s="125">
        <f t="shared" si="43"/>
        <v>69</v>
      </c>
      <c r="G116" s="125">
        <v>45</v>
      </c>
      <c r="H116" s="125">
        <f t="shared" si="44"/>
        <v>0</v>
      </c>
      <c r="I116" s="125">
        <v>0</v>
      </c>
      <c r="J116" s="125">
        <v>0</v>
      </c>
      <c r="K116" s="125">
        <v>0</v>
      </c>
      <c r="L116" s="125">
        <v>0</v>
      </c>
      <c r="M116" s="125">
        <v>3.75</v>
      </c>
      <c r="N116" s="125">
        <v>0</v>
      </c>
      <c r="O116" s="125">
        <v>20.25</v>
      </c>
      <c r="P116" s="125">
        <v>0</v>
      </c>
      <c r="Q116" s="125"/>
      <c r="R116" s="125">
        <v>0</v>
      </c>
      <c r="S116" s="125">
        <v>0</v>
      </c>
      <c r="T116" s="125">
        <v>0</v>
      </c>
      <c r="U116" s="125">
        <v>0</v>
      </c>
      <c r="V116" s="125">
        <v>0</v>
      </c>
      <c r="W116" s="125">
        <v>0</v>
      </c>
      <c r="X116" s="123" t="s">
        <v>253</v>
      </c>
      <c r="Y116" s="123" t="s">
        <v>171</v>
      </c>
      <c r="Z116" s="123" t="s">
        <v>137</v>
      </c>
      <c r="AA116" s="124" t="s">
        <v>266</v>
      </c>
      <c r="AB116" s="125">
        <f>SUBTOTAL(9,AC116:BD116)</f>
        <v>0</v>
      </c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>
        <v>0</v>
      </c>
      <c r="BE116" s="125">
        <f t="shared" si="46"/>
        <v>0</v>
      </c>
      <c r="BF116" s="125">
        <f t="shared" si="47"/>
        <v>0</v>
      </c>
      <c r="BG116" s="125"/>
      <c r="BH116" s="125"/>
      <c r="BI116" s="125">
        <v>0</v>
      </c>
      <c r="BJ116" s="125">
        <v>0</v>
      </c>
      <c r="BK116" s="125">
        <v>0</v>
      </c>
      <c r="BL116" s="125">
        <v>0</v>
      </c>
      <c r="BM116" s="125">
        <v>0</v>
      </c>
      <c r="BN116" s="125">
        <v>0</v>
      </c>
      <c r="BO116" s="125">
        <v>0</v>
      </c>
      <c r="BP116" s="125">
        <v>0</v>
      </c>
      <c r="BQ116" s="125">
        <v>0</v>
      </c>
      <c r="BR116" s="125">
        <v>15</v>
      </c>
      <c r="BS116" s="125">
        <v>68.56</v>
      </c>
      <c r="BT116" s="125">
        <f t="shared" si="42"/>
        <v>152.56</v>
      </c>
    </row>
    <row r="117" s="110" customFormat="1" spans="1:72">
      <c r="A117" s="123"/>
      <c r="B117" s="123" t="s">
        <v>150</v>
      </c>
      <c r="C117" s="123"/>
      <c r="D117" s="124" t="s">
        <v>267</v>
      </c>
      <c r="E117" s="125">
        <f t="shared" si="40"/>
        <v>534.66</v>
      </c>
      <c r="F117" s="125">
        <f t="shared" si="43"/>
        <v>281.9</v>
      </c>
      <c r="G117" s="125">
        <v>181.08</v>
      </c>
      <c r="H117" s="125">
        <f t="shared" si="44"/>
        <v>33.98</v>
      </c>
      <c r="I117" s="125">
        <v>33.98</v>
      </c>
      <c r="J117" s="125">
        <v>0</v>
      </c>
      <c r="K117" s="125">
        <v>0</v>
      </c>
      <c r="L117" s="125">
        <v>0</v>
      </c>
      <c r="M117" s="125">
        <v>15.09</v>
      </c>
      <c r="N117" s="125">
        <v>0</v>
      </c>
      <c r="O117" s="125">
        <v>51.75</v>
      </c>
      <c r="P117" s="125">
        <v>0</v>
      </c>
      <c r="Q117" s="125"/>
      <c r="R117" s="125">
        <v>0</v>
      </c>
      <c r="S117" s="125">
        <v>0</v>
      </c>
      <c r="T117" s="125">
        <v>0</v>
      </c>
      <c r="U117" s="125">
        <v>0</v>
      </c>
      <c r="V117" s="125">
        <v>0</v>
      </c>
      <c r="W117" s="125">
        <v>0</v>
      </c>
      <c r="X117" s="123"/>
      <c r="Y117" s="123" t="s">
        <v>150</v>
      </c>
      <c r="Z117" s="123"/>
      <c r="AA117" s="124" t="s">
        <v>267</v>
      </c>
      <c r="AB117" s="125">
        <f>SUM(AB118:AB120)</f>
        <v>249.96</v>
      </c>
      <c r="AC117" s="125">
        <f t="shared" ref="AC117:BD117" si="61">SUM(AC118:AC120)</f>
        <v>21.4</v>
      </c>
      <c r="AD117" s="125">
        <f t="shared" si="61"/>
        <v>5</v>
      </c>
      <c r="AE117" s="125">
        <f t="shared" si="61"/>
        <v>0</v>
      </c>
      <c r="AF117" s="125">
        <f t="shared" si="61"/>
        <v>0</v>
      </c>
      <c r="AG117" s="125">
        <f t="shared" si="61"/>
        <v>8.2</v>
      </c>
      <c r="AH117" s="125">
        <f t="shared" si="61"/>
        <v>9.5</v>
      </c>
      <c r="AI117" s="125">
        <f t="shared" si="61"/>
        <v>0</v>
      </c>
      <c r="AJ117" s="125">
        <f t="shared" si="61"/>
        <v>0</v>
      </c>
      <c r="AK117" s="125">
        <f t="shared" si="61"/>
        <v>0</v>
      </c>
      <c r="AL117" s="125">
        <f t="shared" si="61"/>
        <v>5</v>
      </c>
      <c r="AM117" s="125">
        <f t="shared" si="61"/>
        <v>0</v>
      </c>
      <c r="AN117" s="125">
        <f t="shared" si="61"/>
        <v>23</v>
      </c>
      <c r="AO117" s="125">
        <f t="shared" si="61"/>
        <v>0</v>
      </c>
      <c r="AP117" s="125">
        <f t="shared" si="61"/>
        <v>0</v>
      </c>
      <c r="AQ117" s="125">
        <f t="shared" si="61"/>
        <v>126</v>
      </c>
      <c r="AR117" s="125">
        <f t="shared" si="61"/>
        <v>4</v>
      </c>
      <c r="AS117" s="125">
        <f t="shared" si="61"/>
        <v>10</v>
      </c>
      <c r="AT117" s="125">
        <f t="shared" si="61"/>
        <v>0</v>
      </c>
      <c r="AU117" s="125">
        <f t="shared" si="61"/>
        <v>0</v>
      </c>
      <c r="AV117" s="125">
        <f t="shared" si="61"/>
        <v>6</v>
      </c>
      <c r="AW117" s="125">
        <f t="shared" si="61"/>
        <v>0</v>
      </c>
      <c r="AX117" s="125">
        <f t="shared" si="61"/>
        <v>12</v>
      </c>
      <c r="AY117" s="125">
        <f t="shared" si="61"/>
        <v>0</v>
      </c>
      <c r="AZ117" s="125">
        <f t="shared" si="61"/>
        <v>0</v>
      </c>
      <c r="BA117" s="125">
        <f t="shared" si="61"/>
        <v>14.06</v>
      </c>
      <c r="BB117" s="125">
        <f t="shared" si="61"/>
        <v>0</v>
      </c>
      <c r="BC117" s="125">
        <f t="shared" si="61"/>
        <v>5.8</v>
      </c>
      <c r="BD117" s="125">
        <f t="shared" si="61"/>
        <v>0</v>
      </c>
      <c r="BE117" s="125">
        <f t="shared" si="46"/>
        <v>2.8</v>
      </c>
      <c r="BF117" s="125">
        <f t="shared" si="47"/>
        <v>0</v>
      </c>
      <c r="BG117" s="125"/>
      <c r="BH117" s="125"/>
      <c r="BI117" s="125">
        <v>0</v>
      </c>
      <c r="BJ117" s="125">
        <v>0</v>
      </c>
      <c r="BK117" s="125">
        <v>2.8</v>
      </c>
      <c r="BL117" s="125">
        <v>0</v>
      </c>
      <c r="BM117" s="125">
        <v>0</v>
      </c>
      <c r="BN117" s="125">
        <v>0</v>
      </c>
      <c r="BO117" s="125">
        <v>0</v>
      </c>
      <c r="BP117" s="125">
        <v>0</v>
      </c>
      <c r="BQ117" s="125">
        <v>0</v>
      </c>
      <c r="BR117" s="125">
        <v>1057</v>
      </c>
      <c r="BS117" s="125">
        <v>0</v>
      </c>
      <c r="BT117" s="125">
        <f t="shared" si="42"/>
        <v>1591.66</v>
      </c>
    </row>
    <row r="118" s="110" customFormat="1" spans="1:72">
      <c r="A118" s="123" t="s">
        <v>253</v>
      </c>
      <c r="B118" s="123" t="s">
        <v>174</v>
      </c>
      <c r="C118" s="123" t="s">
        <v>137</v>
      </c>
      <c r="D118" s="124" t="s">
        <v>268</v>
      </c>
      <c r="E118" s="125">
        <f t="shared" si="40"/>
        <v>402.13</v>
      </c>
      <c r="F118" s="125">
        <f t="shared" si="43"/>
        <v>180.65</v>
      </c>
      <c r="G118" s="125">
        <v>118.98</v>
      </c>
      <c r="H118" s="125">
        <f t="shared" si="44"/>
        <v>0</v>
      </c>
      <c r="I118" s="125">
        <v>0</v>
      </c>
      <c r="J118" s="125">
        <v>0</v>
      </c>
      <c r="K118" s="125">
        <v>0</v>
      </c>
      <c r="L118" s="125">
        <v>0</v>
      </c>
      <c r="M118" s="125">
        <v>9.92</v>
      </c>
      <c r="N118" s="125">
        <v>0</v>
      </c>
      <c r="O118" s="125">
        <v>51.75</v>
      </c>
      <c r="P118" s="125">
        <v>0</v>
      </c>
      <c r="Q118" s="125"/>
      <c r="R118" s="125">
        <v>0</v>
      </c>
      <c r="S118" s="125">
        <v>0</v>
      </c>
      <c r="T118" s="125">
        <v>0</v>
      </c>
      <c r="U118" s="125">
        <v>0</v>
      </c>
      <c r="V118" s="125">
        <v>0</v>
      </c>
      <c r="W118" s="125">
        <v>0</v>
      </c>
      <c r="X118" s="123" t="s">
        <v>253</v>
      </c>
      <c r="Y118" s="123" t="s">
        <v>174</v>
      </c>
      <c r="Z118" s="123" t="s">
        <v>137</v>
      </c>
      <c r="AA118" s="124" t="s">
        <v>268</v>
      </c>
      <c r="AB118" s="125">
        <f t="shared" ref="AB118:AB120" si="62">SUBTOTAL(9,AC118:BD118)</f>
        <v>220</v>
      </c>
      <c r="AC118" s="136">
        <v>16.5</v>
      </c>
      <c r="AD118" s="136">
        <v>0</v>
      </c>
      <c r="AE118" s="137">
        <v>0</v>
      </c>
      <c r="AF118" s="137">
        <v>0</v>
      </c>
      <c r="AG118" s="136">
        <v>5.2</v>
      </c>
      <c r="AH118" s="136">
        <v>7.5</v>
      </c>
      <c r="AI118" s="136">
        <v>0</v>
      </c>
      <c r="AJ118" s="136">
        <v>0</v>
      </c>
      <c r="AK118" s="136">
        <v>0</v>
      </c>
      <c r="AL118" s="136">
        <v>3</v>
      </c>
      <c r="AM118" s="137">
        <v>0</v>
      </c>
      <c r="AN118" s="136">
        <v>22</v>
      </c>
      <c r="AO118" s="136">
        <v>0</v>
      </c>
      <c r="AP118" s="136">
        <v>0</v>
      </c>
      <c r="AQ118" s="136">
        <v>126</v>
      </c>
      <c r="AR118" s="136">
        <v>2.5</v>
      </c>
      <c r="AS118" s="137">
        <v>10</v>
      </c>
      <c r="AT118" s="137">
        <v>0</v>
      </c>
      <c r="AU118" s="137">
        <v>0</v>
      </c>
      <c r="AV118" s="136">
        <v>6</v>
      </c>
      <c r="AW118" s="137">
        <v>0</v>
      </c>
      <c r="AX118" s="136">
        <v>12</v>
      </c>
      <c r="AY118" s="136">
        <v>0</v>
      </c>
      <c r="AZ118" s="136">
        <v>0</v>
      </c>
      <c r="BA118" s="136">
        <v>3.5</v>
      </c>
      <c r="BB118" s="136">
        <v>0</v>
      </c>
      <c r="BC118" s="136">
        <v>5.8</v>
      </c>
      <c r="BD118" s="125">
        <v>0</v>
      </c>
      <c r="BE118" s="125">
        <f t="shared" si="46"/>
        <v>1.48</v>
      </c>
      <c r="BF118" s="125">
        <f t="shared" si="47"/>
        <v>0</v>
      </c>
      <c r="BG118" s="125"/>
      <c r="BH118" s="125"/>
      <c r="BI118" s="125">
        <v>0</v>
      </c>
      <c r="BJ118" s="125">
        <v>0</v>
      </c>
      <c r="BK118" s="125">
        <v>1.48</v>
      </c>
      <c r="BL118" s="125">
        <v>0</v>
      </c>
      <c r="BM118" s="125">
        <v>0</v>
      </c>
      <c r="BN118" s="125">
        <v>0</v>
      </c>
      <c r="BO118" s="125">
        <v>0</v>
      </c>
      <c r="BP118" s="125">
        <v>0</v>
      </c>
      <c r="BQ118" s="125">
        <v>0</v>
      </c>
      <c r="BR118" s="125">
        <v>0</v>
      </c>
      <c r="BS118" s="125">
        <v>0</v>
      </c>
      <c r="BT118" s="125">
        <f t="shared" si="42"/>
        <v>402.13</v>
      </c>
    </row>
    <row r="119" s="110" customFormat="1" spans="1:72">
      <c r="A119" s="123" t="s">
        <v>253</v>
      </c>
      <c r="B119" s="123" t="s">
        <v>174</v>
      </c>
      <c r="C119" s="123" t="s">
        <v>142</v>
      </c>
      <c r="D119" s="124" t="s">
        <v>269</v>
      </c>
      <c r="E119" s="125">
        <f t="shared" si="40"/>
        <v>132.53</v>
      </c>
      <c r="F119" s="125">
        <f t="shared" si="43"/>
        <v>101.26</v>
      </c>
      <c r="G119" s="125">
        <v>62.1</v>
      </c>
      <c r="H119" s="125">
        <f t="shared" si="44"/>
        <v>33.98</v>
      </c>
      <c r="I119" s="125">
        <v>33.98</v>
      </c>
      <c r="J119" s="125">
        <v>0</v>
      </c>
      <c r="K119" s="125">
        <v>0</v>
      </c>
      <c r="L119" s="125">
        <v>0</v>
      </c>
      <c r="M119" s="125">
        <v>5.18</v>
      </c>
      <c r="N119" s="125">
        <v>0</v>
      </c>
      <c r="O119" s="125">
        <v>0</v>
      </c>
      <c r="P119" s="125">
        <v>0</v>
      </c>
      <c r="Q119" s="125"/>
      <c r="R119" s="125">
        <v>0</v>
      </c>
      <c r="S119" s="125">
        <v>0</v>
      </c>
      <c r="T119" s="125">
        <v>0</v>
      </c>
      <c r="U119" s="125">
        <v>0</v>
      </c>
      <c r="V119" s="125">
        <v>0</v>
      </c>
      <c r="W119" s="125">
        <v>0</v>
      </c>
      <c r="X119" s="123" t="s">
        <v>253</v>
      </c>
      <c r="Y119" s="123" t="s">
        <v>174</v>
      </c>
      <c r="Z119" s="123" t="s">
        <v>142</v>
      </c>
      <c r="AA119" s="124" t="s">
        <v>269</v>
      </c>
      <c r="AB119" s="125">
        <f t="shared" si="62"/>
        <v>29.96</v>
      </c>
      <c r="AC119" s="136">
        <v>4.9</v>
      </c>
      <c r="AD119" s="136">
        <v>5</v>
      </c>
      <c r="AE119" s="137">
        <v>0</v>
      </c>
      <c r="AF119" s="137">
        <v>0</v>
      </c>
      <c r="AG119" s="136">
        <v>3</v>
      </c>
      <c r="AH119" s="136">
        <v>2</v>
      </c>
      <c r="AI119" s="136">
        <v>0</v>
      </c>
      <c r="AJ119" s="136">
        <v>0</v>
      </c>
      <c r="AK119" s="136">
        <v>0</v>
      </c>
      <c r="AL119" s="136">
        <v>2</v>
      </c>
      <c r="AM119" s="137">
        <v>0</v>
      </c>
      <c r="AN119" s="136">
        <v>1</v>
      </c>
      <c r="AO119" s="136">
        <v>0</v>
      </c>
      <c r="AP119" s="136">
        <v>0</v>
      </c>
      <c r="AQ119" s="136">
        <v>0</v>
      </c>
      <c r="AR119" s="136">
        <v>1.5</v>
      </c>
      <c r="AS119" s="137">
        <v>0</v>
      </c>
      <c r="AT119" s="137">
        <v>0</v>
      </c>
      <c r="AU119" s="137">
        <v>0</v>
      </c>
      <c r="AV119" s="136">
        <v>0</v>
      </c>
      <c r="AW119" s="137">
        <v>0</v>
      </c>
      <c r="AX119" s="136">
        <v>0</v>
      </c>
      <c r="AY119" s="136">
        <v>0</v>
      </c>
      <c r="AZ119" s="136">
        <v>0</v>
      </c>
      <c r="BA119" s="136">
        <v>10.56</v>
      </c>
      <c r="BB119" s="136">
        <v>0</v>
      </c>
      <c r="BC119" s="136">
        <v>0</v>
      </c>
      <c r="BD119" s="125">
        <v>0</v>
      </c>
      <c r="BE119" s="125">
        <f t="shared" si="46"/>
        <v>1.31</v>
      </c>
      <c r="BF119" s="125">
        <f t="shared" si="47"/>
        <v>0</v>
      </c>
      <c r="BG119" s="125"/>
      <c r="BH119" s="125"/>
      <c r="BI119" s="125">
        <v>0</v>
      </c>
      <c r="BJ119" s="125">
        <v>0</v>
      </c>
      <c r="BK119" s="125">
        <v>1.31</v>
      </c>
      <c r="BL119" s="125">
        <v>0</v>
      </c>
      <c r="BM119" s="125">
        <v>0</v>
      </c>
      <c r="BN119" s="125">
        <v>0</v>
      </c>
      <c r="BO119" s="125">
        <v>0</v>
      </c>
      <c r="BP119" s="125">
        <v>0</v>
      </c>
      <c r="BQ119" s="125">
        <v>0</v>
      </c>
      <c r="BR119" s="125">
        <v>607</v>
      </c>
      <c r="BS119" s="125">
        <v>0</v>
      </c>
      <c r="BT119" s="125">
        <f t="shared" si="42"/>
        <v>739.53</v>
      </c>
    </row>
    <row r="120" s="110" customFormat="1" spans="1:72">
      <c r="A120" s="123" t="s">
        <v>253</v>
      </c>
      <c r="B120" s="123" t="s">
        <v>174</v>
      </c>
      <c r="C120" s="123" t="s">
        <v>145</v>
      </c>
      <c r="D120" s="124" t="s">
        <v>270</v>
      </c>
      <c r="E120" s="125">
        <f t="shared" si="40"/>
        <v>0</v>
      </c>
      <c r="F120" s="125">
        <f t="shared" si="43"/>
        <v>0</v>
      </c>
      <c r="G120" s="125">
        <v>0</v>
      </c>
      <c r="H120" s="125">
        <f t="shared" si="44"/>
        <v>0</v>
      </c>
      <c r="I120" s="125">
        <v>0</v>
      </c>
      <c r="J120" s="125">
        <v>0</v>
      </c>
      <c r="K120" s="125">
        <v>0</v>
      </c>
      <c r="L120" s="125">
        <v>0</v>
      </c>
      <c r="M120" s="125">
        <v>0</v>
      </c>
      <c r="N120" s="125">
        <v>0</v>
      </c>
      <c r="O120" s="125">
        <v>0</v>
      </c>
      <c r="P120" s="125">
        <v>0</v>
      </c>
      <c r="Q120" s="125"/>
      <c r="R120" s="125">
        <v>0</v>
      </c>
      <c r="S120" s="125">
        <v>0</v>
      </c>
      <c r="T120" s="125">
        <v>0</v>
      </c>
      <c r="U120" s="125">
        <v>0</v>
      </c>
      <c r="V120" s="125">
        <v>0</v>
      </c>
      <c r="W120" s="125">
        <v>0</v>
      </c>
      <c r="X120" s="123" t="s">
        <v>253</v>
      </c>
      <c r="Y120" s="123" t="s">
        <v>174</v>
      </c>
      <c r="Z120" s="123" t="s">
        <v>145</v>
      </c>
      <c r="AA120" s="124" t="s">
        <v>270</v>
      </c>
      <c r="AB120" s="125">
        <f t="shared" si="62"/>
        <v>0</v>
      </c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>
        <v>0</v>
      </c>
      <c r="BE120" s="125">
        <f t="shared" si="46"/>
        <v>0</v>
      </c>
      <c r="BF120" s="125">
        <f t="shared" si="47"/>
        <v>0</v>
      </c>
      <c r="BG120" s="125"/>
      <c r="BH120" s="125"/>
      <c r="BI120" s="125">
        <v>0</v>
      </c>
      <c r="BJ120" s="125">
        <v>0</v>
      </c>
      <c r="BK120" s="125">
        <v>0</v>
      </c>
      <c r="BL120" s="125">
        <v>0</v>
      </c>
      <c r="BM120" s="125">
        <v>0</v>
      </c>
      <c r="BN120" s="125">
        <v>0</v>
      </c>
      <c r="BO120" s="125">
        <v>0</v>
      </c>
      <c r="BP120" s="125">
        <v>0</v>
      </c>
      <c r="BQ120" s="125">
        <v>0</v>
      </c>
      <c r="BR120" s="125">
        <v>450</v>
      </c>
      <c r="BS120" s="125">
        <v>0</v>
      </c>
      <c r="BT120" s="125">
        <f t="shared" si="42"/>
        <v>450</v>
      </c>
    </row>
    <row r="121" s="110" customFormat="1" spans="1:72">
      <c r="A121" s="123"/>
      <c r="B121" s="123" t="s">
        <v>228</v>
      </c>
      <c r="C121" s="123"/>
      <c r="D121" s="124" t="s">
        <v>271</v>
      </c>
      <c r="E121" s="125">
        <f t="shared" si="40"/>
        <v>0</v>
      </c>
      <c r="F121" s="125">
        <f t="shared" si="43"/>
        <v>0</v>
      </c>
      <c r="G121" s="125">
        <v>0</v>
      </c>
      <c r="H121" s="125">
        <f t="shared" si="44"/>
        <v>0</v>
      </c>
      <c r="I121" s="125">
        <v>0</v>
      </c>
      <c r="J121" s="125">
        <v>0</v>
      </c>
      <c r="K121" s="125">
        <v>0</v>
      </c>
      <c r="L121" s="125">
        <v>0</v>
      </c>
      <c r="M121" s="125">
        <v>0</v>
      </c>
      <c r="N121" s="125">
        <v>0</v>
      </c>
      <c r="O121" s="125">
        <v>0</v>
      </c>
      <c r="P121" s="125">
        <v>0</v>
      </c>
      <c r="Q121" s="125"/>
      <c r="R121" s="125">
        <v>0</v>
      </c>
      <c r="S121" s="125">
        <v>0</v>
      </c>
      <c r="T121" s="125">
        <v>0</v>
      </c>
      <c r="U121" s="125">
        <v>0</v>
      </c>
      <c r="V121" s="125">
        <v>0</v>
      </c>
      <c r="W121" s="125">
        <v>0</v>
      </c>
      <c r="X121" s="123"/>
      <c r="Y121" s="123" t="s">
        <v>228</v>
      </c>
      <c r="Z121" s="123"/>
      <c r="AA121" s="124" t="s">
        <v>271</v>
      </c>
      <c r="AB121" s="125">
        <f>SUM(AB122)</f>
        <v>0</v>
      </c>
      <c r="AC121" s="125">
        <f t="shared" ref="AC121:BD121" si="63">SUM(AC122)</f>
        <v>0</v>
      </c>
      <c r="AD121" s="125">
        <f t="shared" si="63"/>
        <v>0</v>
      </c>
      <c r="AE121" s="125">
        <f t="shared" si="63"/>
        <v>0</v>
      </c>
      <c r="AF121" s="125">
        <f t="shared" si="63"/>
        <v>0</v>
      </c>
      <c r="AG121" s="125">
        <f t="shared" si="63"/>
        <v>0</v>
      </c>
      <c r="AH121" s="125">
        <f t="shared" si="63"/>
        <v>0</v>
      </c>
      <c r="AI121" s="125">
        <f t="shared" si="63"/>
        <v>0</v>
      </c>
      <c r="AJ121" s="125">
        <f t="shared" si="63"/>
        <v>0</v>
      </c>
      <c r="AK121" s="125">
        <f t="shared" si="63"/>
        <v>0</v>
      </c>
      <c r="AL121" s="125">
        <f t="shared" si="63"/>
        <v>0</v>
      </c>
      <c r="AM121" s="125">
        <f t="shared" si="63"/>
        <v>0</v>
      </c>
      <c r="AN121" s="125">
        <f t="shared" si="63"/>
        <v>0</v>
      </c>
      <c r="AO121" s="125">
        <f t="shared" si="63"/>
        <v>0</v>
      </c>
      <c r="AP121" s="125">
        <f t="shared" si="63"/>
        <v>0</v>
      </c>
      <c r="AQ121" s="125">
        <f t="shared" si="63"/>
        <v>0</v>
      </c>
      <c r="AR121" s="125">
        <f t="shared" si="63"/>
        <v>0</v>
      </c>
      <c r="AS121" s="125">
        <f t="shared" si="63"/>
        <v>0</v>
      </c>
      <c r="AT121" s="125">
        <f t="shared" si="63"/>
        <v>0</v>
      </c>
      <c r="AU121" s="125">
        <f t="shared" si="63"/>
        <v>0</v>
      </c>
      <c r="AV121" s="125">
        <f t="shared" si="63"/>
        <v>0</v>
      </c>
      <c r="AW121" s="125">
        <f t="shared" si="63"/>
        <v>0</v>
      </c>
      <c r="AX121" s="125">
        <f t="shared" si="63"/>
        <v>0</v>
      </c>
      <c r="AY121" s="125">
        <f t="shared" si="63"/>
        <v>0</v>
      </c>
      <c r="AZ121" s="125">
        <f t="shared" si="63"/>
        <v>0</v>
      </c>
      <c r="BA121" s="125">
        <f t="shared" si="63"/>
        <v>0</v>
      </c>
      <c r="BB121" s="125">
        <f t="shared" si="63"/>
        <v>0</v>
      </c>
      <c r="BC121" s="125">
        <f t="shared" si="63"/>
        <v>0</v>
      </c>
      <c r="BD121" s="125">
        <f t="shared" si="63"/>
        <v>0</v>
      </c>
      <c r="BE121" s="125">
        <f t="shared" si="46"/>
        <v>0</v>
      </c>
      <c r="BF121" s="125">
        <f t="shared" si="47"/>
        <v>0</v>
      </c>
      <c r="BG121" s="125"/>
      <c r="BH121" s="125"/>
      <c r="BI121" s="125">
        <v>0</v>
      </c>
      <c r="BJ121" s="125">
        <v>0</v>
      </c>
      <c r="BK121" s="125">
        <v>0</v>
      </c>
      <c r="BL121" s="125">
        <v>0</v>
      </c>
      <c r="BM121" s="125">
        <v>0</v>
      </c>
      <c r="BN121" s="125">
        <v>0</v>
      </c>
      <c r="BO121" s="125">
        <v>0</v>
      </c>
      <c r="BP121" s="125">
        <v>0</v>
      </c>
      <c r="BQ121" s="125">
        <v>0</v>
      </c>
      <c r="BR121" s="125">
        <v>970</v>
      </c>
      <c r="BS121" s="125">
        <v>0</v>
      </c>
      <c r="BT121" s="125">
        <f t="shared" si="42"/>
        <v>970</v>
      </c>
    </row>
    <row r="122" s="110" customFormat="1" spans="1:72">
      <c r="A122" s="123" t="s">
        <v>253</v>
      </c>
      <c r="B122" s="123" t="s">
        <v>272</v>
      </c>
      <c r="C122" s="123" t="s">
        <v>154</v>
      </c>
      <c r="D122" s="124" t="s">
        <v>273</v>
      </c>
      <c r="E122" s="125">
        <f t="shared" si="40"/>
        <v>0</v>
      </c>
      <c r="F122" s="125">
        <f t="shared" si="43"/>
        <v>0</v>
      </c>
      <c r="G122" s="125">
        <v>0</v>
      </c>
      <c r="H122" s="125">
        <f t="shared" si="44"/>
        <v>0</v>
      </c>
      <c r="I122" s="125">
        <v>0</v>
      </c>
      <c r="J122" s="125">
        <v>0</v>
      </c>
      <c r="K122" s="125">
        <v>0</v>
      </c>
      <c r="L122" s="125">
        <v>0</v>
      </c>
      <c r="M122" s="125">
        <v>0</v>
      </c>
      <c r="N122" s="125">
        <v>0</v>
      </c>
      <c r="O122" s="125">
        <v>0</v>
      </c>
      <c r="P122" s="125">
        <v>0</v>
      </c>
      <c r="Q122" s="125"/>
      <c r="R122" s="125">
        <v>0</v>
      </c>
      <c r="S122" s="125">
        <v>0</v>
      </c>
      <c r="T122" s="125">
        <v>0</v>
      </c>
      <c r="U122" s="125">
        <v>0</v>
      </c>
      <c r="V122" s="125">
        <v>0</v>
      </c>
      <c r="W122" s="125">
        <v>0</v>
      </c>
      <c r="X122" s="123" t="s">
        <v>253</v>
      </c>
      <c r="Y122" s="123" t="s">
        <v>272</v>
      </c>
      <c r="Z122" s="123" t="s">
        <v>154</v>
      </c>
      <c r="AA122" s="124" t="s">
        <v>273</v>
      </c>
      <c r="AB122" s="125">
        <f>SUBTOTAL(9,AC122:BD122)</f>
        <v>0</v>
      </c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>
        <v>0</v>
      </c>
      <c r="BE122" s="125">
        <f t="shared" si="46"/>
        <v>0</v>
      </c>
      <c r="BF122" s="125">
        <f t="shared" si="47"/>
        <v>0</v>
      </c>
      <c r="BG122" s="125"/>
      <c r="BH122" s="125"/>
      <c r="BI122" s="125">
        <v>0</v>
      </c>
      <c r="BJ122" s="125">
        <v>0</v>
      </c>
      <c r="BK122" s="125">
        <v>0</v>
      </c>
      <c r="BL122" s="125">
        <v>0</v>
      </c>
      <c r="BM122" s="125">
        <v>0</v>
      </c>
      <c r="BN122" s="125">
        <v>0</v>
      </c>
      <c r="BO122" s="125">
        <v>0</v>
      </c>
      <c r="BP122" s="125">
        <v>0</v>
      </c>
      <c r="BQ122" s="125">
        <v>0</v>
      </c>
      <c r="BR122" s="125">
        <v>970</v>
      </c>
      <c r="BS122" s="125">
        <v>0</v>
      </c>
      <c r="BT122" s="125">
        <f t="shared" si="42"/>
        <v>970</v>
      </c>
    </row>
    <row r="123" s="110" customFormat="1" spans="1:72">
      <c r="A123" s="123"/>
      <c r="B123" s="123" t="s">
        <v>154</v>
      </c>
      <c r="C123" s="123"/>
      <c r="D123" s="124" t="s">
        <v>274</v>
      </c>
      <c r="E123" s="125">
        <f t="shared" si="40"/>
        <v>104.69</v>
      </c>
      <c r="F123" s="125">
        <f t="shared" si="43"/>
        <v>0</v>
      </c>
      <c r="G123" s="125">
        <v>0</v>
      </c>
      <c r="H123" s="125">
        <f t="shared" si="44"/>
        <v>0</v>
      </c>
      <c r="I123" s="125">
        <v>0</v>
      </c>
      <c r="J123" s="125">
        <v>0</v>
      </c>
      <c r="K123" s="125">
        <v>0</v>
      </c>
      <c r="L123" s="125">
        <v>0</v>
      </c>
      <c r="M123" s="125">
        <v>0</v>
      </c>
      <c r="N123" s="125">
        <v>0</v>
      </c>
      <c r="O123" s="125">
        <v>0</v>
      </c>
      <c r="P123" s="125">
        <v>0</v>
      </c>
      <c r="Q123" s="125"/>
      <c r="R123" s="125">
        <v>0</v>
      </c>
      <c r="S123" s="125">
        <v>0</v>
      </c>
      <c r="T123" s="125">
        <v>0</v>
      </c>
      <c r="U123" s="125">
        <v>0</v>
      </c>
      <c r="V123" s="125">
        <v>0</v>
      </c>
      <c r="W123" s="125">
        <v>0</v>
      </c>
      <c r="X123" s="123"/>
      <c r="Y123" s="123" t="s">
        <v>154</v>
      </c>
      <c r="Z123" s="123"/>
      <c r="AA123" s="124" t="s">
        <v>274</v>
      </c>
      <c r="AB123" s="125">
        <f>AB124</f>
        <v>0</v>
      </c>
      <c r="AC123" s="125">
        <f t="shared" ref="AC123:BD123" si="64">AC124</f>
        <v>0</v>
      </c>
      <c r="AD123" s="125">
        <f t="shared" si="64"/>
        <v>0</v>
      </c>
      <c r="AE123" s="125">
        <f t="shared" si="64"/>
        <v>0</v>
      </c>
      <c r="AF123" s="125">
        <f t="shared" si="64"/>
        <v>0</v>
      </c>
      <c r="AG123" s="125">
        <f t="shared" si="64"/>
        <v>0</v>
      </c>
      <c r="AH123" s="125">
        <f t="shared" si="64"/>
        <v>0</v>
      </c>
      <c r="AI123" s="125">
        <f t="shared" si="64"/>
        <v>0</v>
      </c>
      <c r="AJ123" s="125">
        <f t="shared" si="64"/>
        <v>0</v>
      </c>
      <c r="AK123" s="125">
        <f t="shared" si="64"/>
        <v>0</v>
      </c>
      <c r="AL123" s="125">
        <f t="shared" si="64"/>
        <v>0</v>
      </c>
      <c r="AM123" s="125">
        <f t="shared" si="64"/>
        <v>0</v>
      </c>
      <c r="AN123" s="125">
        <f t="shared" si="64"/>
        <v>0</v>
      </c>
      <c r="AO123" s="125">
        <f t="shared" si="64"/>
        <v>0</v>
      </c>
      <c r="AP123" s="125">
        <f t="shared" si="64"/>
        <v>0</v>
      </c>
      <c r="AQ123" s="125">
        <f t="shared" si="64"/>
        <v>0</v>
      </c>
      <c r="AR123" s="125">
        <f t="shared" si="64"/>
        <v>0</v>
      </c>
      <c r="AS123" s="125">
        <f t="shared" si="64"/>
        <v>0</v>
      </c>
      <c r="AT123" s="125">
        <f t="shared" si="64"/>
        <v>0</v>
      </c>
      <c r="AU123" s="125">
        <f t="shared" si="64"/>
        <v>0</v>
      </c>
      <c r="AV123" s="125">
        <f t="shared" si="64"/>
        <v>0</v>
      </c>
      <c r="AW123" s="125">
        <f t="shared" si="64"/>
        <v>0</v>
      </c>
      <c r="AX123" s="125">
        <f t="shared" si="64"/>
        <v>0</v>
      </c>
      <c r="AY123" s="125">
        <f t="shared" si="64"/>
        <v>0</v>
      </c>
      <c r="AZ123" s="125">
        <f t="shared" si="64"/>
        <v>0</v>
      </c>
      <c r="BA123" s="125">
        <f t="shared" si="64"/>
        <v>0</v>
      </c>
      <c r="BB123" s="125">
        <f t="shared" si="64"/>
        <v>0</v>
      </c>
      <c r="BC123" s="125">
        <f t="shared" si="64"/>
        <v>0</v>
      </c>
      <c r="BD123" s="125">
        <f t="shared" si="64"/>
        <v>0</v>
      </c>
      <c r="BE123" s="125">
        <f t="shared" si="46"/>
        <v>104.69</v>
      </c>
      <c r="BF123" s="125">
        <f t="shared" si="47"/>
        <v>0</v>
      </c>
      <c r="BG123" s="125"/>
      <c r="BH123" s="125"/>
      <c r="BI123" s="125">
        <v>0</v>
      </c>
      <c r="BJ123" s="125">
        <v>0</v>
      </c>
      <c r="BK123" s="125">
        <v>0</v>
      </c>
      <c r="BL123" s="125">
        <v>0</v>
      </c>
      <c r="BM123" s="125">
        <v>0</v>
      </c>
      <c r="BN123" s="125">
        <v>0</v>
      </c>
      <c r="BO123" s="125">
        <v>0</v>
      </c>
      <c r="BP123" s="125">
        <v>0</v>
      </c>
      <c r="BQ123" s="125">
        <v>104.69</v>
      </c>
      <c r="BR123" s="125">
        <f>58+60</f>
        <v>118</v>
      </c>
      <c r="BS123" s="125">
        <v>0</v>
      </c>
      <c r="BT123" s="125">
        <f t="shared" si="42"/>
        <v>222.69</v>
      </c>
    </row>
    <row r="124" s="110" customFormat="1" spans="1:72">
      <c r="A124" s="123" t="s">
        <v>253</v>
      </c>
      <c r="B124" s="123" t="s">
        <v>248</v>
      </c>
      <c r="C124" s="123" t="s">
        <v>154</v>
      </c>
      <c r="D124" s="124" t="s">
        <v>275</v>
      </c>
      <c r="E124" s="125">
        <f t="shared" si="40"/>
        <v>104.69</v>
      </c>
      <c r="F124" s="125">
        <f t="shared" si="43"/>
        <v>0</v>
      </c>
      <c r="G124" s="125">
        <v>0</v>
      </c>
      <c r="H124" s="125">
        <f t="shared" si="44"/>
        <v>0</v>
      </c>
      <c r="I124" s="125">
        <v>0</v>
      </c>
      <c r="J124" s="125">
        <v>0</v>
      </c>
      <c r="K124" s="125">
        <v>0</v>
      </c>
      <c r="L124" s="125">
        <v>0</v>
      </c>
      <c r="M124" s="125">
        <v>0</v>
      </c>
      <c r="N124" s="125">
        <v>0</v>
      </c>
      <c r="O124" s="125">
        <v>0</v>
      </c>
      <c r="P124" s="125">
        <v>0</v>
      </c>
      <c r="Q124" s="125"/>
      <c r="R124" s="125">
        <v>0</v>
      </c>
      <c r="S124" s="125">
        <v>0</v>
      </c>
      <c r="T124" s="125">
        <v>0</v>
      </c>
      <c r="U124" s="125">
        <v>0</v>
      </c>
      <c r="V124" s="125">
        <v>0</v>
      </c>
      <c r="W124" s="125">
        <v>0</v>
      </c>
      <c r="X124" s="123" t="s">
        <v>253</v>
      </c>
      <c r="Y124" s="123" t="s">
        <v>248</v>
      </c>
      <c r="Z124" s="123" t="s">
        <v>154</v>
      </c>
      <c r="AA124" s="124" t="s">
        <v>275</v>
      </c>
      <c r="AB124" s="125">
        <f>SUBTOTAL(9,AC124:BD124)</f>
        <v>0</v>
      </c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>
        <v>0</v>
      </c>
      <c r="BE124" s="125">
        <f t="shared" si="46"/>
        <v>104.69</v>
      </c>
      <c r="BF124" s="125">
        <f t="shared" si="47"/>
        <v>0</v>
      </c>
      <c r="BG124" s="125"/>
      <c r="BH124" s="125"/>
      <c r="BI124" s="125">
        <v>0</v>
      </c>
      <c r="BJ124" s="125">
        <v>0</v>
      </c>
      <c r="BK124" s="125">
        <v>0</v>
      </c>
      <c r="BL124" s="125">
        <v>0</v>
      </c>
      <c r="BM124" s="125">
        <v>0</v>
      </c>
      <c r="BN124" s="125">
        <v>0</v>
      </c>
      <c r="BO124" s="125">
        <v>0</v>
      </c>
      <c r="BP124" s="125">
        <v>0</v>
      </c>
      <c r="BQ124" s="125">
        <v>104.69</v>
      </c>
      <c r="BR124" s="125">
        <f>58+60</f>
        <v>118</v>
      </c>
      <c r="BS124" s="125">
        <v>0</v>
      </c>
      <c r="BT124" s="125">
        <f t="shared" si="42"/>
        <v>222.69</v>
      </c>
    </row>
    <row r="125" s="110" customFormat="1" spans="1:72">
      <c r="A125" s="123" t="s">
        <v>276</v>
      </c>
      <c r="B125" s="123"/>
      <c r="C125" s="123"/>
      <c r="D125" s="124" t="s">
        <v>277</v>
      </c>
      <c r="E125" s="125">
        <f t="shared" si="40"/>
        <v>127.45</v>
      </c>
      <c r="F125" s="125">
        <f t="shared" si="43"/>
        <v>99</v>
      </c>
      <c r="G125" s="125">
        <v>60.85</v>
      </c>
      <c r="H125" s="125">
        <f t="shared" si="44"/>
        <v>31.5</v>
      </c>
      <c r="I125" s="125">
        <v>31.5</v>
      </c>
      <c r="J125" s="125">
        <v>0</v>
      </c>
      <c r="K125" s="125">
        <v>0</v>
      </c>
      <c r="L125" s="125">
        <v>0</v>
      </c>
      <c r="M125" s="125">
        <v>5.07</v>
      </c>
      <c r="N125" s="125">
        <v>0</v>
      </c>
      <c r="O125" s="125">
        <v>1.58</v>
      </c>
      <c r="P125" s="125">
        <v>0</v>
      </c>
      <c r="Q125" s="125"/>
      <c r="R125" s="125">
        <v>0</v>
      </c>
      <c r="S125" s="125">
        <v>0</v>
      </c>
      <c r="T125" s="125">
        <v>0</v>
      </c>
      <c r="U125" s="125">
        <v>0</v>
      </c>
      <c r="V125" s="125">
        <v>0</v>
      </c>
      <c r="W125" s="125">
        <v>0</v>
      </c>
      <c r="X125" s="123" t="s">
        <v>276</v>
      </c>
      <c r="Y125" s="123"/>
      <c r="Z125" s="123"/>
      <c r="AA125" s="124" t="s">
        <v>277</v>
      </c>
      <c r="AB125" s="125">
        <f>AB126+AB130+AB132+AB134</f>
        <v>27.94</v>
      </c>
      <c r="AC125" s="125">
        <f t="shared" ref="AC125:BD125" si="65">AC126+AC130+AC132+AC134</f>
        <v>0.7</v>
      </c>
      <c r="AD125" s="125">
        <f t="shared" si="65"/>
        <v>0</v>
      </c>
      <c r="AE125" s="125">
        <f t="shared" si="65"/>
        <v>0</v>
      </c>
      <c r="AF125" s="125">
        <f t="shared" si="65"/>
        <v>0</v>
      </c>
      <c r="AG125" s="125">
        <f t="shared" si="65"/>
        <v>0</v>
      </c>
      <c r="AH125" s="125">
        <f t="shared" si="65"/>
        <v>0</v>
      </c>
      <c r="AI125" s="125">
        <f t="shared" si="65"/>
        <v>0</v>
      </c>
      <c r="AJ125" s="125">
        <f t="shared" si="65"/>
        <v>0</v>
      </c>
      <c r="AK125" s="125">
        <f t="shared" si="65"/>
        <v>0</v>
      </c>
      <c r="AL125" s="125">
        <f t="shared" si="65"/>
        <v>0.5</v>
      </c>
      <c r="AM125" s="125">
        <f t="shared" si="65"/>
        <v>0</v>
      </c>
      <c r="AN125" s="125">
        <f t="shared" si="65"/>
        <v>0</v>
      </c>
      <c r="AO125" s="125">
        <f t="shared" si="65"/>
        <v>0</v>
      </c>
      <c r="AP125" s="125">
        <f t="shared" si="65"/>
        <v>0</v>
      </c>
      <c r="AQ125" s="125">
        <f t="shared" si="65"/>
        <v>0</v>
      </c>
      <c r="AR125" s="125">
        <f t="shared" si="65"/>
        <v>0</v>
      </c>
      <c r="AS125" s="125">
        <f t="shared" si="65"/>
        <v>0</v>
      </c>
      <c r="AT125" s="125">
        <f t="shared" si="65"/>
        <v>0</v>
      </c>
      <c r="AU125" s="125">
        <f t="shared" si="65"/>
        <v>0</v>
      </c>
      <c r="AV125" s="125">
        <f t="shared" si="65"/>
        <v>0</v>
      </c>
      <c r="AW125" s="125">
        <f t="shared" si="65"/>
        <v>0</v>
      </c>
      <c r="AX125" s="125">
        <f t="shared" si="65"/>
        <v>0</v>
      </c>
      <c r="AY125" s="125">
        <f t="shared" si="65"/>
        <v>0</v>
      </c>
      <c r="AZ125" s="125">
        <f t="shared" si="65"/>
        <v>0</v>
      </c>
      <c r="BA125" s="125">
        <f t="shared" si="65"/>
        <v>0</v>
      </c>
      <c r="BB125" s="125">
        <f t="shared" si="65"/>
        <v>0</v>
      </c>
      <c r="BC125" s="125">
        <f t="shared" si="65"/>
        <v>0</v>
      </c>
      <c r="BD125" s="125">
        <f t="shared" si="65"/>
        <v>0</v>
      </c>
      <c r="BE125" s="125">
        <f t="shared" si="46"/>
        <v>0.51</v>
      </c>
      <c r="BF125" s="125">
        <f t="shared" si="47"/>
        <v>0</v>
      </c>
      <c r="BG125" s="125"/>
      <c r="BH125" s="125"/>
      <c r="BI125" s="125">
        <v>0</v>
      </c>
      <c r="BJ125" s="125">
        <v>0</v>
      </c>
      <c r="BK125" s="125">
        <v>0.51</v>
      </c>
      <c r="BL125" s="125">
        <v>0</v>
      </c>
      <c r="BM125" s="125">
        <v>0</v>
      </c>
      <c r="BN125" s="125">
        <v>0</v>
      </c>
      <c r="BO125" s="125">
        <v>0</v>
      </c>
      <c r="BP125" s="125">
        <v>0</v>
      </c>
      <c r="BQ125" s="125">
        <v>0</v>
      </c>
      <c r="BR125" s="125">
        <v>502</v>
      </c>
      <c r="BS125" s="125">
        <v>100</v>
      </c>
      <c r="BT125" s="125">
        <f t="shared" si="42"/>
        <v>729.45</v>
      </c>
    </row>
    <row r="126" s="110" customFormat="1" spans="1:72">
      <c r="A126" s="123"/>
      <c r="B126" s="123" t="s">
        <v>137</v>
      </c>
      <c r="C126" s="123"/>
      <c r="D126" s="124" t="s">
        <v>278</v>
      </c>
      <c r="E126" s="125">
        <f t="shared" si="40"/>
        <v>120.68</v>
      </c>
      <c r="F126" s="125">
        <f t="shared" si="43"/>
        <v>93.94</v>
      </c>
      <c r="G126" s="125">
        <v>57.64</v>
      </c>
      <c r="H126" s="125">
        <f t="shared" si="44"/>
        <v>31.5</v>
      </c>
      <c r="I126" s="125">
        <v>31.5</v>
      </c>
      <c r="J126" s="125">
        <v>0</v>
      </c>
      <c r="K126" s="125">
        <v>0</v>
      </c>
      <c r="L126" s="125">
        <v>0</v>
      </c>
      <c r="M126" s="125">
        <v>4.8</v>
      </c>
      <c r="N126" s="125">
        <v>0</v>
      </c>
      <c r="O126" s="125">
        <v>0</v>
      </c>
      <c r="P126" s="125">
        <v>0</v>
      </c>
      <c r="Q126" s="125"/>
      <c r="R126" s="125">
        <v>0</v>
      </c>
      <c r="S126" s="125">
        <v>0</v>
      </c>
      <c r="T126" s="125">
        <v>0</v>
      </c>
      <c r="U126" s="125">
        <v>0</v>
      </c>
      <c r="V126" s="125">
        <v>0</v>
      </c>
      <c r="W126" s="125">
        <v>0</v>
      </c>
      <c r="X126" s="123"/>
      <c r="Y126" s="123" t="s">
        <v>137</v>
      </c>
      <c r="Z126" s="123"/>
      <c r="AA126" s="124" t="s">
        <v>278</v>
      </c>
      <c r="AB126" s="125">
        <f>SUM(AB127:AB129)</f>
        <v>26.74</v>
      </c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>
        <v>0</v>
      </c>
      <c r="BE126" s="125">
        <f t="shared" si="46"/>
        <v>0</v>
      </c>
      <c r="BF126" s="125">
        <f t="shared" si="47"/>
        <v>0</v>
      </c>
      <c r="BG126" s="125"/>
      <c r="BH126" s="125"/>
      <c r="BI126" s="125">
        <v>0</v>
      </c>
      <c r="BJ126" s="125">
        <v>0</v>
      </c>
      <c r="BK126" s="125">
        <v>0</v>
      </c>
      <c r="BL126" s="125">
        <v>0</v>
      </c>
      <c r="BM126" s="125">
        <v>0</v>
      </c>
      <c r="BN126" s="125">
        <v>0</v>
      </c>
      <c r="BO126" s="125">
        <v>0</v>
      </c>
      <c r="BP126" s="125">
        <v>0</v>
      </c>
      <c r="BQ126" s="125">
        <v>0</v>
      </c>
      <c r="BR126" s="125">
        <v>481</v>
      </c>
      <c r="BS126" s="125">
        <v>0</v>
      </c>
      <c r="BT126" s="125">
        <f t="shared" si="42"/>
        <v>601.68</v>
      </c>
    </row>
    <row r="127" s="110" customFormat="1" spans="1:72">
      <c r="A127" s="123" t="s">
        <v>279</v>
      </c>
      <c r="B127" s="123" t="s">
        <v>140</v>
      </c>
      <c r="C127" s="123" t="s">
        <v>137</v>
      </c>
      <c r="D127" s="124" t="s">
        <v>141</v>
      </c>
      <c r="E127" s="125">
        <f t="shared" si="40"/>
        <v>120.68</v>
      </c>
      <c r="F127" s="125">
        <f t="shared" si="43"/>
        <v>93.94</v>
      </c>
      <c r="G127" s="125">
        <v>57.64</v>
      </c>
      <c r="H127" s="125">
        <f t="shared" si="44"/>
        <v>31.5</v>
      </c>
      <c r="I127" s="125">
        <v>31.5</v>
      </c>
      <c r="J127" s="125">
        <v>0</v>
      </c>
      <c r="K127" s="125">
        <v>0</v>
      </c>
      <c r="L127" s="125">
        <v>0</v>
      </c>
      <c r="M127" s="125">
        <v>4.8</v>
      </c>
      <c r="N127" s="125">
        <v>0</v>
      </c>
      <c r="O127" s="125">
        <v>0</v>
      </c>
      <c r="P127" s="125">
        <v>0</v>
      </c>
      <c r="Q127" s="125"/>
      <c r="R127" s="125">
        <v>0</v>
      </c>
      <c r="S127" s="125">
        <v>0</v>
      </c>
      <c r="T127" s="125">
        <v>0</v>
      </c>
      <c r="U127" s="125">
        <v>0</v>
      </c>
      <c r="V127" s="125">
        <v>0</v>
      </c>
      <c r="W127" s="125">
        <v>0</v>
      </c>
      <c r="X127" s="123" t="s">
        <v>279</v>
      </c>
      <c r="Y127" s="123" t="s">
        <v>140</v>
      </c>
      <c r="Z127" s="123" t="s">
        <v>137</v>
      </c>
      <c r="AA127" s="124" t="s">
        <v>141</v>
      </c>
      <c r="AB127" s="125">
        <f t="shared" ref="AB127:AB129" si="66">SUBTOTAL(9,AC127:BD127)</f>
        <v>26.74</v>
      </c>
      <c r="AC127" s="136">
        <v>1.5</v>
      </c>
      <c r="AD127" s="136">
        <v>0.2</v>
      </c>
      <c r="AE127" s="137">
        <v>0</v>
      </c>
      <c r="AF127" s="137">
        <v>0.1</v>
      </c>
      <c r="AG127" s="136">
        <v>0.5</v>
      </c>
      <c r="AH127" s="136">
        <v>1.3</v>
      </c>
      <c r="AI127" s="136">
        <v>0.1</v>
      </c>
      <c r="AJ127" s="136">
        <v>0</v>
      </c>
      <c r="AK127" s="136">
        <v>0</v>
      </c>
      <c r="AL127" s="136">
        <v>1.2</v>
      </c>
      <c r="AM127" s="137">
        <v>0</v>
      </c>
      <c r="AN127" s="136">
        <v>0</v>
      </c>
      <c r="AO127" s="136">
        <v>0</v>
      </c>
      <c r="AP127" s="136">
        <v>0.9</v>
      </c>
      <c r="AQ127" s="136">
        <v>0.5</v>
      </c>
      <c r="AR127" s="136">
        <v>6.5</v>
      </c>
      <c r="AS127" s="137">
        <v>0</v>
      </c>
      <c r="AT127" s="137">
        <v>0</v>
      </c>
      <c r="AU127" s="137">
        <v>0</v>
      </c>
      <c r="AV127" s="136">
        <v>0</v>
      </c>
      <c r="AW127" s="137">
        <v>0</v>
      </c>
      <c r="AX127" s="136">
        <v>4.5</v>
      </c>
      <c r="AY127" s="136">
        <v>0</v>
      </c>
      <c r="AZ127" s="136">
        <v>0</v>
      </c>
      <c r="BA127" s="136">
        <v>9.24</v>
      </c>
      <c r="BB127" s="136">
        <v>0</v>
      </c>
      <c r="BC127" s="136">
        <v>0.2</v>
      </c>
      <c r="BD127" s="125">
        <v>0</v>
      </c>
      <c r="BE127" s="125">
        <f t="shared" si="46"/>
        <v>0</v>
      </c>
      <c r="BF127" s="125">
        <f t="shared" si="47"/>
        <v>0</v>
      </c>
      <c r="BG127" s="125"/>
      <c r="BH127" s="125"/>
      <c r="BI127" s="125">
        <v>0</v>
      </c>
      <c r="BJ127" s="125">
        <v>0</v>
      </c>
      <c r="BK127" s="125">
        <v>0</v>
      </c>
      <c r="BL127" s="125">
        <v>0</v>
      </c>
      <c r="BM127" s="125">
        <v>0</v>
      </c>
      <c r="BN127" s="125">
        <v>0</v>
      </c>
      <c r="BO127" s="125">
        <v>0</v>
      </c>
      <c r="BP127" s="125">
        <v>0</v>
      </c>
      <c r="BQ127" s="125">
        <v>0</v>
      </c>
      <c r="BR127" s="125">
        <v>98</v>
      </c>
      <c r="BS127" s="125">
        <v>0</v>
      </c>
      <c r="BT127" s="125">
        <f t="shared" si="42"/>
        <v>218.68</v>
      </c>
    </row>
    <row r="128" s="110" customFormat="1" spans="1:72">
      <c r="A128" s="123" t="s">
        <v>279</v>
      </c>
      <c r="B128" s="123" t="s">
        <v>140</v>
      </c>
      <c r="C128" s="123" t="s">
        <v>142</v>
      </c>
      <c r="D128" s="124" t="s">
        <v>148</v>
      </c>
      <c r="E128" s="125">
        <f t="shared" si="40"/>
        <v>0</v>
      </c>
      <c r="F128" s="125">
        <f t="shared" si="43"/>
        <v>0</v>
      </c>
      <c r="G128" s="125">
        <v>0</v>
      </c>
      <c r="H128" s="125">
        <f t="shared" si="44"/>
        <v>0</v>
      </c>
      <c r="I128" s="125">
        <v>0</v>
      </c>
      <c r="J128" s="125">
        <v>0</v>
      </c>
      <c r="K128" s="125">
        <v>0</v>
      </c>
      <c r="L128" s="125">
        <v>0</v>
      </c>
      <c r="M128" s="125">
        <v>0</v>
      </c>
      <c r="N128" s="125">
        <v>0</v>
      </c>
      <c r="O128" s="125">
        <v>0</v>
      </c>
      <c r="P128" s="125">
        <v>0</v>
      </c>
      <c r="Q128" s="125"/>
      <c r="R128" s="125">
        <v>0</v>
      </c>
      <c r="S128" s="125">
        <v>0</v>
      </c>
      <c r="T128" s="125">
        <v>0</v>
      </c>
      <c r="U128" s="125">
        <v>0</v>
      </c>
      <c r="V128" s="125">
        <v>0</v>
      </c>
      <c r="W128" s="125">
        <v>0</v>
      </c>
      <c r="X128" s="123" t="s">
        <v>279</v>
      </c>
      <c r="Y128" s="123" t="s">
        <v>140</v>
      </c>
      <c r="Z128" s="123" t="s">
        <v>142</v>
      </c>
      <c r="AA128" s="124" t="s">
        <v>148</v>
      </c>
      <c r="AB128" s="125">
        <f t="shared" si="66"/>
        <v>0</v>
      </c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>
        <v>0</v>
      </c>
      <c r="BE128" s="125">
        <f t="shared" si="46"/>
        <v>0</v>
      </c>
      <c r="BF128" s="125">
        <f t="shared" si="47"/>
        <v>0</v>
      </c>
      <c r="BG128" s="125"/>
      <c r="BH128" s="125"/>
      <c r="BI128" s="125">
        <v>0</v>
      </c>
      <c r="BJ128" s="125">
        <v>0</v>
      </c>
      <c r="BK128" s="125">
        <v>0</v>
      </c>
      <c r="BL128" s="125">
        <v>0</v>
      </c>
      <c r="BM128" s="125">
        <v>0</v>
      </c>
      <c r="BN128" s="125">
        <v>0</v>
      </c>
      <c r="BO128" s="125">
        <v>0</v>
      </c>
      <c r="BP128" s="125">
        <v>0</v>
      </c>
      <c r="BQ128" s="125">
        <v>0</v>
      </c>
      <c r="BR128" s="125">
        <v>24</v>
      </c>
      <c r="BS128" s="125">
        <v>0</v>
      </c>
      <c r="BT128" s="125">
        <f t="shared" si="42"/>
        <v>24</v>
      </c>
    </row>
    <row r="129" s="110" customFormat="1" ht="19.5" customHeight="1" spans="1:72">
      <c r="A129" s="123" t="s">
        <v>279</v>
      </c>
      <c r="B129" s="123" t="s">
        <v>140</v>
      </c>
      <c r="C129" s="123" t="s">
        <v>154</v>
      </c>
      <c r="D129" s="124" t="s">
        <v>280</v>
      </c>
      <c r="E129" s="125">
        <f t="shared" si="40"/>
        <v>0</v>
      </c>
      <c r="F129" s="125">
        <f t="shared" si="43"/>
        <v>0</v>
      </c>
      <c r="G129" s="125">
        <v>0</v>
      </c>
      <c r="H129" s="125">
        <f t="shared" si="44"/>
        <v>0</v>
      </c>
      <c r="I129" s="125">
        <v>0</v>
      </c>
      <c r="J129" s="125">
        <v>0</v>
      </c>
      <c r="K129" s="125">
        <v>0</v>
      </c>
      <c r="L129" s="125">
        <v>0</v>
      </c>
      <c r="M129" s="125">
        <v>0</v>
      </c>
      <c r="N129" s="125">
        <v>0</v>
      </c>
      <c r="O129" s="125">
        <v>0</v>
      </c>
      <c r="P129" s="125">
        <v>0</v>
      </c>
      <c r="Q129" s="125"/>
      <c r="R129" s="125">
        <v>0</v>
      </c>
      <c r="S129" s="125">
        <v>0</v>
      </c>
      <c r="T129" s="125">
        <v>0</v>
      </c>
      <c r="U129" s="125">
        <v>0</v>
      </c>
      <c r="V129" s="125">
        <v>0</v>
      </c>
      <c r="W129" s="125">
        <v>0</v>
      </c>
      <c r="X129" s="123" t="s">
        <v>279</v>
      </c>
      <c r="Y129" s="123" t="s">
        <v>140</v>
      </c>
      <c r="Z129" s="123" t="s">
        <v>154</v>
      </c>
      <c r="AA129" s="124" t="s">
        <v>280</v>
      </c>
      <c r="AB129" s="125">
        <f t="shared" si="66"/>
        <v>0</v>
      </c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>
        <v>0</v>
      </c>
      <c r="BE129" s="125">
        <f t="shared" si="46"/>
        <v>0</v>
      </c>
      <c r="BF129" s="125">
        <f t="shared" si="47"/>
        <v>0</v>
      </c>
      <c r="BG129" s="125"/>
      <c r="BH129" s="125"/>
      <c r="BI129" s="125">
        <v>0</v>
      </c>
      <c r="BJ129" s="125">
        <v>0</v>
      </c>
      <c r="BK129" s="125">
        <v>0</v>
      </c>
      <c r="BL129" s="125">
        <v>0</v>
      </c>
      <c r="BM129" s="125">
        <v>0</v>
      </c>
      <c r="BN129" s="125">
        <v>0</v>
      </c>
      <c r="BO129" s="125">
        <v>0</v>
      </c>
      <c r="BP129" s="125">
        <v>0</v>
      </c>
      <c r="BQ129" s="125">
        <v>0</v>
      </c>
      <c r="BR129" s="125">
        <v>359</v>
      </c>
      <c r="BS129" s="125">
        <v>0</v>
      </c>
      <c r="BT129" s="125">
        <f t="shared" si="42"/>
        <v>359</v>
      </c>
    </row>
    <row r="130" s="110" customFormat="1" ht="19.5" customHeight="1" spans="1:72">
      <c r="A130" s="123"/>
      <c r="B130" s="123" t="s">
        <v>156</v>
      </c>
      <c r="C130" s="123"/>
      <c r="D130" s="124" t="s">
        <v>281</v>
      </c>
      <c r="E130" s="125">
        <f t="shared" si="40"/>
        <v>0</v>
      </c>
      <c r="F130" s="125">
        <f t="shared" si="43"/>
        <v>0</v>
      </c>
      <c r="G130" s="125">
        <v>0</v>
      </c>
      <c r="H130" s="125">
        <f t="shared" si="44"/>
        <v>0</v>
      </c>
      <c r="I130" s="125">
        <v>0</v>
      </c>
      <c r="J130" s="125">
        <v>0</v>
      </c>
      <c r="K130" s="125">
        <v>0</v>
      </c>
      <c r="L130" s="125">
        <v>0</v>
      </c>
      <c r="M130" s="125">
        <v>0</v>
      </c>
      <c r="N130" s="125">
        <v>0</v>
      </c>
      <c r="O130" s="125">
        <v>0</v>
      </c>
      <c r="P130" s="125">
        <v>0</v>
      </c>
      <c r="Q130" s="125"/>
      <c r="R130" s="125">
        <v>0</v>
      </c>
      <c r="S130" s="125">
        <v>0</v>
      </c>
      <c r="T130" s="125">
        <v>0</v>
      </c>
      <c r="U130" s="125">
        <v>0</v>
      </c>
      <c r="V130" s="125">
        <v>0</v>
      </c>
      <c r="W130" s="125">
        <v>0</v>
      </c>
      <c r="X130" s="123"/>
      <c r="Y130" s="123" t="s">
        <v>156</v>
      </c>
      <c r="Z130" s="123"/>
      <c r="AA130" s="124" t="s">
        <v>281</v>
      </c>
      <c r="AB130" s="125">
        <f>AB131</f>
        <v>0</v>
      </c>
      <c r="AC130" s="125">
        <f t="shared" ref="AC130:BD130" si="67">AC131</f>
        <v>0</v>
      </c>
      <c r="AD130" s="125">
        <f t="shared" si="67"/>
        <v>0</v>
      </c>
      <c r="AE130" s="125">
        <f t="shared" si="67"/>
        <v>0</v>
      </c>
      <c r="AF130" s="125">
        <f t="shared" si="67"/>
        <v>0</v>
      </c>
      <c r="AG130" s="125">
        <f t="shared" si="67"/>
        <v>0</v>
      </c>
      <c r="AH130" s="125">
        <f t="shared" si="67"/>
        <v>0</v>
      </c>
      <c r="AI130" s="125">
        <f t="shared" si="67"/>
        <v>0</v>
      </c>
      <c r="AJ130" s="125">
        <f t="shared" si="67"/>
        <v>0</v>
      </c>
      <c r="AK130" s="125">
        <f t="shared" si="67"/>
        <v>0</v>
      </c>
      <c r="AL130" s="125">
        <f t="shared" si="67"/>
        <v>0</v>
      </c>
      <c r="AM130" s="125">
        <f t="shared" si="67"/>
        <v>0</v>
      </c>
      <c r="AN130" s="125">
        <f t="shared" si="67"/>
        <v>0</v>
      </c>
      <c r="AO130" s="125">
        <f t="shared" si="67"/>
        <v>0</v>
      </c>
      <c r="AP130" s="125">
        <f t="shared" si="67"/>
        <v>0</v>
      </c>
      <c r="AQ130" s="125">
        <f t="shared" si="67"/>
        <v>0</v>
      </c>
      <c r="AR130" s="125">
        <f t="shared" si="67"/>
        <v>0</v>
      </c>
      <c r="AS130" s="125">
        <f t="shared" si="67"/>
        <v>0</v>
      </c>
      <c r="AT130" s="125">
        <f t="shared" si="67"/>
        <v>0</v>
      </c>
      <c r="AU130" s="125">
        <f t="shared" si="67"/>
        <v>0</v>
      </c>
      <c r="AV130" s="125">
        <f t="shared" si="67"/>
        <v>0</v>
      </c>
      <c r="AW130" s="125">
        <f t="shared" si="67"/>
        <v>0</v>
      </c>
      <c r="AX130" s="125">
        <f t="shared" si="67"/>
        <v>0</v>
      </c>
      <c r="AY130" s="125">
        <f t="shared" si="67"/>
        <v>0</v>
      </c>
      <c r="AZ130" s="125">
        <f t="shared" si="67"/>
        <v>0</v>
      </c>
      <c r="BA130" s="125">
        <f t="shared" si="67"/>
        <v>0</v>
      </c>
      <c r="BB130" s="125">
        <f t="shared" si="67"/>
        <v>0</v>
      </c>
      <c r="BC130" s="125">
        <f t="shared" si="67"/>
        <v>0</v>
      </c>
      <c r="BD130" s="125">
        <f t="shared" si="67"/>
        <v>0</v>
      </c>
      <c r="BE130" s="125">
        <f t="shared" si="46"/>
        <v>0</v>
      </c>
      <c r="BF130" s="125">
        <f t="shared" si="47"/>
        <v>0</v>
      </c>
      <c r="BG130" s="125"/>
      <c r="BH130" s="125"/>
      <c r="BI130" s="125">
        <v>0</v>
      </c>
      <c r="BJ130" s="125">
        <v>0</v>
      </c>
      <c r="BK130" s="125">
        <v>0</v>
      </c>
      <c r="BL130" s="125">
        <v>0</v>
      </c>
      <c r="BM130" s="125">
        <v>0</v>
      </c>
      <c r="BN130" s="125">
        <v>0</v>
      </c>
      <c r="BO130" s="125">
        <v>0</v>
      </c>
      <c r="BP130" s="125">
        <v>0</v>
      </c>
      <c r="BQ130" s="125">
        <v>0</v>
      </c>
      <c r="BR130" s="125">
        <v>0</v>
      </c>
      <c r="BS130" s="125">
        <v>100</v>
      </c>
      <c r="BT130" s="125">
        <f t="shared" si="42"/>
        <v>100</v>
      </c>
    </row>
    <row r="131" s="110" customFormat="1" ht="19.5" customHeight="1" spans="1:72">
      <c r="A131" s="123" t="s">
        <v>279</v>
      </c>
      <c r="B131" s="123" t="s">
        <v>158</v>
      </c>
      <c r="C131" s="123" t="s">
        <v>156</v>
      </c>
      <c r="D131" s="124" t="s">
        <v>282</v>
      </c>
      <c r="E131" s="125">
        <f t="shared" si="40"/>
        <v>0</v>
      </c>
      <c r="F131" s="125">
        <f t="shared" si="43"/>
        <v>0</v>
      </c>
      <c r="G131" s="125">
        <v>0</v>
      </c>
      <c r="H131" s="125">
        <f t="shared" si="44"/>
        <v>0</v>
      </c>
      <c r="I131" s="125">
        <v>0</v>
      </c>
      <c r="J131" s="125">
        <v>0</v>
      </c>
      <c r="K131" s="125">
        <v>0</v>
      </c>
      <c r="L131" s="125">
        <v>0</v>
      </c>
      <c r="M131" s="125">
        <v>0</v>
      </c>
      <c r="N131" s="125">
        <v>0</v>
      </c>
      <c r="O131" s="125">
        <v>0</v>
      </c>
      <c r="P131" s="125">
        <v>0</v>
      </c>
      <c r="Q131" s="125"/>
      <c r="R131" s="125">
        <v>0</v>
      </c>
      <c r="S131" s="125">
        <v>0</v>
      </c>
      <c r="T131" s="125">
        <v>0</v>
      </c>
      <c r="U131" s="125">
        <v>0</v>
      </c>
      <c r="V131" s="125">
        <v>0</v>
      </c>
      <c r="W131" s="125">
        <v>0</v>
      </c>
      <c r="X131" s="123" t="s">
        <v>279</v>
      </c>
      <c r="Y131" s="123" t="s">
        <v>158</v>
      </c>
      <c r="Z131" s="123" t="s">
        <v>156</v>
      </c>
      <c r="AA131" s="124" t="s">
        <v>282</v>
      </c>
      <c r="AB131" s="125">
        <f>SUBTOTAL(9,AC131:BD131)</f>
        <v>0</v>
      </c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>
        <v>0</v>
      </c>
      <c r="BE131" s="125">
        <f t="shared" si="46"/>
        <v>0</v>
      </c>
      <c r="BF131" s="125">
        <f t="shared" si="47"/>
        <v>0</v>
      </c>
      <c r="BG131" s="125"/>
      <c r="BH131" s="125"/>
      <c r="BI131" s="125">
        <v>0</v>
      </c>
      <c r="BJ131" s="125">
        <v>0</v>
      </c>
      <c r="BK131" s="125">
        <v>0</v>
      </c>
      <c r="BL131" s="125">
        <v>0</v>
      </c>
      <c r="BM131" s="125">
        <v>0</v>
      </c>
      <c r="BN131" s="125">
        <v>0</v>
      </c>
      <c r="BO131" s="125">
        <v>0</v>
      </c>
      <c r="BP131" s="125">
        <v>0</v>
      </c>
      <c r="BQ131" s="125">
        <v>0</v>
      </c>
      <c r="BR131" s="125">
        <v>0</v>
      </c>
      <c r="BS131" s="125">
        <v>100</v>
      </c>
      <c r="BT131" s="125">
        <f t="shared" si="42"/>
        <v>100</v>
      </c>
    </row>
    <row r="132" s="110" customFormat="1" ht="19.5" customHeight="1" spans="1:72">
      <c r="A132" s="123"/>
      <c r="B132" s="123" t="s">
        <v>159</v>
      </c>
      <c r="C132" s="123"/>
      <c r="D132" s="124" t="s">
        <v>283</v>
      </c>
      <c r="E132" s="125">
        <f t="shared" si="40"/>
        <v>6.77</v>
      </c>
      <c r="F132" s="125">
        <f t="shared" si="43"/>
        <v>5.06</v>
      </c>
      <c r="G132" s="125">
        <v>3.21</v>
      </c>
      <c r="H132" s="125">
        <f t="shared" si="44"/>
        <v>0</v>
      </c>
      <c r="I132" s="125">
        <v>0</v>
      </c>
      <c r="J132" s="125">
        <v>0</v>
      </c>
      <c r="K132" s="125">
        <v>0</v>
      </c>
      <c r="L132" s="125">
        <v>0</v>
      </c>
      <c r="M132" s="125">
        <v>0.27</v>
      </c>
      <c r="N132" s="125">
        <v>0</v>
      </c>
      <c r="O132" s="125">
        <v>1.58</v>
      </c>
      <c r="P132" s="125">
        <v>0</v>
      </c>
      <c r="Q132" s="125"/>
      <c r="R132" s="125">
        <v>0</v>
      </c>
      <c r="S132" s="125">
        <v>0</v>
      </c>
      <c r="T132" s="125">
        <v>0</v>
      </c>
      <c r="U132" s="125">
        <v>0</v>
      </c>
      <c r="V132" s="125">
        <v>0</v>
      </c>
      <c r="W132" s="125">
        <v>0</v>
      </c>
      <c r="X132" s="123"/>
      <c r="Y132" s="123" t="s">
        <v>159</v>
      </c>
      <c r="Z132" s="123"/>
      <c r="AA132" s="124" t="s">
        <v>283</v>
      </c>
      <c r="AB132" s="125">
        <f>AB133</f>
        <v>1.2</v>
      </c>
      <c r="AC132" s="125">
        <f t="shared" ref="AC132:BD132" si="68">AC133</f>
        <v>0.7</v>
      </c>
      <c r="AD132" s="125">
        <f t="shared" si="68"/>
        <v>0</v>
      </c>
      <c r="AE132" s="125">
        <f t="shared" si="68"/>
        <v>0</v>
      </c>
      <c r="AF132" s="125">
        <f t="shared" si="68"/>
        <v>0</v>
      </c>
      <c r="AG132" s="125">
        <f t="shared" si="68"/>
        <v>0</v>
      </c>
      <c r="AH132" s="125">
        <f t="shared" si="68"/>
        <v>0</v>
      </c>
      <c r="AI132" s="125">
        <f t="shared" si="68"/>
        <v>0</v>
      </c>
      <c r="AJ132" s="125">
        <f t="shared" si="68"/>
        <v>0</v>
      </c>
      <c r="AK132" s="125">
        <f t="shared" si="68"/>
        <v>0</v>
      </c>
      <c r="AL132" s="125">
        <f t="shared" si="68"/>
        <v>0.5</v>
      </c>
      <c r="AM132" s="125">
        <f t="shared" si="68"/>
        <v>0</v>
      </c>
      <c r="AN132" s="125">
        <f t="shared" si="68"/>
        <v>0</v>
      </c>
      <c r="AO132" s="125">
        <f t="shared" si="68"/>
        <v>0</v>
      </c>
      <c r="AP132" s="125">
        <f t="shared" si="68"/>
        <v>0</v>
      </c>
      <c r="AQ132" s="125">
        <f t="shared" si="68"/>
        <v>0</v>
      </c>
      <c r="AR132" s="125">
        <f t="shared" si="68"/>
        <v>0</v>
      </c>
      <c r="AS132" s="125">
        <f t="shared" si="68"/>
        <v>0</v>
      </c>
      <c r="AT132" s="125">
        <f t="shared" si="68"/>
        <v>0</v>
      </c>
      <c r="AU132" s="125">
        <f t="shared" si="68"/>
        <v>0</v>
      </c>
      <c r="AV132" s="125">
        <f t="shared" si="68"/>
        <v>0</v>
      </c>
      <c r="AW132" s="125">
        <f t="shared" si="68"/>
        <v>0</v>
      </c>
      <c r="AX132" s="125">
        <f t="shared" si="68"/>
        <v>0</v>
      </c>
      <c r="AY132" s="125">
        <f t="shared" si="68"/>
        <v>0</v>
      </c>
      <c r="AZ132" s="125">
        <f t="shared" si="68"/>
        <v>0</v>
      </c>
      <c r="BA132" s="125">
        <f t="shared" si="68"/>
        <v>0</v>
      </c>
      <c r="BB132" s="125">
        <f t="shared" si="68"/>
        <v>0</v>
      </c>
      <c r="BC132" s="125">
        <f t="shared" si="68"/>
        <v>0</v>
      </c>
      <c r="BD132" s="125">
        <f t="shared" si="68"/>
        <v>0</v>
      </c>
      <c r="BE132" s="125">
        <f t="shared" si="46"/>
        <v>0.51</v>
      </c>
      <c r="BF132" s="125">
        <f t="shared" si="47"/>
        <v>0</v>
      </c>
      <c r="BG132" s="125"/>
      <c r="BH132" s="125"/>
      <c r="BI132" s="125">
        <v>0</v>
      </c>
      <c r="BJ132" s="125">
        <v>0</v>
      </c>
      <c r="BK132" s="125">
        <v>0.51</v>
      </c>
      <c r="BL132" s="125">
        <v>0</v>
      </c>
      <c r="BM132" s="125">
        <v>0</v>
      </c>
      <c r="BN132" s="125">
        <v>0</v>
      </c>
      <c r="BO132" s="125">
        <v>0</v>
      </c>
      <c r="BP132" s="125">
        <v>0</v>
      </c>
      <c r="BQ132" s="125">
        <v>0</v>
      </c>
      <c r="BR132" s="125">
        <v>0</v>
      </c>
      <c r="BS132" s="125">
        <v>0</v>
      </c>
      <c r="BT132" s="125">
        <f t="shared" si="42"/>
        <v>6.77</v>
      </c>
    </row>
    <row r="133" s="110" customFormat="1" ht="19.5" customHeight="1" spans="1:72">
      <c r="A133" s="123" t="s">
        <v>279</v>
      </c>
      <c r="B133" s="123" t="s">
        <v>161</v>
      </c>
      <c r="C133" s="123" t="s">
        <v>137</v>
      </c>
      <c r="D133" s="124" t="s">
        <v>284</v>
      </c>
      <c r="E133" s="125">
        <f t="shared" si="40"/>
        <v>6.77</v>
      </c>
      <c r="F133" s="125">
        <f t="shared" si="43"/>
        <v>5.06</v>
      </c>
      <c r="G133" s="125">
        <v>3.21</v>
      </c>
      <c r="H133" s="125">
        <f t="shared" si="44"/>
        <v>0</v>
      </c>
      <c r="I133" s="125">
        <v>0</v>
      </c>
      <c r="J133" s="125">
        <v>0</v>
      </c>
      <c r="K133" s="125">
        <v>0</v>
      </c>
      <c r="L133" s="125">
        <v>0</v>
      </c>
      <c r="M133" s="125">
        <v>0.27</v>
      </c>
      <c r="N133" s="125">
        <v>0</v>
      </c>
      <c r="O133" s="125">
        <v>1.58</v>
      </c>
      <c r="P133" s="125">
        <v>0</v>
      </c>
      <c r="Q133" s="125"/>
      <c r="R133" s="125">
        <v>0</v>
      </c>
      <c r="S133" s="125">
        <v>0</v>
      </c>
      <c r="T133" s="125">
        <v>0</v>
      </c>
      <c r="U133" s="125">
        <v>0</v>
      </c>
      <c r="V133" s="125">
        <v>0</v>
      </c>
      <c r="W133" s="125">
        <v>0</v>
      </c>
      <c r="X133" s="123" t="s">
        <v>279</v>
      </c>
      <c r="Y133" s="123" t="s">
        <v>161</v>
      </c>
      <c r="Z133" s="123" t="s">
        <v>137</v>
      </c>
      <c r="AA133" s="124" t="s">
        <v>284</v>
      </c>
      <c r="AB133" s="125">
        <f>SUBTOTAL(9,AC133:BD133)</f>
        <v>1.2</v>
      </c>
      <c r="AC133" s="136">
        <v>0.7</v>
      </c>
      <c r="AD133" s="136">
        <v>0</v>
      </c>
      <c r="AE133" s="137">
        <v>0</v>
      </c>
      <c r="AF133" s="137">
        <v>0</v>
      </c>
      <c r="AG133" s="136">
        <v>0</v>
      </c>
      <c r="AH133" s="136">
        <v>0</v>
      </c>
      <c r="AI133" s="136">
        <v>0</v>
      </c>
      <c r="AJ133" s="136">
        <v>0</v>
      </c>
      <c r="AK133" s="136">
        <v>0</v>
      </c>
      <c r="AL133" s="136">
        <v>0.5</v>
      </c>
      <c r="AM133" s="137">
        <v>0</v>
      </c>
      <c r="AN133" s="136">
        <v>0</v>
      </c>
      <c r="AO133" s="136">
        <v>0</v>
      </c>
      <c r="AP133" s="136">
        <v>0</v>
      </c>
      <c r="AQ133" s="136">
        <v>0</v>
      </c>
      <c r="AR133" s="136">
        <v>0</v>
      </c>
      <c r="AS133" s="137">
        <v>0</v>
      </c>
      <c r="AT133" s="137">
        <v>0</v>
      </c>
      <c r="AU133" s="137">
        <v>0</v>
      </c>
      <c r="AV133" s="136">
        <v>0</v>
      </c>
      <c r="AW133" s="137">
        <v>0</v>
      </c>
      <c r="AX133" s="136">
        <v>0</v>
      </c>
      <c r="AY133" s="136">
        <v>0</v>
      </c>
      <c r="AZ133" s="136">
        <v>0</v>
      </c>
      <c r="BA133" s="136">
        <v>0</v>
      </c>
      <c r="BB133" s="136">
        <v>0</v>
      </c>
      <c r="BC133" s="136">
        <v>0</v>
      </c>
      <c r="BD133" s="125">
        <v>0</v>
      </c>
      <c r="BE133" s="125">
        <f t="shared" si="46"/>
        <v>0.51</v>
      </c>
      <c r="BF133" s="125">
        <f t="shared" si="47"/>
        <v>0</v>
      </c>
      <c r="BG133" s="125"/>
      <c r="BH133" s="125"/>
      <c r="BI133" s="125">
        <v>0</v>
      </c>
      <c r="BJ133" s="125">
        <v>0</v>
      </c>
      <c r="BK133" s="125">
        <v>0.51</v>
      </c>
      <c r="BL133" s="125">
        <v>0</v>
      </c>
      <c r="BM133" s="125">
        <v>0</v>
      </c>
      <c r="BN133" s="125">
        <v>0</v>
      </c>
      <c r="BO133" s="125">
        <v>0</v>
      </c>
      <c r="BP133" s="125">
        <v>0</v>
      </c>
      <c r="BQ133" s="125">
        <v>0</v>
      </c>
      <c r="BR133" s="125">
        <v>0</v>
      </c>
      <c r="BS133" s="125">
        <v>0</v>
      </c>
      <c r="BT133" s="125">
        <f t="shared" si="42"/>
        <v>6.77</v>
      </c>
    </row>
    <row r="134" s="110" customFormat="1" ht="19.5" customHeight="1" spans="1:72">
      <c r="A134" s="123"/>
      <c r="B134" s="123" t="s">
        <v>163</v>
      </c>
      <c r="C134" s="123"/>
      <c r="D134" s="124" t="s">
        <v>285</v>
      </c>
      <c r="E134" s="125">
        <f t="shared" si="40"/>
        <v>0</v>
      </c>
      <c r="F134" s="125">
        <f t="shared" si="43"/>
        <v>0</v>
      </c>
      <c r="G134" s="125">
        <v>0</v>
      </c>
      <c r="H134" s="125">
        <f t="shared" si="44"/>
        <v>0</v>
      </c>
      <c r="I134" s="125">
        <v>0</v>
      </c>
      <c r="J134" s="125">
        <v>0</v>
      </c>
      <c r="K134" s="125">
        <v>0</v>
      </c>
      <c r="L134" s="125">
        <v>0</v>
      </c>
      <c r="M134" s="125">
        <v>0</v>
      </c>
      <c r="N134" s="125">
        <v>0</v>
      </c>
      <c r="O134" s="125">
        <v>0</v>
      </c>
      <c r="P134" s="125">
        <v>0</v>
      </c>
      <c r="Q134" s="125"/>
      <c r="R134" s="125">
        <v>0</v>
      </c>
      <c r="S134" s="125">
        <v>0</v>
      </c>
      <c r="T134" s="125">
        <v>0</v>
      </c>
      <c r="U134" s="125">
        <v>0</v>
      </c>
      <c r="V134" s="125">
        <v>0</v>
      </c>
      <c r="W134" s="125">
        <v>0</v>
      </c>
      <c r="X134" s="123"/>
      <c r="Y134" s="123" t="s">
        <v>163</v>
      </c>
      <c r="Z134" s="123"/>
      <c r="AA134" s="124" t="s">
        <v>285</v>
      </c>
      <c r="AB134" s="125">
        <f>AB135</f>
        <v>0</v>
      </c>
      <c r="AC134" s="125">
        <f t="shared" ref="AC134:BD134" si="69">AC135</f>
        <v>0</v>
      </c>
      <c r="AD134" s="125">
        <f t="shared" si="69"/>
        <v>0</v>
      </c>
      <c r="AE134" s="125">
        <f t="shared" si="69"/>
        <v>0</v>
      </c>
      <c r="AF134" s="125">
        <f t="shared" si="69"/>
        <v>0</v>
      </c>
      <c r="AG134" s="125">
        <f t="shared" si="69"/>
        <v>0</v>
      </c>
      <c r="AH134" s="125">
        <f t="shared" si="69"/>
        <v>0</v>
      </c>
      <c r="AI134" s="125">
        <f t="shared" si="69"/>
        <v>0</v>
      </c>
      <c r="AJ134" s="125">
        <f t="shared" si="69"/>
        <v>0</v>
      </c>
      <c r="AK134" s="125">
        <f t="shared" si="69"/>
        <v>0</v>
      </c>
      <c r="AL134" s="125">
        <f t="shared" si="69"/>
        <v>0</v>
      </c>
      <c r="AM134" s="125">
        <f t="shared" si="69"/>
        <v>0</v>
      </c>
      <c r="AN134" s="125">
        <f t="shared" si="69"/>
        <v>0</v>
      </c>
      <c r="AO134" s="125">
        <f t="shared" si="69"/>
        <v>0</v>
      </c>
      <c r="AP134" s="125">
        <f t="shared" si="69"/>
        <v>0</v>
      </c>
      <c r="AQ134" s="125">
        <f t="shared" si="69"/>
        <v>0</v>
      </c>
      <c r="AR134" s="125">
        <f t="shared" si="69"/>
        <v>0</v>
      </c>
      <c r="AS134" s="125">
        <f t="shared" si="69"/>
        <v>0</v>
      </c>
      <c r="AT134" s="125">
        <f t="shared" si="69"/>
        <v>0</v>
      </c>
      <c r="AU134" s="125">
        <f t="shared" si="69"/>
        <v>0</v>
      </c>
      <c r="AV134" s="125">
        <f t="shared" si="69"/>
        <v>0</v>
      </c>
      <c r="AW134" s="125">
        <f t="shared" si="69"/>
        <v>0</v>
      </c>
      <c r="AX134" s="125">
        <f t="shared" si="69"/>
        <v>0</v>
      </c>
      <c r="AY134" s="125">
        <f t="shared" si="69"/>
        <v>0</v>
      </c>
      <c r="AZ134" s="125">
        <f t="shared" si="69"/>
        <v>0</v>
      </c>
      <c r="BA134" s="125">
        <f t="shared" si="69"/>
        <v>0</v>
      </c>
      <c r="BB134" s="125">
        <f t="shared" si="69"/>
        <v>0</v>
      </c>
      <c r="BC134" s="125">
        <f t="shared" si="69"/>
        <v>0</v>
      </c>
      <c r="BD134" s="125">
        <f t="shared" si="69"/>
        <v>0</v>
      </c>
      <c r="BE134" s="125">
        <f t="shared" si="46"/>
        <v>0</v>
      </c>
      <c r="BF134" s="125">
        <f t="shared" si="47"/>
        <v>0</v>
      </c>
      <c r="BG134" s="125"/>
      <c r="BH134" s="125"/>
      <c r="BI134" s="125">
        <v>0</v>
      </c>
      <c r="BJ134" s="125">
        <v>0</v>
      </c>
      <c r="BK134" s="125">
        <v>0</v>
      </c>
      <c r="BL134" s="125">
        <v>0</v>
      </c>
      <c r="BM134" s="125">
        <v>0</v>
      </c>
      <c r="BN134" s="125">
        <v>0</v>
      </c>
      <c r="BO134" s="125">
        <v>0</v>
      </c>
      <c r="BP134" s="125">
        <v>0</v>
      </c>
      <c r="BQ134" s="125">
        <v>0</v>
      </c>
      <c r="BR134" s="125">
        <v>21</v>
      </c>
      <c r="BS134" s="125">
        <v>0</v>
      </c>
      <c r="BT134" s="125">
        <f t="shared" si="42"/>
        <v>21</v>
      </c>
    </row>
    <row r="135" s="110" customFormat="1" ht="19.5" customHeight="1" spans="1:72">
      <c r="A135" s="123" t="s">
        <v>279</v>
      </c>
      <c r="B135" s="123" t="s">
        <v>171</v>
      </c>
      <c r="C135" s="123" t="s">
        <v>154</v>
      </c>
      <c r="D135" s="124" t="s">
        <v>286</v>
      </c>
      <c r="E135" s="125">
        <f t="shared" si="40"/>
        <v>0</v>
      </c>
      <c r="F135" s="125">
        <f t="shared" si="43"/>
        <v>0</v>
      </c>
      <c r="G135" s="125">
        <v>0</v>
      </c>
      <c r="H135" s="125">
        <f t="shared" si="44"/>
        <v>0</v>
      </c>
      <c r="I135" s="125">
        <v>0</v>
      </c>
      <c r="J135" s="125">
        <v>0</v>
      </c>
      <c r="K135" s="125">
        <v>0</v>
      </c>
      <c r="L135" s="125">
        <v>0</v>
      </c>
      <c r="M135" s="125">
        <v>0</v>
      </c>
      <c r="N135" s="125">
        <v>0</v>
      </c>
      <c r="O135" s="125">
        <v>0</v>
      </c>
      <c r="P135" s="125">
        <v>0</v>
      </c>
      <c r="Q135" s="125"/>
      <c r="R135" s="125">
        <v>0</v>
      </c>
      <c r="S135" s="125">
        <v>0</v>
      </c>
      <c r="T135" s="125">
        <v>0</v>
      </c>
      <c r="U135" s="125">
        <v>0</v>
      </c>
      <c r="V135" s="125">
        <v>0</v>
      </c>
      <c r="W135" s="125">
        <v>0</v>
      </c>
      <c r="X135" s="123" t="s">
        <v>279</v>
      </c>
      <c r="Y135" s="123" t="s">
        <v>171</v>
      </c>
      <c r="Z135" s="123" t="s">
        <v>154</v>
      </c>
      <c r="AA135" s="124" t="s">
        <v>286</v>
      </c>
      <c r="AB135" s="125">
        <f>SUBTOTAL(9,AC135:BD135)</f>
        <v>0</v>
      </c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>
        <v>0</v>
      </c>
      <c r="BE135" s="125">
        <f t="shared" si="46"/>
        <v>0</v>
      </c>
      <c r="BF135" s="125">
        <f t="shared" si="47"/>
        <v>0</v>
      </c>
      <c r="BG135" s="125"/>
      <c r="BH135" s="125"/>
      <c r="BI135" s="125">
        <v>0</v>
      </c>
      <c r="BJ135" s="125">
        <v>0</v>
      </c>
      <c r="BK135" s="125">
        <v>0</v>
      </c>
      <c r="BL135" s="125">
        <v>0</v>
      </c>
      <c r="BM135" s="125">
        <v>0</v>
      </c>
      <c r="BN135" s="125">
        <v>0</v>
      </c>
      <c r="BO135" s="125">
        <v>0</v>
      </c>
      <c r="BP135" s="125">
        <v>0</v>
      </c>
      <c r="BQ135" s="125">
        <v>0</v>
      </c>
      <c r="BR135" s="125">
        <v>21</v>
      </c>
      <c r="BS135" s="125">
        <v>0</v>
      </c>
      <c r="BT135" s="125">
        <f t="shared" si="42"/>
        <v>21</v>
      </c>
    </row>
    <row r="136" s="110" customFormat="1" ht="19.5" customHeight="1" spans="1:72">
      <c r="A136" s="123" t="s">
        <v>287</v>
      </c>
      <c r="B136" s="123"/>
      <c r="C136" s="123"/>
      <c r="D136" s="124" t="s">
        <v>288</v>
      </c>
      <c r="E136" s="125">
        <f t="shared" ref="E136:E199" si="70">F136+AB136+BE136</f>
        <v>918.52</v>
      </c>
      <c r="F136" s="125">
        <f t="shared" si="43"/>
        <v>662.89</v>
      </c>
      <c r="G136" s="125">
        <v>386.96</v>
      </c>
      <c r="H136" s="125">
        <f t="shared" si="44"/>
        <v>150.75</v>
      </c>
      <c r="I136" s="125">
        <v>150.75</v>
      </c>
      <c r="J136" s="125">
        <v>0</v>
      </c>
      <c r="K136" s="125">
        <v>0</v>
      </c>
      <c r="L136" s="125">
        <v>0</v>
      </c>
      <c r="M136" s="125">
        <v>32.25</v>
      </c>
      <c r="N136" s="125">
        <v>0</v>
      </c>
      <c r="O136" s="125">
        <v>92.93</v>
      </c>
      <c r="P136" s="125">
        <v>0</v>
      </c>
      <c r="Q136" s="125"/>
      <c r="R136" s="125">
        <v>0</v>
      </c>
      <c r="S136" s="125">
        <v>0</v>
      </c>
      <c r="T136" s="125">
        <v>0</v>
      </c>
      <c r="U136" s="125">
        <v>0</v>
      </c>
      <c r="V136" s="125">
        <v>0</v>
      </c>
      <c r="W136" s="125">
        <v>0</v>
      </c>
      <c r="X136" s="123" t="s">
        <v>287</v>
      </c>
      <c r="Y136" s="123"/>
      <c r="Z136" s="123"/>
      <c r="AA136" s="124" t="s">
        <v>288</v>
      </c>
      <c r="AB136" s="125">
        <f>AB137+AB143+AB146+AB149</f>
        <v>253.24</v>
      </c>
      <c r="AC136" s="125">
        <f t="shared" ref="AC136:BD136" si="71">AC137+AC143+AC146+AC149</f>
        <v>48.6</v>
      </c>
      <c r="AD136" s="125">
        <f t="shared" si="71"/>
        <v>4.3</v>
      </c>
      <c r="AE136" s="125">
        <f t="shared" si="71"/>
        <v>0</v>
      </c>
      <c r="AF136" s="125">
        <f t="shared" si="71"/>
        <v>0</v>
      </c>
      <c r="AG136" s="125">
        <f t="shared" si="71"/>
        <v>2.8</v>
      </c>
      <c r="AH136" s="125">
        <f t="shared" si="71"/>
        <v>11.5</v>
      </c>
      <c r="AI136" s="125">
        <f t="shared" si="71"/>
        <v>3.1</v>
      </c>
      <c r="AJ136" s="125">
        <f t="shared" si="71"/>
        <v>0</v>
      </c>
      <c r="AK136" s="125">
        <f t="shared" si="71"/>
        <v>0</v>
      </c>
      <c r="AL136" s="125">
        <f t="shared" si="71"/>
        <v>40.45</v>
      </c>
      <c r="AM136" s="125">
        <f t="shared" si="71"/>
        <v>0</v>
      </c>
      <c r="AN136" s="125">
        <f t="shared" si="71"/>
        <v>3</v>
      </c>
      <c r="AO136" s="125">
        <f t="shared" si="71"/>
        <v>3.65</v>
      </c>
      <c r="AP136" s="125">
        <f t="shared" si="71"/>
        <v>0.5</v>
      </c>
      <c r="AQ136" s="125">
        <f t="shared" si="71"/>
        <v>2.1</v>
      </c>
      <c r="AR136" s="125">
        <f t="shared" si="71"/>
        <v>26.5</v>
      </c>
      <c r="AS136" s="125">
        <f t="shared" si="71"/>
        <v>2</v>
      </c>
      <c r="AT136" s="125">
        <f t="shared" si="71"/>
        <v>0</v>
      </c>
      <c r="AU136" s="125">
        <f t="shared" si="71"/>
        <v>0</v>
      </c>
      <c r="AV136" s="125">
        <f t="shared" si="71"/>
        <v>1.2</v>
      </c>
      <c r="AW136" s="125">
        <f t="shared" si="71"/>
        <v>0</v>
      </c>
      <c r="AX136" s="125">
        <f t="shared" si="71"/>
        <v>20.45</v>
      </c>
      <c r="AY136" s="125">
        <f t="shared" si="71"/>
        <v>0</v>
      </c>
      <c r="AZ136" s="125">
        <f t="shared" si="71"/>
        <v>6.2</v>
      </c>
      <c r="BA136" s="125">
        <f t="shared" si="71"/>
        <v>46.9</v>
      </c>
      <c r="BB136" s="125">
        <f t="shared" si="71"/>
        <v>3</v>
      </c>
      <c r="BC136" s="125">
        <f t="shared" si="71"/>
        <v>26.99</v>
      </c>
      <c r="BD136" s="125">
        <f t="shared" si="71"/>
        <v>0</v>
      </c>
      <c r="BE136" s="125">
        <f t="shared" si="46"/>
        <v>2.39</v>
      </c>
      <c r="BF136" s="125">
        <f t="shared" si="47"/>
        <v>0</v>
      </c>
      <c r="BG136" s="125"/>
      <c r="BH136" s="125"/>
      <c r="BI136" s="125">
        <v>0</v>
      </c>
      <c r="BJ136" s="125">
        <v>0</v>
      </c>
      <c r="BK136" s="125">
        <v>2.39</v>
      </c>
      <c r="BL136" s="125">
        <v>0</v>
      </c>
      <c r="BM136" s="125">
        <v>0</v>
      </c>
      <c r="BN136" s="125">
        <v>0</v>
      </c>
      <c r="BO136" s="125">
        <v>0</v>
      </c>
      <c r="BP136" s="125">
        <v>0</v>
      </c>
      <c r="BQ136" s="125">
        <v>0</v>
      </c>
      <c r="BR136" s="125">
        <f>1063.68-107</f>
        <v>956.68</v>
      </c>
      <c r="BS136" s="125">
        <v>117.5</v>
      </c>
      <c r="BT136" s="125">
        <f t="shared" ref="BT136:BT199" si="72">E136+BR136+BS136</f>
        <v>1992.7</v>
      </c>
    </row>
    <row r="137" s="110" customFormat="1" ht="19.5" customHeight="1" spans="1:72">
      <c r="A137" s="123"/>
      <c r="B137" s="123" t="s">
        <v>137</v>
      </c>
      <c r="C137" s="123"/>
      <c r="D137" s="124" t="s">
        <v>289</v>
      </c>
      <c r="E137" s="125">
        <f t="shared" si="70"/>
        <v>601.2</v>
      </c>
      <c r="F137" s="125">
        <f t="shared" ref="F137:F200" si="73">SUM(M137:W137)+G137+H137</f>
        <v>448.65</v>
      </c>
      <c r="G137" s="125">
        <v>260.86</v>
      </c>
      <c r="H137" s="125">
        <f t="shared" ref="H137:H200" si="74">SUM(I137:L137)</f>
        <v>128.25</v>
      </c>
      <c r="I137" s="125">
        <v>128.25</v>
      </c>
      <c r="J137" s="125">
        <v>0</v>
      </c>
      <c r="K137" s="125">
        <v>0</v>
      </c>
      <c r="L137" s="125">
        <v>0</v>
      </c>
      <c r="M137" s="125">
        <v>21.74</v>
      </c>
      <c r="N137" s="125">
        <v>0</v>
      </c>
      <c r="O137" s="125">
        <v>37.8</v>
      </c>
      <c r="P137" s="125">
        <v>0</v>
      </c>
      <c r="Q137" s="125"/>
      <c r="R137" s="125">
        <v>0</v>
      </c>
      <c r="S137" s="125">
        <v>0</v>
      </c>
      <c r="T137" s="125">
        <v>0</v>
      </c>
      <c r="U137" s="125">
        <v>0</v>
      </c>
      <c r="V137" s="125">
        <v>0</v>
      </c>
      <c r="W137" s="125">
        <v>0</v>
      </c>
      <c r="X137" s="123"/>
      <c r="Y137" s="123" t="s">
        <v>137</v>
      </c>
      <c r="Z137" s="123"/>
      <c r="AA137" s="124" t="s">
        <v>289</v>
      </c>
      <c r="AB137" s="125">
        <f>SUM(AB138:AB142)</f>
        <v>150.16</v>
      </c>
      <c r="AC137" s="125">
        <f t="shared" ref="AC137:BD137" si="75">SUM(AC138:AC142)</f>
        <v>29.1</v>
      </c>
      <c r="AD137" s="125">
        <f t="shared" si="75"/>
        <v>4</v>
      </c>
      <c r="AE137" s="125">
        <f t="shared" si="75"/>
        <v>0</v>
      </c>
      <c r="AF137" s="125">
        <f t="shared" si="75"/>
        <v>0</v>
      </c>
      <c r="AG137" s="125">
        <f t="shared" si="75"/>
        <v>1.6</v>
      </c>
      <c r="AH137" s="125">
        <f t="shared" si="75"/>
        <v>7.4</v>
      </c>
      <c r="AI137" s="125">
        <f t="shared" si="75"/>
        <v>2</v>
      </c>
      <c r="AJ137" s="125">
        <f t="shared" si="75"/>
        <v>0</v>
      </c>
      <c r="AK137" s="125">
        <f t="shared" si="75"/>
        <v>0</v>
      </c>
      <c r="AL137" s="125">
        <f t="shared" si="75"/>
        <v>26.15</v>
      </c>
      <c r="AM137" s="125">
        <f t="shared" si="75"/>
        <v>0</v>
      </c>
      <c r="AN137" s="125">
        <f t="shared" si="75"/>
        <v>1</v>
      </c>
      <c r="AO137" s="125">
        <f t="shared" si="75"/>
        <v>2.65</v>
      </c>
      <c r="AP137" s="125">
        <f t="shared" si="75"/>
        <v>0</v>
      </c>
      <c r="AQ137" s="125">
        <f t="shared" si="75"/>
        <v>0</v>
      </c>
      <c r="AR137" s="125">
        <f t="shared" si="75"/>
        <v>12.6</v>
      </c>
      <c r="AS137" s="125">
        <f t="shared" si="75"/>
        <v>0</v>
      </c>
      <c r="AT137" s="125">
        <f t="shared" si="75"/>
        <v>0</v>
      </c>
      <c r="AU137" s="125">
        <f t="shared" si="75"/>
        <v>0</v>
      </c>
      <c r="AV137" s="125">
        <f t="shared" si="75"/>
        <v>1.2</v>
      </c>
      <c r="AW137" s="125">
        <f t="shared" si="75"/>
        <v>0</v>
      </c>
      <c r="AX137" s="125">
        <f t="shared" si="75"/>
        <v>12.65</v>
      </c>
      <c r="AY137" s="125">
        <f t="shared" si="75"/>
        <v>0</v>
      </c>
      <c r="AZ137" s="125">
        <f t="shared" si="75"/>
        <v>2.2</v>
      </c>
      <c r="BA137" s="125">
        <f t="shared" si="75"/>
        <v>39.62</v>
      </c>
      <c r="BB137" s="125">
        <f t="shared" si="75"/>
        <v>0</v>
      </c>
      <c r="BC137" s="125">
        <f t="shared" si="75"/>
        <v>7.99</v>
      </c>
      <c r="BD137" s="125">
        <f t="shared" si="75"/>
        <v>0</v>
      </c>
      <c r="BE137" s="125">
        <f t="shared" ref="BE137:BE200" si="76">SUM(BI137:BQ137)+BF137</f>
        <v>2.39</v>
      </c>
      <c r="BF137" s="125">
        <f t="shared" ref="BF137:BF200" si="77">BG137+BH137</f>
        <v>0</v>
      </c>
      <c r="BG137" s="125"/>
      <c r="BH137" s="125"/>
      <c r="BI137" s="125">
        <v>0</v>
      </c>
      <c r="BJ137" s="125">
        <v>0</v>
      </c>
      <c r="BK137" s="125">
        <v>2.39</v>
      </c>
      <c r="BL137" s="125">
        <v>0</v>
      </c>
      <c r="BM137" s="125">
        <v>0</v>
      </c>
      <c r="BN137" s="125">
        <v>0</v>
      </c>
      <c r="BO137" s="125">
        <v>0</v>
      </c>
      <c r="BP137" s="125">
        <v>0</v>
      </c>
      <c r="BQ137" s="125">
        <v>0</v>
      </c>
      <c r="BR137" s="125">
        <f>691.68-107+5</f>
        <v>589.68</v>
      </c>
      <c r="BS137" s="125">
        <v>117.5</v>
      </c>
      <c r="BT137" s="125">
        <f t="shared" si="72"/>
        <v>1308.38</v>
      </c>
    </row>
    <row r="138" s="110" customFormat="1" ht="19.5" customHeight="1" spans="1:72">
      <c r="A138" s="123" t="s">
        <v>290</v>
      </c>
      <c r="B138" s="123" t="s">
        <v>140</v>
      </c>
      <c r="C138" s="123" t="s">
        <v>137</v>
      </c>
      <c r="D138" s="124" t="s">
        <v>141</v>
      </c>
      <c r="E138" s="125">
        <f t="shared" si="70"/>
        <v>432.19</v>
      </c>
      <c r="F138" s="125">
        <f t="shared" si="73"/>
        <v>320.56</v>
      </c>
      <c r="G138" s="125">
        <v>177.52</v>
      </c>
      <c r="H138" s="125">
        <f t="shared" si="74"/>
        <v>128.25</v>
      </c>
      <c r="I138" s="125">
        <v>128.25</v>
      </c>
      <c r="J138" s="125">
        <v>0</v>
      </c>
      <c r="K138" s="125">
        <v>0</v>
      </c>
      <c r="L138" s="125">
        <v>0</v>
      </c>
      <c r="M138" s="125">
        <v>14.79</v>
      </c>
      <c r="N138" s="125">
        <v>0</v>
      </c>
      <c r="O138" s="125">
        <v>0</v>
      </c>
      <c r="P138" s="125">
        <v>0</v>
      </c>
      <c r="Q138" s="125"/>
      <c r="R138" s="125">
        <v>0</v>
      </c>
      <c r="S138" s="125">
        <v>0</v>
      </c>
      <c r="T138" s="125">
        <v>0</v>
      </c>
      <c r="U138" s="125">
        <v>0</v>
      </c>
      <c r="V138" s="125">
        <v>0</v>
      </c>
      <c r="W138" s="125">
        <v>0</v>
      </c>
      <c r="X138" s="123" t="s">
        <v>290</v>
      </c>
      <c r="Y138" s="123" t="s">
        <v>140</v>
      </c>
      <c r="Z138" s="123" t="s">
        <v>137</v>
      </c>
      <c r="AA138" s="124" t="s">
        <v>141</v>
      </c>
      <c r="AB138" s="125">
        <f t="shared" ref="AB138:AB142" si="78">SUBTOTAL(9,AC138:BD138)</f>
        <v>110.72</v>
      </c>
      <c r="AC138" s="136">
        <v>21</v>
      </c>
      <c r="AD138" s="136">
        <v>2</v>
      </c>
      <c r="AE138" s="137">
        <v>0</v>
      </c>
      <c r="AF138" s="137">
        <v>0</v>
      </c>
      <c r="AG138" s="136">
        <v>0</v>
      </c>
      <c r="AH138" s="136">
        <v>4.5</v>
      </c>
      <c r="AI138" s="136">
        <v>2</v>
      </c>
      <c r="AJ138" s="136">
        <v>0</v>
      </c>
      <c r="AK138" s="136">
        <v>0</v>
      </c>
      <c r="AL138" s="136">
        <v>20.15</v>
      </c>
      <c r="AM138" s="137">
        <v>0</v>
      </c>
      <c r="AN138" s="136">
        <v>1</v>
      </c>
      <c r="AO138" s="136">
        <v>2</v>
      </c>
      <c r="AP138" s="136">
        <v>0</v>
      </c>
      <c r="AQ138" s="136">
        <v>0</v>
      </c>
      <c r="AR138" s="136">
        <v>9.6</v>
      </c>
      <c r="AS138" s="137">
        <v>0</v>
      </c>
      <c r="AT138" s="137">
        <v>0</v>
      </c>
      <c r="AU138" s="137">
        <v>0</v>
      </c>
      <c r="AV138" s="136">
        <v>0</v>
      </c>
      <c r="AW138" s="137">
        <v>0</v>
      </c>
      <c r="AX138" s="136">
        <v>6.15</v>
      </c>
      <c r="AY138" s="136">
        <v>0</v>
      </c>
      <c r="AZ138" s="136">
        <v>0</v>
      </c>
      <c r="BA138" s="136">
        <v>37.62</v>
      </c>
      <c r="BB138" s="136">
        <v>0</v>
      </c>
      <c r="BC138" s="136">
        <v>4.7</v>
      </c>
      <c r="BD138" s="125">
        <v>0</v>
      </c>
      <c r="BE138" s="125">
        <f t="shared" si="76"/>
        <v>0.91</v>
      </c>
      <c r="BF138" s="125">
        <f t="shared" si="77"/>
        <v>0</v>
      </c>
      <c r="BG138" s="125"/>
      <c r="BH138" s="125"/>
      <c r="BI138" s="125">
        <v>0</v>
      </c>
      <c r="BJ138" s="125">
        <v>0</v>
      </c>
      <c r="BK138" s="125">
        <v>0.91</v>
      </c>
      <c r="BL138" s="125">
        <v>0</v>
      </c>
      <c r="BM138" s="125">
        <v>0</v>
      </c>
      <c r="BN138" s="125">
        <v>0</v>
      </c>
      <c r="BO138" s="125">
        <v>0</v>
      </c>
      <c r="BP138" s="125">
        <v>0</v>
      </c>
      <c r="BQ138" s="125">
        <v>0</v>
      </c>
      <c r="BR138" s="125">
        <v>407</v>
      </c>
      <c r="BS138" s="125">
        <v>0</v>
      </c>
      <c r="BT138" s="125">
        <f t="shared" si="72"/>
        <v>839.19</v>
      </c>
    </row>
    <row r="139" s="110" customFormat="1" ht="19.5" customHeight="1" spans="1:72">
      <c r="A139" s="123" t="s">
        <v>290</v>
      </c>
      <c r="B139" s="123" t="s">
        <v>140</v>
      </c>
      <c r="C139" s="123" t="s">
        <v>156</v>
      </c>
      <c r="D139" s="124" t="s">
        <v>291</v>
      </c>
      <c r="E139" s="125">
        <f t="shared" si="70"/>
        <v>70.56</v>
      </c>
      <c r="F139" s="125">
        <f t="shared" si="73"/>
        <v>59.06</v>
      </c>
      <c r="G139" s="125">
        <v>38.52</v>
      </c>
      <c r="H139" s="125">
        <f t="shared" si="74"/>
        <v>0</v>
      </c>
      <c r="I139" s="125">
        <v>0</v>
      </c>
      <c r="J139" s="125">
        <v>0</v>
      </c>
      <c r="K139" s="125">
        <v>0</v>
      </c>
      <c r="L139" s="125">
        <v>0</v>
      </c>
      <c r="M139" s="125">
        <v>3.21</v>
      </c>
      <c r="N139" s="125">
        <v>0</v>
      </c>
      <c r="O139" s="125">
        <v>17.33</v>
      </c>
      <c r="P139" s="125">
        <v>0</v>
      </c>
      <c r="Q139" s="125"/>
      <c r="R139" s="125">
        <v>0</v>
      </c>
      <c r="S139" s="125">
        <v>0</v>
      </c>
      <c r="T139" s="125">
        <v>0</v>
      </c>
      <c r="U139" s="125">
        <v>0</v>
      </c>
      <c r="V139" s="125">
        <v>0</v>
      </c>
      <c r="W139" s="125">
        <v>0</v>
      </c>
      <c r="X139" s="123" t="s">
        <v>290</v>
      </c>
      <c r="Y139" s="123" t="s">
        <v>140</v>
      </c>
      <c r="Z139" s="123" t="s">
        <v>156</v>
      </c>
      <c r="AA139" s="124" t="s">
        <v>291</v>
      </c>
      <c r="AB139" s="125">
        <f t="shared" si="78"/>
        <v>11.5</v>
      </c>
      <c r="AC139" s="136">
        <v>2</v>
      </c>
      <c r="AD139" s="136">
        <v>0</v>
      </c>
      <c r="AE139" s="137">
        <v>0</v>
      </c>
      <c r="AF139" s="137">
        <v>0</v>
      </c>
      <c r="AG139" s="136">
        <v>0.1</v>
      </c>
      <c r="AH139" s="136">
        <v>1.4</v>
      </c>
      <c r="AI139" s="136">
        <v>0</v>
      </c>
      <c r="AJ139" s="136">
        <v>0</v>
      </c>
      <c r="AK139" s="136">
        <v>0</v>
      </c>
      <c r="AL139" s="136">
        <v>2</v>
      </c>
      <c r="AM139" s="137">
        <v>0</v>
      </c>
      <c r="AN139" s="136">
        <v>0</v>
      </c>
      <c r="AO139" s="136">
        <v>0</v>
      </c>
      <c r="AP139" s="136">
        <v>0</v>
      </c>
      <c r="AQ139" s="136">
        <v>0</v>
      </c>
      <c r="AR139" s="136">
        <v>2</v>
      </c>
      <c r="AS139" s="137">
        <v>0</v>
      </c>
      <c r="AT139" s="137">
        <v>0</v>
      </c>
      <c r="AU139" s="137">
        <v>0</v>
      </c>
      <c r="AV139" s="136">
        <v>0</v>
      </c>
      <c r="AW139" s="137">
        <v>0</v>
      </c>
      <c r="AX139" s="136">
        <v>3</v>
      </c>
      <c r="AY139" s="136">
        <v>0</v>
      </c>
      <c r="AZ139" s="136">
        <v>1</v>
      </c>
      <c r="BA139" s="136">
        <v>0</v>
      </c>
      <c r="BB139" s="136">
        <v>0</v>
      </c>
      <c r="BC139" s="136">
        <v>0</v>
      </c>
      <c r="BD139" s="125">
        <v>0</v>
      </c>
      <c r="BE139" s="125">
        <f t="shared" si="76"/>
        <v>0</v>
      </c>
      <c r="BF139" s="125">
        <f t="shared" si="77"/>
        <v>0</v>
      </c>
      <c r="BG139" s="125"/>
      <c r="BH139" s="125"/>
      <c r="BI139" s="125">
        <v>0</v>
      </c>
      <c r="BJ139" s="125">
        <v>0</v>
      </c>
      <c r="BK139" s="125">
        <v>0</v>
      </c>
      <c r="BL139" s="125">
        <v>0</v>
      </c>
      <c r="BM139" s="125">
        <v>0</v>
      </c>
      <c r="BN139" s="125">
        <v>0</v>
      </c>
      <c r="BO139" s="125">
        <v>0</v>
      </c>
      <c r="BP139" s="125">
        <v>0</v>
      </c>
      <c r="BQ139" s="125">
        <v>0</v>
      </c>
      <c r="BR139" s="125">
        <v>56.68</v>
      </c>
      <c r="BS139" s="125">
        <v>0</v>
      </c>
      <c r="BT139" s="125">
        <f t="shared" si="72"/>
        <v>127.24</v>
      </c>
    </row>
    <row r="140" s="110" customFormat="1" ht="19.5" customHeight="1" spans="1:72">
      <c r="A140" s="123" t="s">
        <v>290</v>
      </c>
      <c r="B140" s="123" t="s">
        <v>140</v>
      </c>
      <c r="C140" s="123" t="s">
        <v>159</v>
      </c>
      <c r="D140" s="124" t="s">
        <v>292</v>
      </c>
      <c r="E140" s="125">
        <f t="shared" si="70"/>
        <v>98.45</v>
      </c>
      <c r="F140" s="125">
        <f t="shared" si="73"/>
        <v>69.03</v>
      </c>
      <c r="G140" s="125">
        <v>44.82</v>
      </c>
      <c r="H140" s="125">
        <f t="shared" si="74"/>
        <v>0</v>
      </c>
      <c r="I140" s="125">
        <v>0</v>
      </c>
      <c r="J140" s="125">
        <v>0</v>
      </c>
      <c r="K140" s="125">
        <v>0</v>
      </c>
      <c r="L140" s="125">
        <v>0</v>
      </c>
      <c r="M140" s="125">
        <v>3.73</v>
      </c>
      <c r="N140" s="125">
        <v>0</v>
      </c>
      <c r="O140" s="125">
        <v>20.48</v>
      </c>
      <c r="P140" s="125">
        <v>0</v>
      </c>
      <c r="Q140" s="125"/>
      <c r="R140" s="125">
        <v>0</v>
      </c>
      <c r="S140" s="125">
        <v>0</v>
      </c>
      <c r="T140" s="125">
        <v>0</v>
      </c>
      <c r="U140" s="125">
        <v>0</v>
      </c>
      <c r="V140" s="125">
        <v>0</v>
      </c>
      <c r="W140" s="125">
        <v>0</v>
      </c>
      <c r="X140" s="123" t="s">
        <v>290</v>
      </c>
      <c r="Y140" s="123" t="s">
        <v>140</v>
      </c>
      <c r="Z140" s="123" t="s">
        <v>159</v>
      </c>
      <c r="AA140" s="124" t="s">
        <v>292</v>
      </c>
      <c r="AB140" s="125">
        <f t="shared" si="78"/>
        <v>27.94</v>
      </c>
      <c r="AC140" s="136">
        <v>6.1</v>
      </c>
      <c r="AD140" s="136">
        <v>2</v>
      </c>
      <c r="AE140" s="137">
        <v>0</v>
      </c>
      <c r="AF140" s="137">
        <v>0</v>
      </c>
      <c r="AG140" s="136">
        <v>1.5</v>
      </c>
      <c r="AH140" s="136">
        <v>1.5</v>
      </c>
      <c r="AI140" s="136">
        <v>0</v>
      </c>
      <c r="AJ140" s="136">
        <v>0</v>
      </c>
      <c r="AK140" s="136">
        <v>0</v>
      </c>
      <c r="AL140" s="136">
        <v>4</v>
      </c>
      <c r="AM140" s="137">
        <v>0</v>
      </c>
      <c r="AN140" s="136">
        <v>0</v>
      </c>
      <c r="AO140" s="136">
        <v>0.65</v>
      </c>
      <c r="AP140" s="136">
        <v>0</v>
      </c>
      <c r="AQ140" s="136">
        <v>0</v>
      </c>
      <c r="AR140" s="136">
        <v>1</v>
      </c>
      <c r="AS140" s="137">
        <v>0</v>
      </c>
      <c r="AT140" s="137">
        <v>0</v>
      </c>
      <c r="AU140" s="137">
        <v>0</v>
      </c>
      <c r="AV140" s="136">
        <v>1.2</v>
      </c>
      <c r="AW140" s="137">
        <v>0</v>
      </c>
      <c r="AX140" s="136">
        <v>3.5</v>
      </c>
      <c r="AY140" s="136">
        <v>0</v>
      </c>
      <c r="AZ140" s="136">
        <v>1.2</v>
      </c>
      <c r="BA140" s="136">
        <v>2</v>
      </c>
      <c r="BB140" s="136">
        <v>0</v>
      </c>
      <c r="BC140" s="136">
        <v>3.29</v>
      </c>
      <c r="BD140" s="125">
        <v>0</v>
      </c>
      <c r="BE140" s="125">
        <f t="shared" si="76"/>
        <v>1.48</v>
      </c>
      <c r="BF140" s="125">
        <f t="shared" si="77"/>
        <v>0</v>
      </c>
      <c r="BG140" s="125"/>
      <c r="BH140" s="125"/>
      <c r="BI140" s="125">
        <v>0</v>
      </c>
      <c r="BJ140" s="125">
        <v>0</v>
      </c>
      <c r="BK140" s="125">
        <v>1.48</v>
      </c>
      <c r="BL140" s="125">
        <v>0</v>
      </c>
      <c r="BM140" s="125">
        <v>0</v>
      </c>
      <c r="BN140" s="125">
        <v>0</v>
      </c>
      <c r="BO140" s="125">
        <v>0</v>
      </c>
      <c r="BP140" s="125">
        <v>0</v>
      </c>
      <c r="BQ140" s="125">
        <v>0</v>
      </c>
      <c r="BR140" s="125">
        <v>61</v>
      </c>
      <c r="BS140" s="125">
        <v>0</v>
      </c>
      <c r="BT140" s="125">
        <f t="shared" si="72"/>
        <v>159.45</v>
      </c>
    </row>
    <row r="141" s="110" customFormat="1" ht="19.5" customHeight="1" spans="1:72">
      <c r="A141" s="123" t="s">
        <v>290</v>
      </c>
      <c r="B141" s="123" t="s">
        <v>140</v>
      </c>
      <c r="C141" s="123" t="s">
        <v>179</v>
      </c>
      <c r="D141" s="124" t="s">
        <v>293</v>
      </c>
      <c r="E141" s="125">
        <f t="shared" si="70"/>
        <v>0</v>
      </c>
      <c r="F141" s="125">
        <f t="shared" si="73"/>
        <v>0</v>
      </c>
      <c r="G141" s="125">
        <v>0</v>
      </c>
      <c r="H141" s="125">
        <f t="shared" si="74"/>
        <v>0</v>
      </c>
      <c r="I141" s="125">
        <v>0</v>
      </c>
      <c r="J141" s="125">
        <v>0</v>
      </c>
      <c r="K141" s="125">
        <v>0</v>
      </c>
      <c r="L141" s="125">
        <v>0</v>
      </c>
      <c r="M141" s="125">
        <v>0</v>
      </c>
      <c r="N141" s="125">
        <v>0</v>
      </c>
      <c r="O141" s="125">
        <v>0</v>
      </c>
      <c r="P141" s="125">
        <v>0</v>
      </c>
      <c r="Q141" s="125"/>
      <c r="R141" s="125">
        <v>0</v>
      </c>
      <c r="S141" s="125">
        <v>0</v>
      </c>
      <c r="T141" s="125">
        <v>0</v>
      </c>
      <c r="U141" s="125">
        <v>0</v>
      </c>
      <c r="V141" s="125">
        <v>0</v>
      </c>
      <c r="W141" s="125">
        <v>0</v>
      </c>
      <c r="X141" s="123" t="s">
        <v>290</v>
      </c>
      <c r="Y141" s="123" t="s">
        <v>140</v>
      </c>
      <c r="Z141" s="123" t="s">
        <v>179</v>
      </c>
      <c r="AA141" s="124" t="s">
        <v>293</v>
      </c>
      <c r="AB141" s="125">
        <f t="shared" si="78"/>
        <v>0</v>
      </c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>
        <v>0</v>
      </c>
      <c r="BE141" s="125">
        <f t="shared" si="76"/>
        <v>0</v>
      </c>
      <c r="BF141" s="125">
        <f t="shared" si="77"/>
        <v>0</v>
      </c>
      <c r="BG141" s="125"/>
      <c r="BH141" s="125"/>
      <c r="BI141" s="125">
        <v>0</v>
      </c>
      <c r="BJ141" s="125">
        <v>0</v>
      </c>
      <c r="BK141" s="125">
        <v>0</v>
      </c>
      <c r="BL141" s="125">
        <v>0</v>
      </c>
      <c r="BM141" s="125">
        <v>0</v>
      </c>
      <c r="BN141" s="125">
        <v>0</v>
      </c>
      <c r="BO141" s="125">
        <v>0</v>
      </c>
      <c r="BP141" s="125">
        <v>0</v>
      </c>
      <c r="BQ141" s="125">
        <v>0</v>
      </c>
      <c r="BR141" s="125">
        <v>15</v>
      </c>
      <c r="BS141" s="125">
        <v>0</v>
      </c>
      <c r="BT141" s="125">
        <f t="shared" si="72"/>
        <v>15</v>
      </c>
    </row>
    <row r="142" s="110" customFormat="1" ht="19.5" customHeight="1" spans="1:72">
      <c r="A142" s="123" t="s">
        <v>290</v>
      </c>
      <c r="B142" s="123" t="s">
        <v>140</v>
      </c>
      <c r="C142" s="123" t="s">
        <v>154</v>
      </c>
      <c r="D142" s="124" t="s">
        <v>294</v>
      </c>
      <c r="E142" s="125">
        <f t="shared" si="70"/>
        <v>0</v>
      </c>
      <c r="F142" s="125">
        <f t="shared" si="73"/>
        <v>0</v>
      </c>
      <c r="G142" s="125">
        <v>0</v>
      </c>
      <c r="H142" s="125">
        <f t="shared" si="74"/>
        <v>0</v>
      </c>
      <c r="I142" s="125">
        <v>0</v>
      </c>
      <c r="J142" s="125">
        <v>0</v>
      </c>
      <c r="K142" s="125">
        <v>0</v>
      </c>
      <c r="L142" s="125">
        <v>0</v>
      </c>
      <c r="M142" s="125">
        <v>0</v>
      </c>
      <c r="N142" s="125">
        <v>0</v>
      </c>
      <c r="O142" s="125">
        <v>0</v>
      </c>
      <c r="P142" s="125">
        <v>0</v>
      </c>
      <c r="Q142" s="125"/>
      <c r="R142" s="125">
        <v>0</v>
      </c>
      <c r="S142" s="125">
        <v>0</v>
      </c>
      <c r="T142" s="125">
        <v>0</v>
      </c>
      <c r="U142" s="125">
        <v>0</v>
      </c>
      <c r="V142" s="125">
        <v>0</v>
      </c>
      <c r="W142" s="125">
        <v>0</v>
      </c>
      <c r="X142" s="123" t="s">
        <v>290</v>
      </c>
      <c r="Y142" s="123" t="s">
        <v>140</v>
      </c>
      <c r="Z142" s="123" t="s">
        <v>154</v>
      </c>
      <c r="AA142" s="124" t="s">
        <v>294</v>
      </c>
      <c r="AB142" s="125">
        <f t="shared" si="78"/>
        <v>0</v>
      </c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>
        <v>0</v>
      </c>
      <c r="BE142" s="125">
        <f t="shared" si="76"/>
        <v>0</v>
      </c>
      <c r="BF142" s="125">
        <f t="shared" si="77"/>
        <v>0</v>
      </c>
      <c r="BG142" s="125"/>
      <c r="BH142" s="125"/>
      <c r="BI142" s="125">
        <v>0</v>
      </c>
      <c r="BJ142" s="125">
        <v>0</v>
      </c>
      <c r="BK142" s="125">
        <v>0</v>
      </c>
      <c r="BL142" s="125">
        <v>0</v>
      </c>
      <c r="BM142" s="125">
        <v>0</v>
      </c>
      <c r="BN142" s="125">
        <v>0</v>
      </c>
      <c r="BO142" s="125">
        <v>0</v>
      </c>
      <c r="BP142" s="125">
        <v>0</v>
      </c>
      <c r="BQ142" s="125">
        <v>0</v>
      </c>
      <c r="BR142" s="125">
        <v>50</v>
      </c>
      <c r="BS142" s="125">
        <v>117.5</v>
      </c>
      <c r="BT142" s="125">
        <f t="shared" si="72"/>
        <v>167.5</v>
      </c>
    </row>
    <row r="143" s="110" customFormat="1" ht="19.5" customHeight="1" spans="1:72">
      <c r="A143" s="123"/>
      <c r="B143" s="123" t="s">
        <v>142</v>
      </c>
      <c r="C143" s="123"/>
      <c r="D143" s="124" t="s">
        <v>295</v>
      </c>
      <c r="E143" s="125">
        <f t="shared" si="70"/>
        <v>55.71</v>
      </c>
      <c r="F143" s="125">
        <f t="shared" si="73"/>
        <v>41.53</v>
      </c>
      <c r="G143" s="125">
        <v>21.72</v>
      </c>
      <c r="H143" s="125">
        <f t="shared" si="74"/>
        <v>18</v>
      </c>
      <c r="I143" s="125">
        <v>18</v>
      </c>
      <c r="J143" s="125">
        <v>0</v>
      </c>
      <c r="K143" s="125">
        <v>0</v>
      </c>
      <c r="L143" s="125">
        <v>0</v>
      </c>
      <c r="M143" s="125">
        <v>1.81</v>
      </c>
      <c r="N143" s="125">
        <v>0</v>
      </c>
      <c r="O143" s="125">
        <v>0</v>
      </c>
      <c r="P143" s="125">
        <v>0</v>
      </c>
      <c r="Q143" s="125"/>
      <c r="R143" s="125">
        <v>0</v>
      </c>
      <c r="S143" s="125">
        <v>0</v>
      </c>
      <c r="T143" s="125">
        <v>0</v>
      </c>
      <c r="U143" s="125">
        <v>0</v>
      </c>
      <c r="V143" s="125">
        <v>0</v>
      </c>
      <c r="W143" s="125">
        <v>0</v>
      </c>
      <c r="X143" s="123"/>
      <c r="Y143" s="123" t="s">
        <v>142</v>
      </c>
      <c r="Z143" s="123"/>
      <c r="AA143" s="124" t="s">
        <v>295</v>
      </c>
      <c r="AB143" s="125">
        <f>SUM(AB144:AB145)</f>
        <v>14.18</v>
      </c>
      <c r="AC143" s="125">
        <f t="shared" ref="AC143:BD143" si="79">SUM(AC144:AC145)</f>
        <v>1</v>
      </c>
      <c r="AD143" s="125">
        <f t="shared" si="79"/>
        <v>0.3</v>
      </c>
      <c r="AE143" s="125">
        <f t="shared" si="79"/>
        <v>0</v>
      </c>
      <c r="AF143" s="125">
        <f t="shared" si="79"/>
        <v>0</v>
      </c>
      <c r="AG143" s="125">
        <f t="shared" si="79"/>
        <v>0</v>
      </c>
      <c r="AH143" s="125">
        <f t="shared" si="79"/>
        <v>1</v>
      </c>
      <c r="AI143" s="125">
        <f t="shared" si="79"/>
        <v>1</v>
      </c>
      <c r="AJ143" s="125">
        <f t="shared" si="79"/>
        <v>0</v>
      </c>
      <c r="AK143" s="125">
        <f t="shared" si="79"/>
        <v>0</v>
      </c>
      <c r="AL143" s="125">
        <f t="shared" si="79"/>
        <v>1</v>
      </c>
      <c r="AM143" s="125">
        <f t="shared" si="79"/>
        <v>0</v>
      </c>
      <c r="AN143" s="125">
        <f t="shared" si="79"/>
        <v>1</v>
      </c>
      <c r="AO143" s="125">
        <f t="shared" si="79"/>
        <v>1</v>
      </c>
      <c r="AP143" s="125">
        <f t="shared" si="79"/>
        <v>0</v>
      </c>
      <c r="AQ143" s="125">
        <f t="shared" si="79"/>
        <v>0</v>
      </c>
      <c r="AR143" s="125">
        <f t="shared" si="79"/>
        <v>1.8</v>
      </c>
      <c r="AS143" s="125">
        <f t="shared" si="79"/>
        <v>0</v>
      </c>
      <c r="AT143" s="125">
        <f t="shared" si="79"/>
        <v>0</v>
      </c>
      <c r="AU143" s="125">
        <f t="shared" si="79"/>
        <v>0</v>
      </c>
      <c r="AV143" s="125">
        <f t="shared" si="79"/>
        <v>0</v>
      </c>
      <c r="AW143" s="125">
        <f t="shared" si="79"/>
        <v>0</v>
      </c>
      <c r="AX143" s="125">
        <f t="shared" si="79"/>
        <v>0.8</v>
      </c>
      <c r="AY143" s="125">
        <f t="shared" si="79"/>
        <v>0</v>
      </c>
      <c r="AZ143" s="125">
        <f t="shared" si="79"/>
        <v>0</v>
      </c>
      <c r="BA143" s="125">
        <f t="shared" si="79"/>
        <v>5.28</v>
      </c>
      <c r="BB143" s="125">
        <f t="shared" si="79"/>
        <v>0</v>
      </c>
      <c r="BC143" s="125">
        <f t="shared" si="79"/>
        <v>0</v>
      </c>
      <c r="BD143" s="125">
        <f t="shared" si="79"/>
        <v>0</v>
      </c>
      <c r="BE143" s="125">
        <f t="shared" si="76"/>
        <v>0</v>
      </c>
      <c r="BF143" s="125">
        <f t="shared" si="77"/>
        <v>0</v>
      </c>
      <c r="BG143" s="125"/>
      <c r="BH143" s="125"/>
      <c r="BI143" s="125">
        <v>0</v>
      </c>
      <c r="BJ143" s="125">
        <v>0</v>
      </c>
      <c r="BK143" s="125">
        <v>0</v>
      </c>
      <c r="BL143" s="125">
        <v>0</v>
      </c>
      <c r="BM143" s="125">
        <v>0</v>
      </c>
      <c r="BN143" s="125">
        <v>0</v>
      </c>
      <c r="BO143" s="125">
        <v>0</v>
      </c>
      <c r="BP143" s="125">
        <v>0</v>
      </c>
      <c r="BQ143" s="125">
        <v>0</v>
      </c>
      <c r="BR143" s="125">
        <v>98</v>
      </c>
      <c r="BS143" s="125">
        <v>0</v>
      </c>
      <c r="BT143" s="125">
        <f t="shared" si="72"/>
        <v>153.71</v>
      </c>
    </row>
    <row r="144" s="110" customFormat="1" ht="19.5" customHeight="1" spans="1:72">
      <c r="A144" s="123" t="s">
        <v>290</v>
      </c>
      <c r="B144" s="123" t="s">
        <v>144</v>
      </c>
      <c r="C144" s="123" t="s">
        <v>137</v>
      </c>
      <c r="D144" s="124" t="s">
        <v>141</v>
      </c>
      <c r="E144" s="125">
        <f t="shared" si="70"/>
        <v>55.71</v>
      </c>
      <c r="F144" s="125">
        <f t="shared" si="73"/>
        <v>41.53</v>
      </c>
      <c r="G144" s="125">
        <v>21.72</v>
      </c>
      <c r="H144" s="125">
        <f t="shared" si="74"/>
        <v>18</v>
      </c>
      <c r="I144" s="125">
        <v>18</v>
      </c>
      <c r="J144" s="125">
        <v>0</v>
      </c>
      <c r="K144" s="125">
        <v>0</v>
      </c>
      <c r="L144" s="125">
        <v>0</v>
      </c>
      <c r="M144" s="125">
        <v>1.81</v>
      </c>
      <c r="N144" s="125">
        <v>0</v>
      </c>
      <c r="O144" s="125">
        <v>0</v>
      </c>
      <c r="P144" s="125">
        <v>0</v>
      </c>
      <c r="Q144" s="125"/>
      <c r="R144" s="125">
        <v>0</v>
      </c>
      <c r="S144" s="125">
        <v>0</v>
      </c>
      <c r="T144" s="125">
        <v>0</v>
      </c>
      <c r="U144" s="125">
        <v>0</v>
      </c>
      <c r="V144" s="125">
        <v>0</v>
      </c>
      <c r="W144" s="125">
        <v>0</v>
      </c>
      <c r="X144" s="123" t="s">
        <v>290</v>
      </c>
      <c r="Y144" s="123" t="s">
        <v>144</v>
      </c>
      <c r="Z144" s="123" t="s">
        <v>137</v>
      </c>
      <c r="AA144" s="124" t="s">
        <v>141</v>
      </c>
      <c r="AB144" s="125">
        <f t="shared" ref="AB144:AB145" si="80">SUBTOTAL(9,AC144:BD144)</f>
        <v>14.18</v>
      </c>
      <c r="AC144" s="136">
        <v>1</v>
      </c>
      <c r="AD144" s="136">
        <v>0.3</v>
      </c>
      <c r="AE144" s="137">
        <v>0</v>
      </c>
      <c r="AF144" s="137">
        <v>0</v>
      </c>
      <c r="AG144" s="136">
        <v>0</v>
      </c>
      <c r="AH144" s="136">
        <v>1</v>
      </c>
      <c r="AI144" s="136">
        <v>1</v>
      </c>
      <c r="AJ144" s="136">
        <v>0</v>
      </c>
      <c r="AK144" s="136">
        <v>0</v>
      </c>
      <c r="AL144" s="136">
        <v>1</v>
      </c>
      <c r="AM144" s="137">
        <v>0</v>
      </c>
      <c r="AN144" s="136">
        <v>1</v>
      </c>
      <c r="AO144" s="136">
        <v>1</v>
      </c>
      <c r="AP144" s="136">
        <v>0</v>
      </c>
      <c r="AQ144" s="136">
        <v>0</v>
      </c>
      <c r="AR144" s="136">
        <v>1.8</v>
      </c>
      <c r="AS144" s="137">
        <v>0</v>
      </c>
      <c r="AT144" s="137">
        <v>0</v>
      </c>
      <c r="AU144" s="137">
        <v>0</v>
      </c>
      <c r="AV144" s="136">
        <v>0</v>
      </c>
      <c r="AW144" s="137">
        <v>0</v>
      </c>
      <c r="AX144" s="136">
        <v>0.8</v>
      </c>
      <c r="AY144" s="136">
        <v>0</v>
      </c>
      <c r="AZ144" s="136">
        <v>0</v>
      </c>
      <c r="BA144" s="136">
        <v>5.28</v>
      </c>
      <c r="BB144" s="136">
        <v>0</v>
      </c>
      <c r="BC144" s="136">
        <v>0</v>
      </c>
      <c r="BD144" s="125">
        <v>0</v>
      </c>
      <c r="BE144" s="125">
        <f t="shared" si="76"/>
        <v>0</v>
      </c>
      <c r="BF144" s="125">
        <f t="shared" si="77"/>
        <v>0</v>
      </c>
      <c r="BG144" s="125"/>
      <c r="BH144" s="125"/>
      <c r="BI144" s="125">
        <v>0</v>
      </c>
      <c r="BJ144" s="125">
        <v>0</v>
      </c>
      <c r="BK144" s="125">
        <v>0</v>
      </c>
      <c r="BL144" s="125">
        <v>0</v>
      </c>
      <c r="BM144" s="125">
        <v>0</v>
      </c>
      <c r="BN144" s="125">
        <v>0</v>
      </c>
      <c r="BO144" s="125">
        <v>0</v>
      </c>
      <c r="BP144" s="125">
        <v>0</v>
      </c>
      <c r="BQ144" s="125">
        <v>0</v>
      </c>
      <c r="BR144" s="125">
        <v>68</v>
      </c>
      <c r="BS144" s="125">
        <v>0</v>
      </c>
      <c r="BT144" s="125">
        <f t="shared" si="72"/>
        <v>123.71</v>
      </c>
    </row>
    <row r="145" s="110" customFormat="1" spans="1:72">
      <c r="A145" s="123" t="s">
        <v>290</v>
      </c>
      <c r="B145" s="123" t="s">
        <v>144</v>
      </c>
      <c r="C145" s="123" t="s">
        <v>156</v>
      </c>
      <c r="D145" s="124" t="s">
        <v>296</v>
      </c>
      <c r="E145" s="125">
        <f t="shared" si="70"/>
        <v>0</v>
      </c>
      <c r="F145" s="125">
        <f t="shared" si="73"/>
        <v>0</v>
      </c>
      <c r="G145" s="125">
        <v>0</v>
      </c>
      <c r="H145" s="125">
        <f t="shared" si="74"/>
        <v>0</v>
      </c>
      <c r="I145" s="125">
        <v>0</v>
      </c>
      <c r="J145" s="125">
        <v>0</v>
      </c>
      <c r="K145" s="125">
        <v>0</v>
      </c>
      <c r="L145" s="125">
        <v>0</v>
      </c>
      <c r="M145" s="125">
        <v>0</v>
      </c>
      <c r="N145" s="125">
        <v>0</v>
      </c>
      <c r="O145" s="125">
        <v>0</v>
      </c>
      <c r="P145" s="125">
        <v>0</v>
      </c>
      <c r="Q145" s="125"/>
      <c r="R145" s="125">
        <v>0</v>
      </c>
      <c r="S145" s="125">
        <v>0</v>
      </c>
      <c r="T145" s="125">
        <v>0</v>
      </c>
      <c r="U145" s="125">
        <v>0</v>
      </c>
      <c r="V145" s="125">
        <v>0</v>
      </c>
      <c r="W145" s="125">
        <v>0</v>
      </c>
      <c r="X145" s="123" t="s">
        <v>290</v>
      </c>
      <c r="Y145" s="123" t="s">
        <v>144</v>
      </c>
      <c r="Z145" s="123" t="s">
        <v>156</v>
      </c>
      <c r="AA145" s="124" t="s">
        <v>296</v>
      </c>
      <c r="AB145" s="125">
        <f t="shared" si="80"/>
        <v>0</v>
      </c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>
        <v>0</v>
      </c>
      <c r="BE145" s="125">
        <f t="shared" si="76"/>
        <v>0</v>
      </c>
      <c r="BF145" s="125">
        <f t="shared" si="77"/>
        <v>0</v>
      </c>
      <c r="BG145" s="125"/>
      <c r="BH145" s="125"/>
      <c r="BI145" s="125">
        <v>0</v>
      </c>
      <c r="BJ145" s="125">
        <v>0</v>
      </c>
      <c r="BK145" s="125">
        <v>0</v>
      </c>
      <c r="BL145" s="125">
        <v>0</v>
      </c>
      <c r="BM145" s="125">
        <v>0</v>
      </c>
      <c r="BN145" s="125">
        <v>0</v>
      </c>
      <c r="BO145" s="125">
        <v>0</v>
      </c>
      <c r="BP145" s="125">
        <v>0</v>
      </c>
      <c r="BQ145" s="125">
        <v>0</v>
      </c>
      <c r="BR145" s="125">
        <v>30</v>
      </c>
      <c r="BS145" s="125">
        <v>0</v>
      </c>
      <c r="BT145" s="125">
        <f t="shared" si="72"/>
        <v>30</v>
      </c>
    </row>
    <row r="146" s="110" customFormat="1" spans="1:72">
      <c r="A146" s="123"/>
      <c r="B146" s="123" t="s">
        <v>145</v>
      </c>
      <c r="C146" s="123"/>
      <c r="D146" s="124" t="s">
        <v>297</v>
      </c>
      <c r="E146" s="125">
        <f t="shared" si="70"/>
        <v>36.72</v>
      </c>
      <c r="F146" s="125">
        <f t="shared" si="73"/>
        <v>30.62</v>
      </c>
      <c r="G146" s="125">
        <v>18.3</v>
      </c>
      <c r="H146" s="125">
        <f t="shared" si="74"/>
        <v>4.5</v>
      </c>
      <c r="I146" s="125">
        <v>4.5</v>
      </c>
      <c r="J146" s="125">
        <v>0</v>
      </c>
      <c r="K146" s="125">
        <v>0</v>
      </c>
      <c r="L146" s="125">
        <v>0</v>
      </c>
      <c r="M146" s="125">
        <v>1.52</v>
      </c>
      <c r="N146" s="125">
        <v>0</v>
      </c>
      <c r="O146" s="125">
        <v>6.3</v>
      </c>
      <c r="P146" s="125">
        <v>0</v>
      </c>
      <c r="Q146" s="125"/>
      <c r="R146" s="125">
        <v>0</v>
      </c>
      <c r="S146" s="125">
        <v>0</v>
      </c>
      <c r="T146" s="125">
        <v>0</v>
      </c>
      <c r="U146" s="125">
        <v>0</v>
      </c>
      <c r="V146" s="125">
        <v>0</v>
      </c>
      <c r="W146" s="125">
        <v>0</v>
      </c>
      <c r="X146" s="123"/>
      <c r="Y146" s="123" t="s">
        <v>145</v>
      </c>
      <c r="Z146" s="123"/>
      <c r="AA146" s="124" t="s">
        <v>297</v>
      </c>
      <c r="AB146" s="125">
        <f>SUM(AB147:AB148)</f>
        <v>6.1</v>
      </c>
      <c r="AC146" s="125">
        <f t="shared" ref="AC146:BD146" si="81">SUM(AC147:AC148)</f>
        <v>2</v>
      </c>
      <c r="AD146" s="125">
        <f t="shared" si="81"/>
        <v>0</v>
      </c>
      <c r="AE146" s="125">
        <f t="shared" si="81"/>
        <v>0</v>
      </c>
      <c r="AF146" s="125">
        <f t="shared" si="81"/>
        <v>0</v>
      </c>
      <c r="AG146" s="125">
        <f t="shared" si="81"/>
        <v>0.5</v>
      </c>
      <c r="AH146" s="125">
        <f t="shared" si="81"/>
        <v>0.5</v>
      </c>
      <c r="AI146" s="125">
        <f t="shared" si="81"/>
        <v>0</v>
      </c>
      <c r="AJ146" s="125">
        <f t="shared" si="81"/>
        <v>0</v>
      </c>
      <c r="AK146" s="125">
        <f t="shared" si="81"/>
        <v>0</v>
      </c>
      <c r="AL146" s="125">
        <f t="shared" si="81"/>
        <v>0</v>
      </c>
      <c r="AM146" s="125">
        <f t="shared" si="81"/>
        <v>0</v>
      </c>
      <c r="AN146" s="125">
        <f t="shared" si="81"/>
        <v>0</v>
      </c>
      <c r="AO146" s="125">
        <f t="shared" si="81"/>
        <v>0</v>
      </c>
      <c r="AP146" s="125">
        <f t="shared" si="81"/>
        <v>0</v>
      </c>
      <c r="AQ146" s="125">
        <f t="shared" si="81"/>
        <v>2.1</v>
      </c>
      <c r="AR146" s="125">
        <f t="shared" si="81"/>
        <v>1</v>
      </c>
      <c r="AS146" s="125">
        <f t="shared" si="81"/>
        <v>0</v>
      </c>
      <c r="AT146" s="125">
        <f t="shared" si="81"/>
        <v>0</v>
      </c>
      <c r="AU146" s="125">
        <f t="shared" si="81"/>
        <v>0</v>
      </c>
      <c r="AV146" s="125">
        <f t="shared" si="81"/>
        <v>0</v>
      </c>
      <c r="AW146" s="125">
        <f t="shared" si="81"/>
        <v>0</v>
      </c>
      <c r="AX146" s="125">
        <f t="shared" si="81"/>
        <v>0</v>
      </c>
      <c r="AY146" s="125">
        <f t="shared" si="81"/>
        <v>0</v>
      </c>
      <c r="AZ146" s="125">
        <f t="shared" si="81"/>
        <v>0</v>
      </c>
      <c r="BA146" s="125">
        <f t="shared" si="81"/>
        <v>0</v>
      </c>
      <c r="BB146" s="125">
        <f t="shared" si="81"/>
        <v>0</v>
      </c>
      <c r="BC146" s="125">
        <f t="shared" si="81"/>
        <v>0</v>
      </c>
      <c r="BD146" s="125">
        <f t="shared" si="81"/>
        <v>0</v>
      </c>
      <c r="BE146" s="125">
        <f t="shared" si="76"/>
        <v>0</v>
      </c>
      <c r="BF146" s="125">
        <f t="shared" si="77"/>
        <v>0</v>
      </c>
      <c r="BG146" s="125"/>
      <c r="BH146" s="125"/>
      <c r="BI146" s="125">
        <v>0</v>
      </c>
      <c r="BJ146" s="125">
        <v>0</v>
      </c>
      <c r="BK146" s="125">
        <v>0</v>
      </c>
      <c r="BL146" s="125">
        <v>0</v>
      </c>
      <c r="BM146" s="125">
        <v>0</v>
      </c>
      <c r="BN146" s="125">
        <v>0</v>
      </c>
      <c r="BO146" s="125">
        <v>0</v>
      </c>
      <c r="BP146" s="125">
        <v>0</v>
      </c>
      <c r="BQ146" s="125">
        <v>0</v>
      </c>
      <c r="BR146" s="125">
        <v>76</v>
      </c>
      <c r="BS146" s="125">
        <v>0</v>
      </c>
      <c r="BT146" s="125">
        <f t="shared" si="72"/>
        <v>112.72</v>
      </c>
    </row>
    <row r="147" s="110" customFormat="1" spans="1:72">
      <c r="A147" s="123" t="s">
        <v>290</v>
      </c>
      <c r="B147" s="123" t="s">
        <v>147</v>
      </c>
      <c r="C147" s="123" t="s">
        <v>137</v>
      </c>
      <c r="D147" s="124" t="s">
        <v>141</v>
      </c>
      <c r="E147" s="125">
        <f t="shared" si="70"/>
        <v>36.72</v>
      </c>
      <c r="F147" s="125">
        <f t="shared" si="73"/>
        <v>30.62</v>
      </c>
      <c r="G147" s="125">
        <v>18.3</v>
      </c>
      <c r="H147" s="125">
        <f t="shared" si="74"/>
        <v>4.5</v>
      </c>
      <c r="I147" s="125">
        <v>4.5</v>
      </c>
      <c r="J147" s="125">
        <v>0</v>
      </c>
      <c r="K147" s="125">
        <v>0</v>
      </c>
      <c r="L147" s="125">
        <v>0</v>
      </c>
      <c r="M147" s="125">
        <v>1.52</v>
      </c>
      <c r="N147" s="125">
        <v>0</v>
      </c>
      <c r="O147" s="125">
        <v>6.3</v>
      </c>
      <c r="P147" s="125">
        <v>0</v>
      </c>
      <c r="Q147" s="125"/>
      <c r="R147" s="125">
        <v>0</v>
      </c>
      <c r="S147" s="125">
        <v>0</v>
      </c>
      <c r="T147" s="125">
        <v>0</v>
      </c>
      <c r="U147" s="125">
        <v>0</v>
      </c>
      <c r="V147" s="125">
        <v>0</v>
      </c>
      <c r="W147" s="125">
        <v>0</v>
      </c>
      <c r="X147" s="123" t="s">
        <v>290</v>
      </c>
      <c r="Y147" s="123" t="s">
        <v>147</v>
      </c>
      <c r="Z147" s="123" t="s">
        <v>137</v>
      </c>
      <c r="AA147" s="124" t="s">
        <v>141</v>
      </c>
      <c r="AB147" s="125">
        <f t="shared" ref="AB147:AB148" si="82">SUBTOTAL(9,AC147:BD147)</f>
        <v>6.1</v>
      </c>
      <c r="AC147" s="136">
        <v>2</v>
      </c>
      <c r="AD147" s="136">
        <v>0</v>
      </c>
      <c r="AE147" s="137">
        <v>0</v>
      </c>
      <c r="AF147" s="137">
        <v>0</v>
      </c>
      <c r="AG147" s="136">
        <v>0.5</v>
      </c>
      <c r="AH147" s="136">
        <v>0.5</v>
      </c>
      <c r="AI147" s="136">
        <v>0</v>
      </c>
      <c r="AJ147" s="136">
        <v>0</v>
      </c>
      <c r="AK147" s="136">
        <v>0</v>
      </c>
      <c r="AL147" s="136">
        <v>0</v>
      </c>
      <c r="AM147" s="137">
        <v>0</v>
      </c>
      <c r="AN147" s="136">
        <v>0</v>
      </c>
      <c r="AO147" s="136">
        <v>0</v>
      </c>
      <c r="AP147" s="136">
        <v>0</v>
      </c>
      <c r="AQ147" s="136">
        <v>2.1</v>
      </c>
      <c r="AR147" s="136">
        <v>1</v>
      </c>
      <c r="AS147" s="137">
        <v>0</v>
      </c>
      <c r="AT147" s="137">
        <v>0</v>
      </c>
      <c r="AU147" s="137">
        <v>0</v>
      </c>
      <c r="AV147" s="136">
        <v>0</v>
      </c>
      <c r="AW147" s="137">
        <v>0</v>
      </c>
      <c r="AX147" s="136">
        <v>0</v>
      </c>
      <c r="AY147" s="136">
        <v>0</v>
      </c>
      <c r="AZ147" s="136">
        <v>0</v>
      </c>
      <c r="BA147" s="136">
        <v>0</v>
      </c>
      <c r="BB147" s="136">
        <v>0</v>
      </c>
      <c r="BC147" s="136">
        <v>0</v>
      </c>
      <c r="BD147" s="125">
        <v>0</v>
      </c>
      <c r="BE147" s="125">
        <f t="shared" si="76"/>
        <v>0</v>
      </c>
      <c r="BF147" s="125">
        <f t="shared" si="77"/>
        <v>0</v>
      </c>
      <c r="BG147" s="125"/>
      <c r="BH147" s="125"/>
      <c r="BI147" s="125">
        <v>0</v>
      </c>
      <c r="BJ147" s="125">
        <v>0</v>
      </c>
      <c r="BK147" s="125">
        <v>0</v>
      </c>
      <c r="BL147" s="125">
        <v>0</v>
      </c>
      <c r="BM147" s="125">
        <v>0</v>
      </c>
      <c r="BN147" s="125">
        <v>0</v>
      </c>
      <c r="BO147" s="125">
        <v>0</v>
      </c>
      <c r="BP147" s="125">
        <v>0</v>
      </c>
      <c r="BQ147" s="125">
        <v>0</v>
      </c>
      <c r="BR147" s="125">
        <v>45</v>
      </c>
      <c r="BS147" s="125">
        <v>0</v>
      </c>
      <c r="BT147" s="125">
        <f t="shared" si="72"/>
        <v>81.72</v>
      </c>
    </row>
    <row r="148" s="110" customFormat="1" spans="1:72">
      <c r="A148" s="123" t="s">
        <v>290</v>
      </c>
      <c r="B148" s="123" t="s">
        <v>147</v>
      </c>
      <c r="C148" s="123" t="s">
        <v>154</v>
      </c>
      <c r="D148" s="124" t="s">
        <v>298</v>
      </c>
      <c r="E148" s="125">
        <f t="shared" si="70"/>
        <v>0</v>
      </c>
      <c r="F148" s="125">
        <f t="shared" si="73"/>
        <v>0</v>
      </c>
      <c r="G148" s="125">
        <v>0</v>
      </c>
      <c r="H148" s="125">
        <f t="shared" si="74"/>
        <v>0</v>
      </c>
      <c r="I148" s="125">
        <v>0</v>
      </c>
      <c r="J148" s="125">
        <v>0</v>
      </c>
      <c r="K148" s="125">
        <v>0</v>
      </c>
      <c r="L148" s="125">
        <v>0</v>
      </c>
      <c r="M148" s="125">
        <v>0</v>
      </c>
      <c r="N148" s="125">
        <v>0</v>
      </c>
      <c r="O148" s="125">
        <v>0</v>
      </c>
      <c r="P148" s="125">
        <v>0</v>
      </c>
      <c r="Q148" s="125"/>
      <c r="R148" s="125">
        <v>0</v>
      </c>
      <c r="S148" s="125">
        <v>0</v>
      </c>
      <c r="T148" s="125">
        <v>0</v>
      </c>
      <c r="U148" s="125">
        <v>0</v>
      </c>
      <c r="V148" s="125">
        <v>0</v>
      </c>
      <c r="W148" s="125">
        <v>0</v>
      </c>
      <c r="X148" s="123" t="s">
        <v>290</v>
      </c>
      <c r="Y148" s="123" t="s">
        <v>147</v>
      </c>
      <c r="Z148" s="123" t="s">
        <v>154</v>
      </c>
      <c r="AA148" s="124" t="s">
        <v>298</v>
      </c>
      <c r="AB148" s="125">
        <f t="shared" si="82"/>
        <v>0</v>
      </c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>
        <v>0</v>
      </c>
      <c r="BE148" s="125">
        <f t="shared" si="76"/>
        <v>0</v>
      </c>
      <c r="BF148" s="125">
        <f t="shared" si="77"/>
        <v>0</v>
      </c>
      <c r="BG148" s="125"/>
      <c r="BH148" s="125"/>
      <c r="BI148" s="125">
        <v>0</v>
      </c>
      <c r="BJ148" s="125">
        <v>0</v>
      </c>
      <c r="BK148" s="125">
        <v>0</v>
      </c>
      <c r="BL148" s="125">
        <v>0</v>
      </c>
      <c r="BM148" s="125">
        <v>0</v>
      </c>
      <c r="BN148" s="125">
        <v>0</v>
      </c>
      <c r="BO148" s="125">
        <v>0</v>
      </c>
      <c r="BP148" s="125">
        <v>0</v>
      </c>
      <c r="BQ148" s="125">
        <v>0</v>
      </c>
      <c r="BR148" s="125">
        <v>31</v>
      </c>
      <c r="BS148" s="125">
        <v>0</v>
      </c>
      <c r="BT148" s="125">
        <f t="shared" si="72"/>
        <v>31</v>
      </c>
    </row>
    <row r="149" s="110" customFormat="1" spans="1:72">
      <c r="A149" s="123"/>
      <c r="B149" s="123" t="s">
        <v>150</v>
      </c>
      <c r="C149" s="123"/>
      <c r="D149" s="124" t="s">
        <v>299</v>
      </c>
      <c r="E149" s="125">
        <f t="shared" si="70"/>
        <v>224.88</v>
      </c>
      <c r="F149" s="125">
        <f t="shared" si="73"/>
        <v>142.08</v>
      </c>
      <c r="G149" s="125">
        <v>86.08</v>
      </c>
      <c r="H149" s="125">
        <f t="shared" si="74"/>
        <v>0</v>
      </c>
      <c r="I149" s="125">
        <v>0</v>
      </c>
      <c r="J149" s="125">
        <v>0</v>
      </c>
      <c r="K149" s="125">
        <v>0</v>
      </c>
      <c r="L149" s="125">
        <v>0</v>
      </c>
      <c r="M149" s="125">
        <v>7.17</v>
      </c>
      <c r="N149" s="125">
        <v>0</v>
      </c>
      <c r="O149" s="125">
        <v>48.83</v>
      </c>
      <c r="P149" s="125">
        <v>0</v>
      </c>
      <c r="Q149" s="125"/>
      <c r="R149" s="125">
        <v>0</v>
      </c>
      <c r="S149" s="125">
        <v>0</v>
      </c>
      <c r="T149" s="125">
        <v>0</v>
      </c>
      <c r="U149" s="125">
        <v>0</v>
      </c>
      <c r="V149" s="125">
        <v>0</v>
      </c>
      <c r="W149" s="125">
        <v>0</v>
      </c>
      <c r="X149" s="123"/>
      <c r="Y149" s="123" t="s">
        <v>150</v>
      </c>
      <c r="Z149" s="123"/>
      <c r="AA149" s="124" t="s">
        <v>299</v>
      </c>
      <c r="AB149" s="125">
        <f>SUM(AB150:AB153)</f>
        <v>82.8</v>
      </c>
      <c r="AC149" s="125">
        <f t="shared" ref="AC149:BD149" si="83">SUM(AC150:AC153)</f>
        <v>16.5</v>
      </c>
      <c r="AD149" s="125">
        <f t="shared" si="83"/>
        <v>0</v>
      </c>
      <c r="AE149" s="125">
        <f t="shared" si="83"/>
        <v>0</v>
      </c>
      <c r="AF149" s="125">
        <f t="shared" si="83"/>
        <v>0</v>
      </c>
      <c r="AG149" s="125">
        <f t="shared" si="83"/>
        <v>0.7</v>
      </c>
      <c r="AH149" s="125">
        <f t="shared" si="83"/>
        <v>2.6</v>
      </c>
      <c r="AI149" s="125">
        <f t="shared" si="83"/>
        <v>0.1</v>
      </c>
      <c r="AJ149" s="125">
        <f t="shared" si="83"/>
        <v>0</v>
      </c>
      <c r="AK149" s="125">
        <f t="shared" si="83"/>
        <v>0</v>
      </c>
      <c r="AL149" s="125">
        <f t="shared" si="83"/>
        <v>13.3</v>
      </c>
      <c r="AM149" s="125">
        <f t="shared" si="83"/>
        <v>0</v>
      </c>
      <c r="AN149" s="125">
        <f t="shared" si="83"/>
        <v>1</v>
      </c>
      <c r="AO149" s="125">
        <f t="shared" si="83"/>
        <v>0</v>
      </c>
      <c r="AP149" s="125">
        <f t="shared" si="83"/>
        <v>0.5</v>
      </c>
      <c r="AQ149" s="125">
        <f t="shared" si="83"/>
        <v>0</v>
      </c>
      <c r="AR149" s="125">
        <f t="shared" si="83"/>
        <v>11.1</v>
      </c>
      <c r="AS149" s="125">
        <f t="shared" si="83"/>
        <v>2</v>
      </c>
      <c r="AT149" s="125">
        <f t="shared" si="83"/>
        <v>0</v>
      </c>
      <c r="AU149" s="125">
        <f t="shared" si="83"/>
        <v>0</v>
      </c>
      <c r="AV149" s="125">
        <f t="shared" si="83"/>
        <v>0</v>
      </c>
      <c r="AW149" s="125">
        <f t="shared" si="83"/>
        <v>0</v>
      </c>
      <c r="AX149" s="125">
        <f t="shared" si="83"/>
        <v>7</v>
      </c>
      <c r="AY149" s="125">
        <f t="shared" si="83"/>
        <v>0</v>
      </c>
      <c r="AZ149" s="125">
        <f t="shared" si="83"/>
        <v>4</v>
      </c>
      <c r="BA149" s="125">
        <f t="shared" si="83"/>
        <v>2</v>
      </c>
      <c r="BB149" s="125">
        <f t="shared" si="83"/>
        <v>3</v>
      </c>
      <c r="BC149" s="125">
        <f t="shared" si="83"/>
        <v>19</v>
      </c>
      <c r="BD149" s="125">
        <f t="shared" si="83"/>
        <v>0</v>
      </c>
      <c r="BE149" s="125">
        <f t="shared" si="76"/>
        <v>0</v>
      </c>
      <c r="BF149" s="125">
        <f t="shared" si="77"/>
        <v>0</v>
      </c>
      <c r="BG149" s="125"/>
      <c r="BH149" s="125"/>
      <c r="BI149" s="125">
        <v>0</v>
      </c>
      <c r="BJ149" s="125">
        <v>0</v>
      </c>
      <c r="BK149" s="125">
        <v>0</v>
      </c>
      <c r="BL149" s="125">
        <v>0</v>
      </c>
      <c r="BM149" s="125">
        <v>0</v>
      </c>
      <c r="BN149" s="125">
        <v>0</v>
      </c>
      <c r="BO149" s="125">
        <v>0</v>
      </c>
      <c r="BP149" s="125">
        <v>0</v>
      </c>
      <c r="BQ149" s="125">
        <v>0</v>
      </c>
      <c r="BR149" s="125">
        <v>193</v>
      </c>
      <c r="BS149" s="125">
        <v>0</v>
      </c>
      <c r="BT149" s="125">
        <f t="shared" si="72"/>
        <v>417.88</v>
      </c>
    </row>
    <row r="150" s="110" customFormat="1" spans="1:72">
      <c r="A150" s="123" t="s">
        <v>290</v>
      </c>
      <c r="B150" s="123" t="s">
        <v>174</v>
      </c>
      <c r="C150" s="123" t="s">
        <v>137</v>
      </c>
      <c r="D150" s="124" t="s">
        <v>141</v>
      </c>
      <c r="E150" s="125">
        <f t="shared" si="70"/>
        <v>224.88</v>
      </c>
      <c r="F150" s="125">
        <f t="shared" si="73"/>
        <v>142.08</v>
      </c>
      <c r="G150" s="125">
        <v>86.08</v>
      </c>
      <c r="H150" s="125">
        <f t="shared" si="74"/>
        <v>0</v>
      </c>
      <c r="I150" s="125">
        <v>0</v>
      </c>
      <c r="J150" s="125">
        <v>0</v>
      </c>
      <c r="K150" s="125">
        <v>0</v>
      </c>
      <c r="L150" s="125">
        <v>0</v>
      </c>
      <c r="M150" s="125">
        <v>7.17</v>
      </c>
      <c r="N150" s="125">
        <v>0</v>
      </c>
      <c r="O150" s="125">
        <v>48.83</v>
      </c>
      <c r="P150" s="125">
        <v>0</v>
      </c>
      <c r="Q150" s="125"/>
      <c r="R150" s="125">
        <v>0</v>
      </c>
      <c r="S150" s="125">
        <v>0</v>
      </c>
      <c r="T150" s="125">
        <v>0</v>
      </c>
      <c r="U150" s="125">
        <v>0</v>
      </c>
      <c r="V150" s="125">
        <v>0</v>
      </c>
      <c r="W150" s="125">
        <v>0</v>
      </c>
      <c r="X150" s="123" t="s">
        <v>290</v>
      </c>
      <c r="Y150" s="123" t="s">
        <v>174</v>
      </c>
      <c r="Z150" s="123" t="s">
        <v>137</v>
      </c>
      <c r="AA150" s="124" t="s">
        <v>141</v>
      </c>
      <c r="AB150" s="125">
        <f t="shared" ref="AB150:AB153" si="84">SUBTOTAL(9,AC150:BD150)</f>
        <v>82.8</v>
      </c>
      <c r="AC150" s="136">
        <v>16.5</v>
      </c>
      <c r="AD150" s="136">
        <v>0</v>
      </c>
      <c r="AE150" s="137">
        <v>0</v>
      </c>
      <c r="AF150" s="137">
        <v>0</v>
      </c>
      <c r="AG150" s="136">
        <v>0.7</v>
      </c>
      <c r="AH150" s="136">
        <v>2.6</v>
      </c>
      <c r="AI150" s="136">
        <v>0.1</v>
      </c>
      <c r="AJ150" s="136">
        <v>0</v>
      </c>
      <c r="AK150" s="136">
        <v>0</v>
      </c>
      <c r="AL150" s="136">
        <v>13.3</v>
      </c>
      <c r="AM150" s="137">
        <v>0</v>
      </c>
      <c r="AN150" s="136">
        <v>1</v>
      </c>
      <c r="AO150" s="136">
        <v>0</v>
      </c>
      <c r="AP150" s="136">
        <v>0.5</v>
      </c>
      <c r="AQ150" s="136">
        <v>0</v>
      </c>
      <c r="AR150" s="136">
        <v>11.1</v>
      </c>
      <c r="AS150" s="137">
        <v>2</v>
      </c>
      <c r="AT150" s="137">
        <v>0</v>
      </c>
      <c r="AU150" s="137">
        <v>0</v>
      </c>
      <c r="AV150" s="136">
        <v>0</v>
      </c>
      <c r="AW150" s="137">
        <v>0</v>
      </c>
      <c r="AX150" s="136">
        <v>7</v>
      </c>
      <c r="AY150" s="136">
        <v>0</v>
      </c>
      <c r="AZ150" s="136">
        <v>4</v>
      </c>
      <c r="BA150" s="136">
        <v>2</v>
      </c>
      <c r="BB150" s="136">
        <v>3</v>
      </c>
      <c r="BC150" s="136">
        <v>19</v>
      </c>
      <c r="BD150" s="125">
        <v>0</v>
      </c>
      <c r="BE150" s="125">
        <f t="shared" si="76"/>
        <v>0</v>
      </c>
      <c r="BF150" s="125">
        <f t="shared" si="77"/>
        <v>0</v>
      </c>
      <c r="BG150" s="125"/>
      <c r="BH150" s="125"/>
      <c r="BI150" s="125">
        <v>0</v>
      </c>
      <c r="BJ150" s="125">
        <v>0</v>
      </c>
      <c r="BK150" s="125">
        <v>0</v>
      </c>
      <c r="BL150" s="125">
        <v>0</v>
      </c>
      <c r="BM150" s="125">
        <v>0</v>
      </c>
      <c r="BN150" s="125">
        <v>0</v>
      </c>
      <c r="BO150" s="125">
        <v>0</v>
      </c>
      <c r="BP150" s="125">
        <v>0</v>
      </c>
      <c r="BQ150" s="125">
        <v>0</v>
      </c>
      <c r="BR150" s="125">
        <v>41</v>
      </c>
      <c r="BS150" s="125">
        <v>0</v>
      </c>
      <c r="BT150" s="125">
        <f t="shared" si="72"/>
        <v>265.88</v>
      </c>
    </row>
    <row r="151" s="110" customFormat="1" spans="1:72">
      <c r="A151" s="123" t="s">
        <v>290</v>
      </c>
      <c r="B151" s="123" t="s">
        <v>174</v>
      </c>
      <c r="C151" s="123" t="s">
        <v>156</v>
      </c>
      <c r="D151" s="124" t="s">
        <v>300</v>
      </c>
      <c r="E151" s="125">
        <f t="shared" si="70"/>
        <v>0</v>
      </c>
      <c r="F151" s="125">
        <f t="shared" si="73"/>
        <v>0</v>
      </c>
      <c r="G151" s="125">
        <v>0</v>
      </c>
      <c r="H151" s="125">
        <f t="shared" si="74"/>
        <v>0</v>
      </c>
      <c r="I151" s="125">
        <v>0</v>
      </c>
      <c r="J151" s="125">
        <v>0</v>
      </c>
      <c r="K151" s="125">
        <v>0</v>
      </c>
      <c r="L151" s="125">
        <v>0</v>
      </c>
      <c r="M151" s="125">
        <v>0</v>
      </c>
      <c r="N151" s="125">
        <v>0</v>
      </c>
      <c r="O151" s="125">
        <v>0</v>
      </c>
      <c r="P151" s="125">
        <v>0</v>
      </c>
      <c r="Q151" s="125"/>
      <c r="R151" s="125">
        <v>0</v>
      </c>
      <c r="S151" s="125">
        <v>0</v>
      </c>
      <c r="T151" s="125">
        <v>0</v>
      </c>
      <c r="U151" s="125">
        <v>0</v>
      </c>
      <c r="V151" s="125">
        <v>0</v>
      </c>
      <c r="W151" s="125">
        <v>0</v>
      </c>
      <c r="X151" s="123" t="s">
        <v>290</v>
      </c>
      <c r="Y151" s="123" t="s">
        <v>174</v>
      </c>
      <c r="Z151" s="123" t="s">
        <v>156</v>
      </c>
      <c r="AA151" s="124" t="s">
        <v>300</v>
      </c>
      <c r="AB151" s="125">
        <f t="shared" si="84"/>
        <v>0</v>
      </c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>
        <v>0</v>
      </c>
      <c r="BE151" s="125">
        <f t="shared" si="76"/>
        <v>0</v>
      </c>
      <c r="BF151" s="125">
        <f t="shared" si="77"/>
        <v>0</v>
      </c>
      <c r="BG151" s="125"/>
      <c r="BH151" s="125"/>
      <c r="BI151" s="125">
        <v>0</v>
      </c>
      <c r="BJ151" s="125">
        <v>0</v>
      </c>
      <c r="BK151" s="125">
        <v>0</v>
      </c>
      <c r="BL151" s="125">
        <v>0</v>
      </c>
      <c r="BM151" s="125">
        <v>0</v>
      </c>
      <c r="BN151" s="125">
        <v>0</v>
      </c>
      <c r="BO151" s="125">
        <v>0</v>
      </c>
      <c r="BP151" s="125">
        <v>0</v>
      </c>
      <c r="BQ151" s="125">
        <v>0</v>
      </c>
      <c r="BR151" s="125">
        <v>50</v>
      </c>
      <c r="BS151" s="125">
        <v>0</v>
      </c>
      <c r="BT151" s="125">
        <f t="shared" si="72"/>
        <v>50</v>
      </c>
    </row>
    <row r="152" s="110" customFormat="1" spans="1:72">
      <c r="A152" s="123" t="s">
        <v>290</v>
      </c>
      <c r="B152" s="123" t="s">
        <v>174</v>
      </c>
      <c r="C152" s="123" t="s">
        <v>159</v>
      </c>
      <c r="D152" s="124" t="s">
        <v>301</v>
      </c>
      <c r="E152" s="125">
        <f t="shared" si="70"/>
        <v>0</v>
      </c>
      <c r="F152" s="125">
        <f t="shared" si="73"/>
        <v>0</v>
      </c>
      <c r="G152" s="125">
        <v>0</v>
      </c>
      <c r="H152" s="125">
        <f t="shared" si="74"/>
        <v>0</v>
      </c>
      <c r="I152" s="125">
        <v>0</v>
      </c>
      <c r="J152" s="125">
        <v>0</v>
      </c>
      <c r="K152" s="125">
        <v>0</v>
      </c>
      <c r="L152" s="125">
        <v>0</v>
      </c>
      <c r="M152" s="125">
        <v>0</v>
      </c>
      <c r="N152" s="125">
        <v>0</v>
      </c>
      <c r="O152" s="125">
        <v>0</v>
      </c>
      <c r="P152" s="125">
        <v>0</v>
      </c>
      <c r="Q152" s="125"/>
      <c r="R152" s="125">
        <v>0</v>
      </c>
      <c r="S152" s="125">
        <v>0</v>
      </c>
      <c r="T152" s="125">
        <v>0</v>
      </c>
      <c r="U152" s="125">
        <v>0</v>
      </c>
      <c r="V152" s="125">
        <v>0</v>
      </c>
      <c r="W152" s="125">
        <v>0</v>
      </c>
      <c r="X152" s="123" t="s">
        <v>290</v>
      </c>
      <c r="Y152" s="123" t="s">
        <v>174</v>
      </c>
      <c r="Z152" s="123" t="s">
        <v>159</v>
      </c>
      <c r="AA152" s="124" t="s">
        <v>301</v>
      </c>
      <c r="AB152" s="125">
        <f t="shared" si="84"/>
        <v>0</v>
      </c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>
        <v>0</v>
      </c>
      <c r="BE152" s="125">
        <f t="shared" si="76"/>
        <v>0</v>
      </c>
      <c r="BF152" s="125">
        <f t="shared" si="77"/>
        <v>0</v>
      </c>
      <c r="BG152" s="125"/>
      <c r="BH152" s="125"/>
      <c r="BI152" s="125">
        <v>0</v>
      </c>
      <c r="BJ152" s="125">
        <v>0</v>
      </c>
      <c r="BK152" s="125">
        <v>0</v>
      </c>
      <c r="BL152" s="125">
        <v>0</v>
      </c>
      <c r="BM152" s="125">
        <v>0</v>
      </c>
      <c r="BN152" s="125">
        <v>0</v>
      </c>
      <c r="BO152" s="125">
        <v>0</v>
      </c>
      <c r="BP152" s="125">
        <v>0</v>
      </c>
      <c r="BQ152" s="125">
        <v>0</v>
      </c>
      <c r="BR152" s="125">
        <v>56</v>
      </c>
      <c r="BS152" s="125">
        <v>0</v>
      </c>
      <c r="BT152" s="125">
        <f t="shared" si="72"/>
        <v>56</v>
      </c>
    </row>
    <row r="153" s="110" customFormat="1" spans="1:72">
      <c r="A153" s="123" t="s">
        <v>290</v>
      </c>
      <c r="B153" s="123" t="s">
        <v>174</v>
      </c>
      <c r="C153" s="123" t="s">
        <v>154</v>
      </c>
      <c r="D153" s="124" t="s">
        <v>302</v>
      </c>
      <c r="E153" s="125">
        <f t="shared" si="70"/>
        <v>0</v>
      </c>
      <c r="F153" s="125">
        <f t="shared" si="73"/>
        <v>0</v>
      </c>
      <c r="G153" s="125">
        <v>0</v>
      </c>
      <c r="H153" s="125">
        <f t="shared" si="74"/>
        <v>0</v>
      </c>
      <c r="I153" s="125">
        <v>0</v>
      </c>
      <c r="J153" s="125">
        <v>0</v>
      </c>
      <c r="K153" s="125">
        <v>0</v>
      </c>
      <c r="L153" s="125">
        <v>0</v>
      </c>
      <c r="M153" s="125">
        <v>0</v>
      </c>
      <c r="N153" s="125">
        <v>0</v>
      </c>
      <c r="O153" s="125">
        <v>0</v>
      </c>
      <c r="P153" s="125">
        <v>0</v>
      </c>
      <c r="Q153" s="125"/>
      <c r="R153" s="125">
        <v>0</v>
      </c>
      <c r="S153" s="125">
        <v>0</v>
      </c>
      <c r="T153" s="125">
        <v>0</v>
      </c>
      <c r="U153" s="125">
        <v>0</v>
      </c>
      <c r="V153" s="125">
        <v>0</v>
      </c>
      <c r="W153" s="125">
        <v>0</v>
      </c>
      <c r="X153" s="123" t="s">
        <v>290</v>
      </c>
      <c r="Y153" s="123" t="s">
        <v>174</v>
      </c>
      <c r="Z153" s="123" t="s">
        <v>154</v>
      </c>
      <c r="AA153" s="124" t="s">
        <v>302</v>
      </c>
      <c r="AB153" s="125">
        <f t="shared" si="84"/>
        <v>0</v>
      </c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  <c r="BD153" s="125">
        <v>0</v>
      </c>
      <c r="BE153" s="125">
        <f t="shared" si="76"/>
        <v>0</v>
      </c>
      <c r="BF153" s="125">
        <f t="shared" si="77"/>
        <v>0</v>
      </c>
      <c r="BG153" s="125"/>
      <c r="BH153" s="125"/>
      <c r="BI153" s="125">
        <v>0</v>
      </c>
      <c r="BJ153" s="125">
        <v>0</v>
      </c>
      <c r="BK153" s="125">
        <v>0</v>
      </c>
      <c r="BL153" s="125">
        <v>0</v>
      </c>
      <c r="BM153" s="125">
        <v>0</v>
      </c>
      <c r="BN153" s="125">
        <v>0</v>
      </c>
      <c r="BO153" s="125">
        <v>0</v>
      </c>
      <c r="BP153" s="125">
        <v>0</v>
      </c>
      <c r="BQ153" s="125">
        <v>0</v>
      </c>
      <c r="BR153" s="125">
        <v>46</v>
      </c>
      <c r="BS153" s="125">
        <v>0</v>
      </c>
      <c r="BT153" s="125">
        <f t="shared" si="72"/>
        <v>46</v>
      </c>
    </row>
    <row r="154" s="110" customFormat="1" spans="1:72">
      <c r="A154" s="123" t="s">
        <v>303</v>
      </c>
      <c r="B154" s="123"/>
      <c r="C154" s="123"/>
      <c r="D154" s="124" t="s">
        <v>304</v>
      </c>
      <c r="E154" s="125">
        <f t="shared" si="70"/>
        <v>31853.72</v>
      </c>
      <c r="F154" s="125">
        <f t="shared" si="73"/>
        <v>17925.11</v>
      </c>
      <c r="G154" s="125">
        <v>863.51</v>
      </c>
      <c r="H154" s="125">
        <f t="shared" si="74"/>
        <v>601.2</v>
      </c>
      <c r="I154" s="125">
        <v>601.2</v>
      </c>
      <c r="J154" s="125">
        <v>0</v>
      </c>
      <c r="K154" s="125">
        <v>0</v>
      </c>
      <c r="L154" s="125">
        <v>0</v>
      </c>
      <c r="M154" s="125">
        <v>71.96</v>
      </c>
      <c r="N154" s="125">
        <v>0</v>
      </c>
      <c r="O154" s="125">
        <v>0</v>
      </c>
      <c r="P154" s="125">
        <v>14500</v>
      </c>
      <c r="Q154" s="125"/>
      <c r="R154" s="125">
        <v>0</v>
      </c>
      <c r="S154" s="125">
        <v>0</v>
      </c>
      <c r="T154" s="125">
        <v>1770</v>
      </c>
      <c r="U154" s="125">
        <v>0</v>
      </c>
      <c r="V154" s="125">
        <v>0</v>
      </c>
      <c r="W154" s="125">
        <v>118.44</v>
      </c>
      <c r="X154" s="123" t="s">
        <v>303</v>
      </c>
      <c r="Y154" s="123"/>
      <c r="Z154" s="123"/>
      <c r="AA154" s="124" t="s">
        <v>304</v>
      </c>
      <c r="AB154" s="125">
        <f>AB155+AB160+AB162+AB165+AB167+AB171+AB176+AB179+AB185+AB187+AB190</f>
        <v>561.89</v>
      </c>
      <c r="AC154" s="125">
        <f t="shared" ref="AC154:BD154" si="85">AC155+AC160+AC162+AC165+AC167+AC171+AC176+AC179+AC185+AC187+AC190</f>
        <v>57.6</v>
      </c>
      <c r="AD154" s="125">
        <f t="shared" si="85"/>
        <v>19.7</v>
      </c>
      <c r="AE154" s="125">
        <f t="shared" si="85"/>
        <v>0</v>
      </c>
      <c r="AF154" s="125">
        <f t="shared" si="85"/>
        <v>0</v>
      </c>
      <c r="AG154" s="125">
        <f t="shared" si="85"/>
        <v>5</v>
      </c>
      <c r="AH154" s="125">
        <f t="shared" si="85"/>
        <v>16.7</v>
      </c>
      <c r="AI154" s="125">
        <f t="shared" si="85"/>
        <v>5.25</v>
      </c>
      <c r="AJ154" s="125">
        <f t="shared" si="85"/>
        <v>0</v>
      </c>
      <c r="AK154" s="125">
        <f t="shared" si="85"/>
        <v>0</v>
      </c>
      <c r="AL154" s="125">
        <f t="shared" si="85"/>
        <v>49.2</v>
      </c>
      <c r="AM154" s="125">
        <f t="shared" si="85"/>
        <v>0</v>
      </c>
      <c r="AN154" s="125">
        <f t="shared" si="85"/>
        <v>7.49</v>
      </c>
      <c r="AO154" s="125">
        <f t="shared" si="85"/>
        <v>0</v>
      </c>
      <c r="AP154" s="125">
        <f t="shared" si="85"/>
        <v>5.3</v>
      </c>
      <c r="AQ154" s="125">
        <f t="shared" si="85"/>
        <v>3.8</v>
      </c>
      <c r="AR154" s="125">
        <f t="shared" si="85"/>
        <v>49.3</v>
      </c>
      <c r="AS154" s="125">
        <f t="shared" si="85"/>
        <v>0</v>
      </c>
      <c r="AT154" s="125">
        <f t="shared" si="85"/>
        <v>0</v>
      </c>
      <c r="AU154" s="125">
        <f t="shared" si="85"/>
        <v>0</v>
      </c>
      <c r="AV154" s="125">
        <f t="shared" si="85"/>
        <v>9</v>
      </c>
      <c r="AW154" s="125">
        <f t="shared" si="85"/>
        <v>0</v>
      </c>
      <c r="AX154" s="125">
        <f t="shared" si="85"/>
        <v>103.11</v>
      </c>
      <c r="AY154" s="125">
        <f t="shared" si="85"/>
        <v>0.8</v>
      </c>
      <c r="AZ154" s="125">
        <f t="shared" si="85"/>
        <v>12.6</v>
      </c>
      <c r="BA154" s="125">
        <f t="shared" si="85"/>
        <v>152.56</v>
      </c>
      <c r="BB154" s="125">
        <f t="shared" si="85"/>
        <v>0</v>
      </c>
      <c r="BC154" s="125">
        <f t="shared" si="85"/>
        <v>64.48</v>
      </c>
      <c r="BD154" s="125">
        <f t="shared" si="85"/>
        <v>0</v>
      </c>
      <c r="BE154" s="125">
        <f t="shared" si="76"/>
        <v>13366.72</v>
      </c>
      <c r="BF154" s="125">
        <f t="shared" si="77"/>
        <v>10874.06</v>
      </c>
      <c r="BG154" s="125">
        <v>536.12</v>
      </c>
      <c r="BH154" s="125">
        <v>10337.94</v>
      </c>
      <c r="BI154" s="125">
        <f>47.76+0.24</f>
        <v>48</v>
      </c>
      <c r="BJ154" s="125">
        <v>800</v>
      </c>
      <c r="BK154" s="125">
        <f>15.71+176.31</f>
        <v>192.02</v>
      </c>
      <c r="BL154" s="125">
        <v>0</v>
      </c>
      <c r="BM154" s="125">
        <v>0</v>
      </c>
      <c r="BN154" s="125">
        <v>0</v>
      </c>
      <c r="BO154" s="125">
        <v>0</v>
      </c>
      <c r="BP154" s="125">
        <v>0</v>
      </c>
      <c r="BQ154" s="125">
        <f>BQ179+BQ194+BQ201+130</f>
        <v>1452.64</v>
      </c>
      <c r="BR154" s="125">
        <f>8596.79-47.76-800-283.24+15.71-1336.27</f>
        <v>6145.23</v>
      </c>
      <c r="BS154" s="125">
        <v>34829.2</v>
      </c>
      <c r="BT154" s="125">
        <f t="shared" si="72"/>
        <v>72828.15</v>
      </c>
    </row>
    <row r="155" s="110" customFormat="1" spans="1:72">
      <c r="A155" s="123"/>
      <c r="B155" s="123" t="s">
        <v>137</v>
      </c>
      <c r="C155" s="123"/>
      <c r="D155" s="124" t="s">
        <v>305</v>
      </c>
      <c r="E155" s="125">
        <f t="shared" si="70"/>
        <v>2156.7</v>
      </c>
      <c r="F155" s="125">
        <f t="shared" si="73"/>
        <v>1598.2</v>
      </c>
      <c r="G155" s="125">
        <v>831.75</v>
      </c>
      <c r="H155" s="125">
        <f t="shared" si="74"/>
        <v>578.7</v>
      </c>
      <c r="I155" s="125">
        <v>578.7</v>
      </c>
      <c r="J155" s="125">
        <v>0</v>
      </c>
      <c r="K155" s="125">
        <v>0</v>
      </c>
      <c r="L155" s="125">
        <v>0</v>
      </c>
      <c r="M155" s="125">
        <v>69.31</v>
      </c>
      <c r="N155" s="125">
        <v>0</v>
      </c>
      <c r="O155" s="125">
        <v>0</v>
      </c>
      <c r="P155" s="125">
        <v>0</v>
      </c>
      <c r="Q155" s="125"/>
      <c r="R155" s="125">
        <v>0</v>
      </c>
      <c r="S155" s="125">
        <v>0</v>
      </c>
      <c r="T155" s="125">
        <v>0</v>
      </c>
      <c r="U155" s="125">
        <v>0</v>
      </c>
      <c r="V155" s="125">
        <v>0</v>
      </c>
      <c r="W155" s="125">
        <v>118.44</v>
      </c>
      <c r="X155" s="123"/>
      <c r="Y155" s="123" t="s">
        <v>137</v>
      </c>
      <c r="Z155" s="123"/>
      <c r="AA155" s="124" t="s">
        <v>305</v>
      </c>
      <c r="AB155" s="125">
        <f>SUM(AB156:AB159)</f>
        <v>542.79</v>
      </c>
      <c r="AC155" s="125">
        <f t="shared" ref="AC155:BD155" si="86">SUM(AC156:AC159)</f>
        <v>55.4</v>
      </c>
      <c r="AD155" s="125">
        <f t="shared" si="86"/>
        <v>19.7</v>
      </c>
      <c r="AE155" s="125">
        <f t="shared" si="86"/>
        <v>0</v>
      </c>
      <c r="AF155" s="125">
        <f t="shared" si="86"/>
        <v>0</v>
      </c>
      <c r="AG155" s="125">
        <f t="shared" si="86"/>
        <v>5</v>
      </c>
      <c r="AH155" s="125">
        <f t="shared" si="86"/>
        <v>16.7</v>
      </c>
      <c r="AI155" s="125">
        <f t="shared" si="86"/>
        <v>5.25</v>
      </c>
      <c r="AJ155" s="125">
        <f t="shared" si="86"/>
        <v>0</v>
      </c>
      <c r="AK155" s="125">
        <f t="shared" si="86"/>
        <v>0</v>
      </c>
      <c r="AL155" s="125">
        <f t="shared" si="86"/>
        <v>46.2</v>
      </c>
      <c r="AM155" s="125">
        <f t="shared" si="86"/>
        <v>0</v>
      </c>
      <c r="AN155" s="125">
        <f t="shared" si="86"/>
        <v>7.49</v>
      </c>
      <c r="AO155" s="125">
        <f t="shared" si="86"/>
        <v>0</v>
      </c>
      <c r="AP155" s="125">
        <f t="shared" si="86"/>
        <v>5.3</v>
      </c>
      <c r="AQ155" s="125">
        <f t="shared" si="86"/>
        <v>3.8</v>
      </c>
      <c r="AR155" s="125">
        <f t="shared" si="86"/>
        <v>47.8</v>
      </c>
      <c r="AS155" s="125">
        <f t="shared" si="86"/>
        <v>0</v>
      </c>
      <c r="AT155" s="125">
        <f t="shared" si="86"/>
        <v>0</v>
      </c>
      <c r="AU155" s="125">
        <f t="shared" si="86"/>
        <v>0</v>
      </c>
      <c r="AV155" s="125">
        <f t="shared" si="86"/>
        <v>9</v>
      </c>
      <c r="AW155" s="125">
        <f t="shared" si="86"/>
        <v>0</v>
      </c>
      <c r="AX155" s="125">
        <f t="shared" si="86"/>
        <v>101.95</v>
      </c>
      <c r="AY155" s="125">
        <f t="shared" si="86"/>
        <v>0.8</v>
      </c>
      <c r="AZ155" s="125">
        <f t="shared" si="86"/>
        <v>9.6</v>
      </c>
      <c r="BA155" s="125">
        <f t="shared" si="86"/>
        <v>145.96</v>
      </c>
      <c r="BB155" s="125">
        <f t="shared" si="86"/>
        <v>0</v>
      </c>
      <c r="BC155" s="125">
        <f t="shared" si="86"/>
        <v>62.84</v>
      </c>
      <c r="BD155" s="125">
        <f t="shared" si="86"/>
        <v>0</v>
      </c>
      <c r="BE155" s="125">
        <f t="shared" si="76"/>
        <v>15.71</v>
      </c>
      <c r="BF155" s="125">
        <f t="shared" si="77"/>
        <v>0</v>
      </c>
      <c r="BG155" s="125"/>
      <c r="BH155" s="125"/>
      <c r="BI155" s="125">
        <v>0</v>
      </c>
      <c r="BJ155" s="125">
        <v>0</v>
      </c>
      <c r="BK155" s="125">
        <v>15.71</v>
      </c>
      <c r="BL155" s="125">
        <v>0</v>
      </c>
      <c r="BM155" s="125">
        <v>0</v>
      </c>
      <c r="BN155" s="125">
        <v>0</v>
      </c>
      <c r="BO155" s="125">
        <v>0</v>
      </c>
      <c r="BP155" s="125">
        <v>0</v>
      </c>
      <c r="BQ155" s="125">
        <v>0</v>
      </c>
      <c r="BR155" s="125">
        <v>2700.33</v>
      </c>
      <c r="BS155" s="125">
        <v>0</v>
      </c>
      <c r="BT155" s="125">
        <f t="shared" si="72"/>
        <v>4857.03</v>
      </c>
    </row>
    <row r="156" s="110" customFormat="1" spans="1:72">
      <c r="A156" s="123" t="s">
        <v>306</v>
      </c>
      <c r="B156" s="123" t="s">
        <v>140</v>
      </c>
      <c r="C156" s="123" t="s">
        <v>137</v>
      </c>
      <c r="D156" s="124" t="s">
        <v>141</v>
      </c>
      <c r="E156" s="125">
        <f t="shared" si="70"/>
        <v>2156.7</v>
      </c>
      <c r="F156" s="125">
        <f t="shared" si="73"/>
        <v>1598.2</v>
      </c>
      <c r="G156" s="125">
        <v>831.75</v>
      </c>
      <c r="H156" s="125">
        <f t="shared" si="74"/>
        <v>578.7</v>
      </c>
      <c r="I156" s="125">
        <v>578.7</v>
      </c>
      <c r="J156" s="125">
        <v>0</v>
      </c>
      <c r="K156" s="125">
        <v>0</v>
      </c>
      <c r="L156" s="125">
        <v>0</v>
      </c>
      <c r="M156" s="125">
        <v>69.31</v>
      </c>
      <c r="N156" s="125">
        <v>0</v>
      </c>
      <c r="O156" s="125">
        <v>0</v>
      </c>
      <c r="P156" s="125">
        <v>0</v>
      </c>
      <c r="Q156" s="125"/>
      <c r="R156" s="125">
        <v>0</v>
      </c>
      <c r="S156" s="125">
        <v>0</v>
      </c>
      <c r="T156" s="125">
        <v>0</v>
      </c>
      <c r="U156" s="125">
        <v>0</v>
      </c>
      <c r="V156" s="125">
        <v>0</v>
      </c>
      <c r="W156" s="125">
        <v>118.44</v>
      </c>
      <c r="X156" s="123" t="s">
        <v>306</v>
      </c>
      <c r="Y156" s="123" t="s">
        <v>140</v>
      </c>
      <c r="Z156" s="123" t="s">
        <v>137</v>
      </c>
      <c r="AA156" s="124" t="s">
        <v>141</v>
      </c>
      <c r="AB156" s="125">
        <f t="shared" ref="AB156:AB159" si="87">SUBTOTAL(9,AC156:BD156)</f>
        <v>542.79</v>
      </c>
      <c r="AC156" s="136">
        <v>55.4</v>
      </c>
      <c r="AD156" s="136">
        <v>19.7</v>
      </c>
      <c r="AE156" s="137">
        <v>0</v>
      </c>
      <c r="AF156" s="137">
        <v>0</v>
      </c>
      <c r="AG156" s="136">
        <v>5</v>
      </c>
      <c r="AH156" s="136">
        <v>16.7</v>
      </c>
      <c r="AI156" s="136">
        <v>5.25</v>
      </c>
      <c r="AJ156" s="136">
        <v>0</v>
      </c>
      <c r="AK156" s="136">
        <v>0</v>
      </c>
      <c r="AL156" s="136">
        <v>46.2</v>
      </c>
      <c r="AM156" s="137">
        <v>0</v>
      </c>
      <c r="AN156" s="136">
        <v>7.49</v>
      </c>
      <c r="AO156" s="136">
        <v>0</v>
      </c>
      <c r="AP156" s="136">
        <v>5.3</v>
      </c>
      <c r="AQ156" s="136">
        <v>3.8</v>
      </c>
      <c r="AR156" s="136">
        <v>47.8</v>
      </c>
      <c r="AS156" s="137">
        <v>0</v>
      </c>
      <c r="AT156" s="137">
        <v>0</v>
      </c>
      <c r="AU156" s="137">
        <v>0</v>
      </c>
      <c r="AV156" s="136">
        <v>9</v>
      </c>
      <c r="AW156" s="137">
        <v>0</v>
      </c>
      <c r="AX156" s="136">
        <v>101.95</v>
      </c>
      <c r="AY156" s="136">
        <v>0.8</v>
      </c>
      <c r="AZ156" s="136">
        <v>9.6</v>
      </c>
      <c r="BA156" s="136">
        <v>145.96</v>
      </c>
      <c r="BB156" s="136">
        <v>0</v>
      </c>
      <c r="BC156" s="136">
        <v>62.84</v>
      </c>
      <c r="BD156" s="125">
        <v>0</v>
      </c>
      <c r="BE156" s="125">
        <f t="shared" si="76"/>
        <v>15.71</v>
      </c>
      <c r="BF156" s="125">
        <f t="shared" si="77"/>
        <v>0</v>
      </c>
      <c r="BG156" s="125"/>
      <c r="BH156" s="125"/>
      <c r="BI156" s="125">
        <v>0</v>
      </c>
      <c r="BJ156" s="125">
        <v>0</v>
      </c>
      <c r="BK156" s="125">
        <v>15.71</v>
      </c>
      <c r="BL156" s="125">
        <v>0</v>
      </c>
      <c r="BM156" s="125">
        <v>0</v>
      </c>
      <c r="BN156" s="125">
        <v>0</v>
      </c>
      <c r="BO156" s="125">
        <v>0</v>
      </c>
      <c r="BP156" s="125">
        <v>0</v>
      </c>
      <c r="BQ156" s="125">
        <v>0</v>
      </c>
      <c r="BR156" s="125">
        <v>1793.33</v>
      </c>
      <c r="BS156" s="125">
        <v>0</v>
      </c>
      <c r="BT156" s="125">
        <f t="shared" si="72"/>
        <v>3950.03</v>
      </c>
    </row>
    <row r="157" s="110" customFormat="1" spans="1:72">
      <c r="A157" s="123" t="s">
        <v>306</v>
      </c>
      <c r="B157" s="123" t="s">
        <v>140</v>
      </c>
      <c r="C157" s="123" t="s">
        <v>156</v>
      </c>
      <c r="D157" s="124" t="s">
        <v>307</v>
      </c>
      <c r="E157" s="125">
        <f t="shared" si="70"/>
        <v>0</v>
      </c>
      <c r="F157" s="125">
        <f t="shared" si="73"/>
        <v>0</v>
      </c>
      <c r="G157" s="125">
        <v>0</v>
      </c>
      <c r="H157" s="125">
        <f t="shared" si="74"/>
        <v>0</v>
      </c>
      <c r="I157" s="125">
        <v>0</v>
      </c>
      <c r="J157" s="125">
        <v>0</v>
      </c>
      <c r="K157" s="125">
        <v>0</v>
      </c>
      <c r="L157" s="125">
        <v>0</v>
      </c>
      <c r="M157" s="125">
        <v>0</v>
      </c>
      <c r="N157" s="125">
        <v>0</v>
      </c>
      <c r="O157" s="125">
        <v>0</v>
      </c>
      <c r="P157" s="125">
        <v>0</v>
      </c>
      <c r="Q157" s="125"/>
      <c r="R157" s="125">
        <v>0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3" t="s">
        <v>306</v>
      </c>
      <c r="Y157" s="123" t="s">
        <v>140</v>
      </c>
      <c r="Z157" s="123" t="s">
        <v>156</v>
      </c>
      <c r="AA157" s="124" t="s">
        <v>307</v>
      </c>
      <c r="AB157" s="125">
        <f t="shared" si="87"/>
        <v>0</v>
      </c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>
        <v>0</v>
      </c>
      <c r="BE157" s="125">
        <f t="shared" si="76"/>
        <v>0</v>
      </c>
      <c r="BF157" s="125">
        <f t="shared" si="77"/>
        <v>0</v>
      </c>
      <c r="BG157" s="125"/>
      <c r="BH157" s="125"/>
      <c r="BI157" s="125">
        <v>0</v>
      </c>
      <c r="BJ157" s="125">
        <v>0</v>
      </c>
      <c r="BK157" s="125">
        <v>0</v>
      </c>
      <c r="BL157" s="125">
        <v>0</v>
      </c>
      <c r="BM157" s="125">
        <v>0</v>
      </c>
      <c r="BN157" s="125">
        <v>0</v>
      </c>
      <c r="BO157" s="125">
        <v>0</v>
      </c>
      <c r="BP157" s="125">
        <v>0</v>
      </c>
      <c r="BQ157" s="125">
        <v>0</v>
      </c>
      <c r="BR157" s="125">
        <v>20</v>
      </c>
      <c r="BS157" s="125">
        <v>0</v>
      </c>
      <c r="BT157" s="125">
        <f t="shared" si="72"/>
        <v>20</v>
      </c>
    </row>
    <row r="158" s="110" customFormat="1" spans="1:72">
      <c r="A158" s="123" t="s">
        <v>306</v>
      </c>
      <c r="B158" s="123" t="s">
        <v>140</v>
      </c>
      <c r="C158" s="123" t="s">
        <v>159</v>
      </c>
      <c r="D158" s="124" t="s">
        <v>308</v>
      </c>
      <c r="E158" s="125">
        <f t="shared" si="70"/>
        <v>0</v>
      </c>
      <c r="F158" s="125">
        <f t="shared" si="73"/>
        <v>0</v>
      </c>
      <c r="G158" s="125">
        <v>0</v>
      </c>
      <c r="H158" s="125">
        <f t="shared" si="74"/>
        <v>0</v>
      </c>
      <c r="I158" s="125">
        <v>0</v>
      </c>
      <c r="J158" s="125">
        <v>0</v>
      </c>
      <c r="K158" s="125">
        <v>0</v>
      </c>
      <c r="L158" s="125">
        <v>0</v>
      </c>
      <c r="M158" s="125">
        <v>0</v>
      </c>
      <c r="N158" s="125">
        <v>0</v>
      </c>
      <c r="O158" s="125">
        <v>0</v>
      </c>
      <c r="P158" s="125">
        <v>0</v>
      </c>
      <c r="Q158" s="125"/>
      <c r="R158" s="125">
        <v>0</v>
      </c>
      <c r="S158" s="125">
        <v>0</v>
      </c>
      <c r="T158" s="125">
        <v>0</v>
      </c>
      <c r="U158" s="125">
        <v>0</v>
      </c>
      <c r="V158" s="125">
        <v>0</v>
      </c>
      <c r="W158" s="125">
        <v>0</v>
      </c>
      <c r="X158" s="123" t="s">
        <v>306</v>
      </c>
      <c r="Y158" s="123" t="s">
        <v>140</v>
      </c>
      <c r="Z158" s="123" t="s">
        <v>159</v>
      </c>
      <c r="AA158" s="124" t="s">
        <v>308</v>
      </c>
      <c r="AB158" s="125">
        <f t="shared" si="87"/>
        <v>0</v>
      </c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>
        <v>0</v>
      </c>
      <c r="BE158" s="125">
        <f t="shared" si="76"/>
        <v>0</v>
      </c>
      <c r="BF158" s="125">
        <f t="shared" si="77"/>
        <v>0</v>
      </c>
      <c r="BG158" s="125"/>
      <c r="BH158" s="125"/>
      <c r="BI158" s="125">
        <v>0</v>
      </c>
      <c r="BJ158" s="125">
        <v>0</v>
      </c>
      <c r="BK158" s="125">
        <v>0</v>
      </c>
      <c r="BL158" s="125">
        <v>0</v>
      </c>
      <c r="BM158" s="125">
        <v>0</v>
      </c>
      <c r="BN158" s="125">
        <v>0</v>
      </c>
      <c r="BO158" s="125">
        <v>0</v>
      </c>
      <c r="BP158" s="125">
        <v>0</v>
      </c>
      <c r="BQ158" s="125">
        <v>0</v>
      </c>
      <c r="BR158" s="125">
        <v>87</v>
      </c>
      <c r="BS158" s="125">
        <v>0</v>
      </c>
      <c r="BT158" s="125">
        <f t="shared" si="72"/>
        <v>87</v>
      </c>
    </row>
    <row r="159" s="110" customFormat="1" spans="1:72">
      <c r="A159" s="123" t="s">
        <v>306</v>
      </c>
      <c r="B159" s="123" t="s">
        <v>140</v>
      </c>
      <c r="C159" s="123" t="s">
        <v>154</v>
      </c>
      <c r="D159" s="124" t="s">
        <v>309</v>
      </c>
      <c r="E159" s="125">
        <f t="shared" si="70"/>
        <v>0</v>
      </c>
      <c r="F159" s="125">
        <f t="shared" si="73"/>
        <v>0</v>
      </c>
      <c r="G159" s="125">
        <v>0</v>
      </c>
      <c r="H159" s="125">
        <f t="shared" si="74"/>
        <v>0</v>
      </c>
      <c r="I159" s="125">
        <v>0</v>
      </c>
      <c r="J159" s="125">
        <v>0</v>
      </c>
      <c r="K159" s="125">
        <v>0</v>
      </c>
      <c r="L159" s="125">
        <v>0</v>
      </c>
      <c r="M159" s="125">
        <v>0</v>
      </c>
      <c r="N159" s="125">
        <v>0</v>
      </c>
      <c r="O159" s="125">
        <v>0</v>
      </c>
      <c r="P159" s="125">
        <v>0</v>
      </c>
      <c r="Q159" s="125"/>
      <c r="R159" s="125">
        <v>0</v>
      </c>
      <c r="S159" s="125">
        <v>0</v>
      </c>
      <c r="T159" s="125">
        <v>0</v>
      </c>
      <c r="U159" s="125">
        <v>0</v>
      </c>
      <c r="V159" s="125">
        <v>0</v>
      </c>
      <c r="W159" s="125">
        <v>0</v>
      </c>
      <c r="X159" s="123" t="s">
        <v>306</v>
      </c>
      <c r="Y159" s="123" t="s">
        <v>140</v>
      </c>
      <c r="Z159" s="123" t="s">
        <v>154</v>
      </c>
      <c r="AA159" s="124" t="s">
        <v>309</v>
      </c>
      <c r="AB159" s="125">
        <f t="shared" si="87"/>
        <v>0</v>
      </c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>
        <v>0</v>
      </c>
      <c r="BE159" s="125">
        <f t="shared" si="76"/>
        <v>0</v>
      </c>
      <c r="BF159" s="125">
        <f t="shared" si="77"/>
        <v>0</v>
      </c>
      <c r="BG159" s="125"/>
      <c r="BH159" s="125"/>
      <c r="BI159" s="125">
        <v>0</v>
      </c>
      <c r="BJ159" s="125">
        <v>0</v>
      </c>
      <c r="BK159" s="125">
        <v>0</v>
      </c>
      <c r="BL159" s="125">
        <v>0</v>
      </c>
      <c r="BM159" s="125">
        <v>0</v>
      </c>
      <c r="BN159" s="125">
        <v>0</v>
      </c>
      <c r="BO159" s="125">
        <v>0</v>
      </c>
      <c r="BP159" s="125">
        <v>0</v>
      </c>
      <c r="BQ159" s="125">
        <v>0</v>
      </c>
      <c r="BR159" s="125">
        <v>800</v>
      </c>
      <c r="BS159" s="125">
        <v>0</v>
      </c>
      <c r="BT159" s="125">
        <f t="shared" si="72"/>
        <v>800</v>
      </c>
    </row>
    <row r="160" s="110" customFormat="1" spans="1:72">
      <c r="A160" s="123"/>
      <c r="B160" s="123" t="s">
        <v>142</v>
      </c>
      <c r="C160" s="123"/>
      <c r="D160" s="124" t="s">
        <v>310</v>
      </c>
      <c r="E160" s="125">
        <f t="shared" si="70"/>
        <v>0</v>
      </c>
      <c r="F160" s="125">
        <f t="shared" si="73"/>
        <v>0</v>
      </c>
      <c r="G160" s="125">
        <v>0</v>
      </c>
      <c r="H160" s="125">
        <f t="shared" si="74"/>
        <v>0</v>
      </c>
      <c r="I160" s="125">
        <v>0</v>
      </c>
      <c r="J160" s="125">
        <v>0</v>
      </c>
      <c r="K160" s="125">
        <v>0</v>
      </c>
      <c r="L160" s="125">
        <v>0</v>
      </c>
      <c r="M160" s="125">
        <v>0</v>
      </c>
      <c r="N160" s="125">
        <v>0</v>
      </c>
      <c r="O160" s="125">
        <v>0</v>
      </c>
      <c r="P160" s="125">
        <v>0</v>
      </c>
      <c r="Q160" s="125"/>
      <c r="R160" s="125">
        <v>0</v>
      </c>
      <c r="S160" s="125">
        <v>0</v>
      </c>
      <c r="T160" s="125">
        <v>0</v>
      </c>
      <c r="U160" s="125">
        <v>0</v>
      </c>
      <c r="V160" s="125">
        <v>0</v>
      </c>
      <c r="W160" s="125">
        <v>0</v>
      </c>
      <c r="X160" s="123"/>
      <c r="Y160" s="123" t="s">
        <v>142</v>
      </c>
      <c r="Z160" s="123"/>
      <c r="AA160" s="124" t="s">
        <v>310</v>
      </c>
      <c r="AB160" s="125">
        <f>SUM(AB161)</f>
        <v>0</v>
      </c>
      <c r="AC160" s="125">
        <f t="shared" ref="AC160:BD160" si="88">SUM(AC161)</f>
        <v>0</v>
      </c>
      <c r="AD160" s="125">
        <f t="shared" si="88"/>
        <v>0</v>
      </c>
      <c r="AE160" s="125">
        <f t="shared" si="88"/>
        <v>0</v>
      </c>
      <c r="AF160" s="125">
        <f t="shared" si="88"/>
        <v>0</v>
      </c>
      <c r="AG160" s="125">
        <f t="shared" si="88"/>
        <v>0</v>
      </c>
      <c r="AH160" s="125">
        <f t="shared" si="88"/>
        <v>0</v>
      </c>
      <c r="AI160" s="125">
        <f t="shared" si="88"/>
        <v>0</v>
      </c>
      <c r="AJ160" s="125">
        <f t="shared" si="88"/>
        <v>0</v>
      </c>
      <c r="AK160" s="125">
        <f t="shared" si="88"/>
        <v>0</v>
      </c>
      <c r="AL160" s="125">
        <f t="shared" si="88"/>
        <v>0</v>
      </c>
      <c r="AM160" s="125">
        <f t="shared" si="88"/>
        <v>0</v>
      </c>
      <c r="AN160" s="125">
        <f t="shared" si="88"/>
        <v>0</v>
      </c>
      <c r="AO160" s="125">
        <f t="shared" si="88"/>
        <v>0</v>
      </c>
      <c r="AP160" s="125">
        <f t="shared" si="88"/>
        <v>0</v>
      </c>
      <c r="AQ160" s="125">
        <f t="shared" si="88"/>
        <v>0</v>
      </c>
      <c r="AR160" s="125">
        <f t="shared" si="88"/>
        <v>0</v>
      </c>
      <c r="AS160" s="125">
        <f t="shared" si="88"/>
        <v>0</v>
      </c>
      <c r="AT160" s="125">
        <f t="shared" si="88"/>
        <v>0</v>
      </c>
      <c r="AU160" s="125">
        <f t="shared" si="88"/>
        <v>0</v>
      </c>
      <c r="AV160" s="125">
        <f t="shared" si="88"/>
        <v>0</v>
      </c>
      <c r="AW160" s="125">
        <f t="shared" si="88"/>
        <v>0</v>
      </c>
      <c r="AX160" s="125">
        <f t="shared" si="88"/>
        <v>0</v>
      </c>
      <c r="AY160" s="125">
        <f t="shared" si="88"/>
        <v>0</v>
      </c>
      <c r="AZ160" s="125">
        <f t="shared" si="88"/>
        <v>0</v>
      </c>
      <c r="BA160" s="125">
        <f t="shared" si="88"/>
        <v>0</v>
      </c>
      <c r="BB160" s="125">
        <f t="shared" si="88"/>
        <v>0</v>
      </c>
      <c r="BC160" s="125">
        <f t="shared" si="88"/>
        <v>0</v>
      </c>
      <c r="BD160" s="125">
        <f t="shared" si="88"/>
        <v>0</v>
      </c>
      <c r="BE160" s="125">
        <f t="shared" si="76"/>
        <v>0</v>
      </c>
      <c r="BF160" s="125">
        <f t="shared" si="77"/>
        <v>0</v>
      </c>
      <c r="BG160" s="125"/>
      <c r="BH160" s="125"/>
      <c r="BI160" s="125">
        <v>0</v>
      </c>
      <c r="BJ160" s="125">
        <v>0</v>
      </c>
      <c r="BK160" s="125">
        <v>0</v>
      </c>
      <c r="BL160" s="125">
        <v>0</v>
      </c>
      <c r="BM160" s="125">
        <v>0</v>
      </c>
      <c r="BN160" s="125">
        <v>0</v>
      </c>
      <c r="BO160" s="125">
        <v>0</v>
      </c>
      <c r="BP160" s="125">
        <v>0</v>
      </c>
      <c r="BQ160" s="125">
        <v>0</v>
      </c>
      <c r="BR160" s="125">
        <v>406</v>
      </c>
      <c r="BS160" s="125">
        <v>10014.4</v>
      </c>
      <c r="BT160" s="125">
        <f t="shared" si="72"/>
        <v>10420.4</v>
      </c>
    </row>
    <row r="161" s="110" customFormat="1" spans="1:72">
      <c r="A161" s="123" t="s">
        <v>306</v>
      </c>
      <c r="B161" s="123" t="s">
        <v>144</v>
      </c>
      <c r="C161" s="123" t="s">
        <v>137</v>
      </c>
      <c r="D161" s="124" t="s">
        <v>141</v>
      </c>
      <c r="E161" s="125">
        <f t="shared" si="70"/>
        <v>0</v>
      </c>
      <c r="F161" s="125">
        <f t="shared" si="73"/>
        <v>0</v>
      </c>
      <c r="G161" s="125">
        <v>0</v>
      </c>
      <c r="H161" s="125">
        <f t="shared" si="74"/>
        <v>0</v>
      </c>
      <c r="I161" s="125">
        <v>0</v>
      </c>
      <c r="J161" s="125">
        <v>0</v>
      </c>
      <c r="K161" s="125">
        <v>0</v>
      </c>
      <c r="L161" s="125">
        <v>0</v>
      </c>
      <c r="M161" s="125">
        <v>0</v>
      </c>
      <c r="N161" s="125">
        <v>0</v>
      </c>
      <c r="O161" s="125">
        <v>0</v>
      </c>
      <c r="P161" s="125">
        <v>0</v>
      </c>
      <c r="Q161" s="125"/>
      <c r="R161" s="125">
        <v>0</v>
      </c>
      <c r="S161" s="125">
        <v>0</v>
      </c>
      <c r="T161" s="125">
        <v>0</v>
      </c>
      <c r="U161" s="125">
        <v>0</v>
      </c>
      <c r="V161" s="125">
        <v>0</v>
      </c>
      <c r="W161" s="125">
        <v>0</v>
      </c>
      <c r="X161" s="123" t="s">
        <v>306</v>
      </c>
      <c r="Y161" s="123" t="s">
        <v>144</v>
      </c>
      <c r="Z161" s="123" t="s">
        <v>137</v>
      </c>
      <c r="AA161" s="124" t="s">
        <v>141</v>
      </c>
      <c r="AB161" s="125">
        <f>SUBTOTAL(9,AC161:BD161)</f>
        <v>0</v>
      </c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>
        <v>0</v>
      </c>
      <c r="BE161" s="125">
        <f t="shared" si="76"/>
        <v>0</v>
      </c>
      <c r="BF161" s="125">
        <f t="shared" si="77"/>
        <v>0</v>
      </c>
      <c r="BG161" s="125"/>
      <c r="BH161" s="125"/>
      <c r="BI161" s="125">
        <v>0</v>
      </c>
      <c r="BJ161" s="125">
        <v>0</v>
      </c>
      <c r="BK161" s="125">
        <v>0</v>
      </c>
      <c r="BL161" s="125">
        <v>0</v>
      </c>
      <c r="BM161" s="125">
        <v>0</v>
      </c>
      <c r="BN161" s="125">
        <v>0</v>
      </c>
      <c r="BO161" s="125">
        <v>0</v>
      </c>
      <c r="BP161" s="125">
        <v>0</v>
      </c>
      <c r="BQ161" s="125">
        <v>0</v>
      </c>
      <c r="BR161" s="125">
        <v>406</v>
      </c>
      <c r="BS161" s="125">
        <v>10014.4</v>
      </c>
      <c r="BT161" s="125">
        <f t="shared" si="72"/>
        <v>10420.4</v>
      </c>
    </row>
    <row r="162" s="110" customFormat="1" spans="1:72">
      <c r="A162" s="123"/>
      <c r="B162" s="123" t="s">
        <v>159</v>
      </c>
      <c r="C162" s="123"/>
      <c r="D162" s="124" t="s">
        <v>311</v>
      </c>
      <c r="E162" s="125">
        <f t="shared" si="70"/>
        <v>25374.06</v>
      </c>
      <c r="F162" s="125">
        <f t="shared" si="73"/>
        <v>14500</v>
      </c>
      <c r="G162" s="125">
        <v>0</v>
      </c>
      <c r="H162" s="125">
        <f t="shared" si="74"/>
        <v>0</v>
      </c>
      <c r="I162" s="125">
        <v>0</v>
      </c>
      <c r="J162" s="125">
        <v>0</v>
      </c>
      <c r="K162" s="125">
        <v>0</v>
      </c>
      <c r="L162" s="125">
        <v>0</v>
      </c>
      <c r="M162" s="125">
        <v>0</v>
      </c>
      <c r="N162" s="125">
        <v>0</v>
      </c>
      <c r="O162" s="125">
        <v>0</v>
      </c>
      <c r="P162" s="125">
        <v>14500</v>
      </c>
      <c r="Q162" s="125"/>
      <c r="R162" s="125">
        <v>0</v>
      </c>
      <c r="S162" s="125">
        <v>0</v>
      </c>
      <c r="T162" s="125">
        <v>0</v>
      </c>
      <c r="U162" s="125">
        <v>0</v>
      </c>
      <c r="V162" s="125">
        <v>0</v>
      </c>
      <c r="W162" s="125">
        <v>0</v>
      </c>
      <c r="X162" s="123"/>
      <c r="Y162" s="123" t="s">
        <v>159</v>
      </c>
      <c r="Z162" s="123"/>
      <c r="AA162" s="124" t="s">
        <v>311</v>
      </c>
      <c r="AB162" s="125">
        <f>SUM(AB163:AB164)</f>
        <v>0</v>
      </c>
      <c r="AC162" s="125">
        <f t="shared" ref="AC162:BD162" si="89">SUM(AC163:AC164)</f>
        <v>0</v>
      </c>
      <c r="AD162" s="125">
        <f t="shared" si="89"/>
        <v>0</v>
      </c>
      <c r="AE162" s="125">
        <f t="shared" si="89"/>
        <v>0</v>
      </c>
      <c r="AF162" s="125">
        <f t="shared" si="89"/>
        <v>0</v>
      </c>
      <c r="AG162" s="125">
        <f t="shared" si="89"/>
        <v>0</v>
      </c>
      <c r="AH162" s="125">
        <f t="shared" si="89"/>
        <v>0</v>
      </c>
      <c r="AI162" s="125">
        <f t="shared" si="89"/>
        <v>0</v>
      </c>
      <c r="AJ162" s="125">
        <f t="shared" si="89"/>
        <v>0</v>
      </c>
      <c r="AK162" s="125">
        <f t="shared" si="89"/>
        <v>0</v>
      </c>
      <c r="AL162" s="125">
        <f t="shared" si="89"/>
        <v>0</v>
      </c>
      <c r="AM162" s="125">
        <f t="shared" si="89"/>
        <v>0</v>
      </c>
      <c r="AN162" s="125">
        <f t="shared" si="89"/>
        <v>0</v>
      </c>
      <c r="AO162" s="125">
        <f t="shared" si="89"/>
        <v>0</v>
      </c>
      <c r="AP162" s="125">
        <f t="shared" si="89"/>
        <v>0</v>
      </c>
      <c r="AQ162" s="125">
        <f t="shared" si="89"/>
        <v>0</v>
      </c>
      <c r="AR162" s="125">
        <f t="shared" si="89"/>
        <v>0</v>
      </c>
      <c r="AS162" s="125">
        <f t="shared" si="89"/>
        <v>0</v>
      </c>
      <c r="AT162" s="125">
        <f t="shared" si="89"/>
        <v>0</v>
      </c>
      <c r="AU162" s="125">
        <f t="shared" si="89"/>
        <v>0</v>
      </c>
      <c r="AV162" s="125">
        <f t="shared" si="89"/>
        <v>0</v>
      </c>
      <c r="AW162" s="125">
        <f t="shared" si="89"/>
        <v>0</v>
      </c>
      <c r="AX162" s="125">
        <f t="shared" si="89"/>
        <v>0</v>
      </c>
      <c r="AY162" s="125">
        <f t="shared" si="89"/>
        <v>0</v>
      </c>
      <c r="AZ162" s="125">
        <f t="shared" si="89"/>
        <v>0</v>
      </c>
      <c r="BA162" s="125">
        <f t="shared" si="89"/>
        <v>0</v>
      </c>
      <c r="BB162" s="125">
        <f t="shared" si="89"/>
        <v>0</v>
      </c>
      <c r="BC162" s="125">
        <f t="shared" si="89"/>
        <v>0</v>
      </c>
      <c r="BD162" s="125">
        <f t="shared" si="89"/>
        <v>0</v>
      </c>
      <c r="BE162" s="125">
        <f t="shared" si="76"/>
        <v>10874.06</v>
      </c>
      <c r="BF162" s="125">
        <f t="shared" si="77"/>
        <v>10874.06</v>
      </c>
      <c r="BG162" s="125">
        <v>536.12</v>
      </c>
      <c r="BH162" s="125">
        <v>10337.94</v>
      </c>
      <c r="BI162" s="125">
        <v>0</v>
      </c>
      <c r="BJ162" s="125">
        <v>0</v>
      </c>
      <c r="BK162" s="125">
        <v>0</v>
      </c>
      <c r="BL162" s="125">
        <v>0</v>
      </c>
      <c r="BM162" s="125">
        <v>0</v>
      </c>
      <c r="BN162" s="125">
        <v>0</v>
      </c>
      <c r="BO162" s="125">
        <v>0</v>
      </c>
      <c r="BP162" s="125">
        <v>0</v>
      </c>
      <c r="BQ162" s="125">
        <v>0</v>
      </c>
      <c r="BR162" s="125"/>
      <c r="BS162" s="125">
        <v>0</v>
      </c>
      <c r="BT162" s="125">
        <f t="shared" si="72"/>
        <v>25374.06</v>
      </c>
    </row>
    <row r="163" s="110" customFormat="1" spans="1:72">
      <c r="A163" s="123" t="s">
        <v>306</v>
      </c>
      <c r="B163" s="123" t="s">
        <v>161</v>
      </c>
      <c r="C163" s="123" t="s">
        <v>159</v>
      </c>
      <c r="D163" s="124" t="s">
        <v>312</v>
      </c>
      <c r="E163" s="125">
        <f t="shared" si="70"/>
        <v>14500</v>
      </c>
      <c r="F163" s="125">
        <f t="shared" si="73"/>
        <v>14500</v>
      </c>
      <c r="G163" s="125">
        <v>0</v>
      </c>
      <c r="H163" s="125">
        <f t="shared" si="74"/>
        <v>0</v>
      </c>
      <c r="I163" s="125">
        <v>0</v>
      </c>
      <c r="J163" s="125">
        <v>0</v>
      </c>
      <c r="K163" s="125">
        <v>0</v>
      </c>
      <c r="L163" s="125">
        <v>0</v>
      </c>
      <c r="M163" s="125">
        <v>0</v>
      </c>
      <c r="N163" s="125">
        <v>0</v>
      </c>
      <c r="O163" s="125">
        <v>0</v>
      </c>
      <c r="P163" s="125">
        <v>14500</v>
      </c>
      <c r="Q163" s="125"/>
      <c r="R163" s="125">
        <v>0</v>
      </c>
      <c r="S163" s="125">
        <v>0</v>
      </c>
      <c r="T163" s="125">
        <v>0</v>
      </c>
      <c r="U163" s="125">
        <v>0</v>
      </c>
      <c r="V163" s="125">
        <v>0</v>
      </c>
      <c r="W163" s="125">
        <v>0</v>
      </c>
      <c r="X163" s="123" t="s">
        <v>306</v>
      </c>
      <c r="Y163" s="123" t="s">
        <v>161</v>
      </c>
      <c r="Z163" s="123" t="s">
        <v>159</v>
      </c>
      <c r="AA163" s="124" t="s">
        <v>312</v>
      </c>
      <c r="AB163" s="125">
        <f t="shared" ref="AB163:AB164" si="90">SUBTOTAL(9,AC163:BD163)</f>
        <v>0</v>
      </c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>
        <v>0</v>
      </c>
      <c r="BE163" s="125">
        <f t="shared" si="76"/>
        <v>0</v>
      </c>
      <c r="BF163" s="125">
        <f t="shared" si="77"/>
        <v>0</v>
      </c>
      <c r="BG163" s="125"/>
      <c r="BH163" s="125"/>
      <c r="BI163" s="125">
        <v>0</v>
      </c>
      <c r="BJ163" s="125">
        <v>0</v>
      </c>
      <c r="BK163" s="125">
        <v>0</v>
      </c>
      <c r="BL163" s="125">
        <v>0</v>
      </c>
      <c r="BM163" s="125">
        <v>0</v>
      </c>
      <c r="BN163" s="125">
        <v>0</v>
      </c>
      <c r="BO163" s="125">
        <v>0</v>
      </c>
      <c r="BP163" s="125">
        <v>0</v>
      </c>
      <c r="BQ163" s="125">
        <v>0</v>
      </c>
      <c r="BR163" s="125"/>
      <c r="BS163" s="125">
        <v>0</v>
      </c>
      <c r="BT163" s="125">
        <f t="shared" si="72"/>
        <v>14500</v>
      </c>
    </row>
    <row r="164" s="110" customFormat="1" spans="1:72">
      <c r="A164" s="123" t="s">
        <v>306</v>
      </c>
      <c r="B164" s="123" t="s">
        <v>161</v>
      </c>
      <c r="C164" s="123" t="s">
        <v>154</v>
      </c>
      <c r="D164" s="124" t="s">
        <v>313</v>
      </c>
      <c r="E164" s="125">
        <f t="shared" si="70"/>
        <v>10874.06</v>
      </c>
      <c r="F164" s="125">
        <f t="shared" si="73"/>
        <v>0</v>
      </c>
      <c r="G164" s="125">
        <v>0</v>
      </c>
      <c r="H164" s="125">
        <f t="shared" si="74"/>
        <v>0</v>
      </c>
      <c r="I164" s="125">
        <v>0</v>
      </c>
      <c r="J164" s="125">
        <v>0</v>
      </c>
      <c r="K164" s="125">
        <v>0</v>
      </c>
      <c r="L164" s="125">
        <v>0</v>
      </c>
      <c r="M164" s="125">
        <v>0</v>
      </c>
      <c r="N164" s="125">
        <v>0</v>
      </c>
      <c r="O164" s="125">
        <v>0</v>
      </c>
      <c r="P164" s="125">
        <v>0</v>
      </c>
      <c r="Q164" s="125"/>
      <c r="R164" s="125">
        <v>0</v>
      </c>
      <c r="S164" s="125">
        <v>0</v>
      </c>
      <c r="T164" s="125">
        <v>0</v>
      </c>
      <c r="U164" s="125">
        <v>0</v>
      </c>
      <c r="V164" s="125">
        <v>0</v>
      </c>
      <c r="W164" s="125">
        <v>0</v>
      </c>
      <c r="X164" s="123" t="s">
        <v>306</v>
      </c>
      <c r="Y164" s="123" t="s">
        <v>161</v>
      </c>
      <c r="Z164" s="123" t="s">
        <v>154</v>
      </c>
      <c r="AA164" s="124" t="s">
        <v>313</v>
      </c>
      <c r="AB164" s="125">
        <f t="shared" si="90"/>
        <v>0</v>
      </c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>
        <v>0</v>
      </c>
      <c r="BE164" s="125">
        <f t="shared" si="76"/>
        <v>10874.06</v>
      </c>
      <c r="BF164" s="125">
        <f t="shared" si="77"/>
        <v>10874.06</v>
      </c>
      <c r="BG164" s="125">
        <v>536.12</v>
      </c>
      <c r="BH164" s="125">
        <v>10337.94</v>
      </c>
      <c r="BI164" s="125">
        <v>0</v>
      </c>
      <c r="BJ164" s="125">
        <v>0</v>
      </c>
      <c r="BK164" s="125">
        <v>0</v>
      </c>
      <c r="BL164" s="125">
        <v>0</v>
      </c>
      <c r="BM164" s="125">
        <v>0</v>
      </c>
      <c r="BN164" s="125">
        <v>0</v>
      </c>
      <c r="BO164" s="125">
        <v>0</v>
      </c>
      <c r="BP164" s="125">
        <v>0</v>
      </c>
      <c r="BQ164" s="125">
        <v>0</v>
      </c>
      <c r="BR164" s="125"/>
      <c r="BS164" s="125">
        <v>0</v>
      </c>
      <c r="BT164" s="125">
        <f t="shared" si="72"/>
        <v>10874.06</v>
      </c>
    </row>
    <row r="165" s="110" customFormat="1" spans="1:72">
      <c r="A165" s="123"/>
      <c r="B165" s="123" t="s">
        <v>163</v>
      </c>
      <c r="C165" s="123"/>
      <c r="D165" s="124" t="s">
        <v>314</v>
      </c>
      <c r="E165" s="125">
        <f t="shared" si="70"/>
        <v>130</v>
      </c>
      <c r="F165" s="125">
        <f t="shared" si="73"/>
        <v>0</v>
      </c>
      <c r="G165" s="125">
        <v>0</v>
      </c>
      <c r="H165" s="125">
        <f t="shared" si="74"/>
        <v>0</v>
      </c>
      <c r="I165" s="125">
        <v>0</v>
      </c>
      <c r="J165" s="125">
        <v>0</v>
      </c>
      <c r="K165" s="125">
        <v>0</v>
      </c>
      <c r="L165" s="125">
        <v>0</v>
      </c>
      <c r="M165" s="125">
        <v>0</v>
      </c>
      <c r="N165" s="125">
        <v>0</v>
      </c>
      <c r="O165" s="125">
        <v>0</v>
      </c>
      <c r="P165" s="125">
        <v>0</v>
      </c>
      <c r="Q165" s="125"/>
      <c r="R165" s="125">
        <v>0</v>
      </c>
      <c r="S165" s="125">
        <v>0</v>
      </c>
      <c r="T165" s="125">
        <v>0</v>
      </c>
      <c r="U165" s="125">
        <v>0</v>
      </c>
      <c r="V165" s="125">
        <v>0</v>
      </c>
      <c r="W165" s="125">
        <v>0</v>
      </c>
      <c r="X165" s="123"/>
      <c r="Y165" s="123" t="s">
        <v>163</v>
      </c>
      <c r="Z165" s="123"/>
      <c r="AA165" s="124" t="s">
        <v>314</v>
      </c>
      <c r="AB165" s="125">
        <f t="shared" ref="AB165:AB197" si="91">SUM(BD165:BD165)</f>
        <v>0</v>
      </c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>
        <v>0</v>
      </c>
      <c r="BE165" s="125">
        <f t="shared" si="76"/>
        <v>130</v>
      </c>
      <c r="BF165" s="125">
        <f t="shared" si="77"/>
        <v>0</v>
      </c>
      <c r="BG165" s="125"/>
      <c r="BH165" s="125"/>
      <c r="BI165" s="125">
        <v>0</v>
      </c>
      <c r="BJ165" s="125">
        <v>0</v>
      </c>
      <c r="BK165" s="125">
        <v>0</v>
      </c>
      <c r="BL165" s="125">
        <v>0</v>
      </c>
      <c r="BM165" s="125">
        <v>0</v>
      </c>
      <c r="BN165" s="125">
        <v>0</v>
      </c>
      <c r="BO165" s="125">
        <v>0</v>
      </c>
      <c r="BP165" s="125">
        <v>0</v>
      </c>
      <c r="BQ165" s="125">
        <v>130</v>
      </c>
      <c r="BR165" s="125"/>
      <c r="BS165" s="125">
        <v>1322</v>
      </c>
      <c r="BT165" s="125">
        <f t="shared" si="72"/>
        <v>1452</v>
      </c>
    </row>
    <row r="166" s="110" customFormat="1" spans="1:72">
      <c r="A166" s="123" t="s">
        <v>306</v>
      </c>
      <c r="B166" s="123" t="s">
        <v>171</v>
      </c>
      <c r="C166" s="123" t="s">
        <v>154</v>
      </c>
      <c r="D166" s="124" t="s">
        <v>315</v>
      </c>
      <c r="E166" s="125">
        <f t="shared" si="70"/>
        <v>130</v>
      </c>
      <c r="F166" s="125">
        <f t="shared" si="73"/>
        <v>0</v>
      </c>
      <c r="G166" s="125">
        <v>0</v>
      </c>
      <c r="H166" s="125">
        <f t="shared" si="74"/>
        <v>0</v>
      </c>
      <c r="I166" s="125">
        <v>0</v>
      </c>
      <c r="J166" s="125">
        <v>0</v>
      </c>
      <c r="K166" s="125">
        <v>0</v>
      </c>
      <c r="L166" s="125">
        <v>0</v>
      </c>
      <c r="M166" s="125">
        <v>0</v>
      </c>
      <c r="N166" s="125">
        <v>0</v>
      </c>
      <c r="O166" s="125">
        <v>0</v>
      </c>
      <c r="P166" s="125">
        <v>0</v>
      </c>
      <c r="Q166" s="125"/>
      <c r="R166" s="125">
        <v>0</v>
      </c>
      <c r="S166" s="125">
        <v>0</v>
      </c>
      <c r="T166" s="125">
        <v>0</v>
      </c>
      <c r="U166" s="125">
        <v>0</v>
      </c>
      <c r="V166" s="125">
        <v>0</v>
      </c>
      <c r="W166" s="125">
        <v>0</v>
      </c>
      <c r="X166" s="123" t="s">
        <v>306</v>
      </c>
      <c r="Y166" s="123" t="s">
        <v>171</v>
      </c>
      <c r="Z166" s="123" t="s">
        <v>154</v>
      </c>
      <c r="AA166" s="124" t="s">
        <v>315</v>
      </c>
      <c r="AB166" s="125">
        <f>SUBTOTAL(9,AC166:BD166)</f>
        <v>0</v>
      </c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>
        <v>0</v>
      </c>
      <c r="BE166" s="125">
        <f t="shared" si="76"/>
        <v>130</v>
      </c>
      <c r="BF166" s="125">
        <f t="shared" si="77"/>
        <v>0</v>
      </c>
      <c r="BG166" s="125"/>
      <c r="BH166" s="125"/>
      <c r="BI166" s="125">
        <v>0</v>
      </c>
      <c r="BJ166" s="125">
        <v>0</v>
      </c>
      <c r="BK166" s="125">
        <v>0</v>
      </c>
      <c r="BL166" s="125">
        <v>0</v>
      </c>
      <c r="BM166" s="125">
        <v>0</v>
      </c>
      <c r="BN166" s="125">
        <v>0</v>
      </c>
      <c r="BO166" s="125">
        <v>0</v>
      </c>
      <c r="BP166" s="125">
        <v>0</v>
      </c>
      <c r="BQ166" s="125">
        <v>130</v>
      </c>
      <c r="BR166" s="125"/>
      <c r="BS166" s="125">
        <v>1322</v>
      </c>
      <c r="BT166" s="125">
        <f t="shared" si="72"/>
        <v>1452</v>
      </c>
    </row>
    <row r="167" s="110" customFormat="1" spans="1:72">
      <c r="A167" s="123"/>
      <c r="B167" s="123" t="s">
        <v>150</v>
      </c>
      <c r="C167" s="123"/>
      <c r="D167" s="124" t="s">
        <v>316</v>
      </c>
      <c r="E167" s="125">
        <f t="shared" si="70"/>
        <v>800</v>
      </c>
      <c r="F167" s="125">
        <f t="shared" si="73"/>
        <v>0</v>
      </c>
      <c r="G167" s="125">
        <v>0</v>
      </c>
      <c r="H167" s="125">
        <f t="shared" si="74"/>
        <v>0</v>
      </c>
      <c r="I167" s="125">
        <v>0</v>
      </c>
      <c r="J167" s="125">
        <v>0</v>
      </c>
      <c r="K167" s="125">
        <v>0</v>
      </c>
      <c r="L167" s="125">
        <v>0</v>
      </c>
      <c r="M167" s="125">
        <v>0</v>
      </c>
      <c r="N167" s="125">
        <v>0</v>
      </c>
      <c r="O167" s="125">
        <v>0</v>
      </c>
      <c r="P167" s="125">
        <v>0</v>
      </c>
      <c r="Q167" s="125"/>
      <c r="R167" s="125">
        <v>0</v>
      </c>
      <c r="S167" s="125">
        <v>0</v>
      </c>
      <c r="T167" s="125">
        <v>0</v>
      </c>
      <c r="U167" s="125">
        <v>0</v>
      </c>
      <c r="V167" s="125">
        <v>0</v>
      </c>
      <c r="W167" s="125">
        <v>0</v>
      </c>
      <c r="X167" s="123"/>
      <c r="Y167" s="123" t="s">
        <v>150</v>
      </c>
      <c r="Z167" s="123"/>
      <c r="AA167" s="124" t="s">
        <v>316</v>
      </c>
      <c r="AB167" s="125">
        <f t="shared" si="91"/>
        <v>0</v>
      </c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>
        <v>0</v>
      </c>
      <c r="BE167" s="125">
        <f t="shared" si="76"/>
        <v>800</v>
      </c>
      <c r="BF167" s="125">
        <f t="shared" si="77"/>
        <v>0</v>
      </c>
      <c r="BG167" s="125"/>
      <c r="BH167" s="125"/>
      <c r="BI167" s="125">
        <v>0</v>
      </c>
      <c r="BJ167" s="125">
        <v>800</v>
      </c>
      <c r="BK167" s="125">
        <v>0</v>
      </c>
      <c r="BL167" s="125">
        <v>0</v>
      </c>
      <c r="BM167" s="125">
        <v>0</v>
      </c>
      <c r="BN167" s="125">
        <v>0</v>
      </c>
      <c r="BO167" s="125">
        <v>0</v>
      </c>
      <c r="BP167" s="125">
        <v>0</v>
      </c>
      <c r="BQ167" s="125">
        <v>0</v>
      </c>
      <c r="BR167" s="125">
        <v>508.8</v>
      </c>
      <c r="BS167" s="125">
        <v>3151</v>
      </c>
      <c r="BT167" s="125">
        <f t="shared" si="72"/>
        <v>4459.8</v>
      </c>
    </row>
    <row r="168" s="110" customFormat="1" spans="1:72">
      <c r="A168" s="123" t="s">
        <v>306</v>
      </c>
      <c r="B168" s="123" t="s">
        <v>174</v>
      </c>
      <c r="C168" s="123" t="s">
        <v>142</v>
      </c>
      <c r="D168" s="124" t="s">
        <v>317</v>
      </c>
      <c r="E168" s="125">
        <f t="shared" si="70"/>
        <v>0</v>
      </c>
      <c r="F168" s="125">
        <f t="shared" si="73"/>
        <v>0</v>
      </c>
      <c r="G168" s="125">
        <v>0</v>
      </c>
      <c r="H168" s="125">
        <f t="shared" si="74"/>
        <v>0</v>
      </c>
      <c r="I168" s="125">
        <v>0</v>
      </c>
      <c r="J168" s="125">
        <v>0</v>
      </c>
      <c r="K168" s="125">
        <v>0</v>
      </c>
      <c r="L168" s="125">
        <v>0</v>
      </c>
      <c r="M168" s="125">
        <v>0</v>
      </c>
      <c r="N168" s="125">
        <v>0</v>
      </c>
      <c r="O168" s="125">
        <v>0</v>
      </c>
      <c r="P168" s="125">
        <v>0</v>
      </c>
      <c r="Q168" s="125"/>
      <c r="R168" s="125">
        <v>0</v>
      </c>
      <c r="S168" s="125">
        <v>0</v>
      </c>
      <c r="T168" s="125">
        <v>0</v>
      </c>
      <c r="U168" s="125">
        <v>0</v>
      </c>
      <c r="V168" s="125">
        <v>0</v>
      </c>
      <c r="W168" s="125">
        <v>0</v>
      </c>
      <c r="X168" s="123" t="s">
        <v>306</v>
      </c>
      <c r="Y168" s="123" t="s">
        <v>174</v>
      </c>
      <c r="Z168" s="123" t="s">
        <v>142</v>
      </c>
      <c r="AA168" s="124" t="s">
        <v>317</v>
      </c>
      <c r="AB168" s="125">
        <f t="shared" ref="AB168:AB170" si="92">SUBTOTAL(9,AC168:BD168)</f>
        <v>0</v>
      </c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>
        <v>0</v>
      </c>
      <c r="BE168" s="125">
        <f t="shared" si="76"/>
        <v>0</v>
      </c>
      <c r="BF168" s="125">
        <f t="shared" si="77"/>
        <v>0</v>
      </c>
      <c r="BG168" s="125"/>
      <c r="BH168" s="125"/>
      <c r="BI168" s="125">
        <v>0</v>
      </c>
      <c r="BJ168" s="125">
        <v>0</v>
      </c>
      <c r="BK168" s="125">
        <v>0</v>
      </c>
      <c r="BL168" s="125">
        <v>0</v>
      </c>
      <c r="BM168" s="125">
        <v>0</v>
      </c>
      <c r="BN168" s="125">
        <v>0</v>
      </c>
      <c r="BO168" s="125">
        <v>0</v>
      </c>
      <c r="BP168" s="125">
        <v>0</v>
      </c>
      <c r="BQ168" s="125">
        <v>0</v>
      </c>
      <c r="BR168" s="125">
        <v>101.81</v>
      </c>
      <c r="BS168" s="125">
        <v>0</v>
      </c>
      <c r="BT168" s="125">
        <f t="shared" si="72"/>
        <v>101.81</v>
      </c>
    </row>
    <row r="169" s="110" customFormat="1" spans="1:72">
      <c r="A169" s="123" t="s">
        <v>306</v>
      </c>
      <c r="B169" s="123" t="s">
        <v>174</v>
      </c>
      <c r="C169" s="123" t="s">
        <v>159</v>
      </c>
      <c r="D169" s="124" t="s">
        <v>318</v>
      </c>
      <c r="E169" s="125">
        <f t="shared" si="70"/>
        <v>0</v>
      </c>
      <c r="F169" s="125">
        <f t="shared" si="73"/>
        <v>0</v>
      </c>
      <c r="G169" s="125">
        <v>0</v>
      </c>
      <c r="H169" s="125">
        <f t="shared" si="74"/>
        <v>0</v>
      </c>
      <c r="I169" s="125">
        <v>0</v>
      </c>
      <c r="J169" s="125">
        <v>0</v>
      </c>
      <c r="K169" s="125">
        <v>0</v>
      </c>
      <c r="L169" s="125">
        <v>0</v>
      </c>
      <c r="M169" s="125">
        <v>0</v>
      </c>
      <c r="N169" s="125">
        <v>0</v>
      </c>
      <c r="O169" s="125">
        <v>0</v>
      </c>
      <c r="P169" s="125">
        <v>0</v>
      </c>
      <c r="Q169" s="125"/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3" t="s">
        <v>306</v>
      </c>
      <c r="Y169" s="123" t="s">
        <v>174</v>
      </c>
      <c r="Z169" s="123" t="s">
        <v>159</v>
      </c>
      <c r="AA169" s="124" t="s">
        <v>318</v>
      </c>
      <c r="AB169" s="125">
        <f t="shared" si="92"/>
        <v>0</v>
      </c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>
        <v>0</v>
      </c>
      <c r="BE169" s="125">
        <f t="shared" si="76"/>
        <v>0</v>
      </c>
      <c r="BF169" s="125">
        <f t="shared" si="77"/>
        <v>0</v>
      </c>
      <c r="BG169" s="125"/>
      <c r="BH169" s="125"/>
      <c r="BI169" s="125">
        <v>0</v>
      </c>
      <c r="BJ169" s="125">
        <v>0</v>
      </c>
      <c r="BK169" s="125">
        <v>0</v>
      </c>
      <c r="BL169" s="125">
        <v>0</v>
      </c>
      <c r="BM169" s="125">
        <v>0</v>
      </c>
      <c r="BN169" s="125">
        <v>0</v>
      </c>
      <c r="BO169" s="125">
        <v>0</v>
      </c>
      <c r="BP169" s="125">
        <v>0</v>
      </c>
      <c r="BQ169" s="125">
        <v>0</v>
      </c>
      <c r="BR169" s="125">
        <v>395.4</v>
      </c>
      <c r="BS169" s="125">
        <v>0</v>
      </c>
      <c r="BT169" s="125">
        <f t="shared" si="72"/>
        <v>395.4</v>
      </c>
    </row>
    <row r="170" s="110" customFormat="1" spans="1:72">
      <c r="A170" s="123" t="s">
        <v>306</v>
      </c>
      <c r="B170" s="123" t="s">
        <v>174</v>
      </c>
      <c r="C170" s="123" t="s">
        <v>154</v>
      </c>
      <c r="D170" s="124" t="s">
        <v>319</v>
      </c>
      <c r="E170" s="125">
        <f t="shared" si="70"/>
        <v>800</v>
      </c>
      <c r="F170" s="125">
        <f t="shared" si="73"/>
        <v>0</v>
      </c>
      <c r="G170" s="125">
        <v>0</v>
      </c>
      <c r="H170" s="125">
        <f t="shared" si="74"/>
        <v>0</v>
      </c>
      <c r="I170" s="125">
        <v>0</v>
      </c>
      <c r="J170" s="125">
        <v>0</v>
      </c>
      <c r="K170" s="125">
        <v>0</v>
      </c>
      <c r="L170" s="125">
        <v>0</v>
      </c>
      <c r="M170" s="125">
        <v>0</v>
      </c>
      <c r="N170" s="125">
        <v>0</v>
      </c>
      <c r="O170" s="125">
        <v>0</v>
      </c>
      <c r="P170" s="125">
        <v>0</v>
      </c>
      <c r="Q170" s="125"/>
      <c r="R170" s="125">
        <v>0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3" t="s">
        <v>306</v>
      </c>
      <c r="Y170" s="123" t="s">
        <v>174</v>
      </c>
      <c r="Z170" s="123" t="s">
        <v>154</v>
      </c>
      <c r="AA170" s="124" t="s">
        <v>319</v>
      </c>
      <c r="AB170" s="125">
        <f t="shared" si="92"/>
        <v>0</v>
      </c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>
        <v>0</v>
      </c>
      <c r="BE170" s="125">
        <f t="shared" si="76"/>
        <v>800</v>
      </c>
      <c r="BF170" s="125">
        <f t="shared" si="77"/>
        <v>0</v>
      </c>
      <c r="BG170" s="125"/>
      <c r="BH170" s="125"/>
      <c r="BI170" s="125">
        <v>0</v>
      </c>
      <c r="BJ170" s="125">
        <v>800</v>
      </c>
      <c r="BK170" s="125">
        <v>0</v>
      </c>
      <c r="BL170" s="125">
        <v>0</v>
      </c>
      <c r="BM170" s="125">
        <v>0</v>
      </c>
      <c r="BN170" s="125">
        <v>0</v>
      </c>
      <c r="BO170" s="125">
        <v>0</v>
      </c>
      <c r="BP170" s="125">
        <v>0</v>
      </c>
      <c r="BQ170" s="125">
        <v>0</v>
      </c>
      <c r="BR170" s="125">
        <v>11.59</v>
      </c>
      <c r="BS170" s="125">
        <v>3151</v>
      </c>
      <c r="BT170" s="125">
        <f t="shared" si="72"/>
        <v>3962.59</v>
      </c>
    </row>
    <row r="171" s="110" customFormat="1" spans="1:72">
      <c r="A171" s="123"/>
      <c r="B171" s="123" t="s">
        <v>228</v>
      </c>
      <c r="C171" s="123"/>
      <c r="D171" s="124" t="s">
        <v>320</v>
      </c>
      <c r="E171" s="125">
        <f t="shared" si="70"/>
        <v>0</v>
      </c>
      <c r="F171" s="125">
        <f t="shared" si="73"/>
        <v>0</v>
      </c>
      <c r="G171" s="125">
        <v>0</v>
      </c>
      <c r="H171" s="125">
        <f t="shared" si="74"/>
        <v>0</v>
      </c>
      <c r="I171" s="125">
        <v>0</v>
      </c>
      <c r="J171" s="125">
        <v>0</v>
      </c>
      <c r="K171" s="125">
        <v>0</v>
      </c>
      <c r="L171" s="125">
        <v>0</v>
      </c>
      <c r="M171" s="125">
        <v>0</v>
      </c>
      <c r="N171" s="125">
        <v>0</v>
      </c>
      <c r="O171" s="125">
        <v>0</v>
      </c>
      <c r="P171" s="125">
        <v>0</v>
      </c>
      <c r="Q171" s="125"/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3"/>
      <c r="Y171" s="123" t="s">
        <v>228</v>
      </c>
      <c r="Z171" s="123"/>
      <c r="AA171" s="124" t="s">
        <v>320</v>
      </c>
      <c r="AB171" s="125">
        <f t="shared" si="91"/>
        <v>0</v>
      </c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>
        <v>0</v>
      </c>
      <c r="BE171" s="125">
        <f t="shared" si="76"/>
        <v>0</v>
      </c>
      <c r="BF171" s="125">
        <f t="shared" si="77"/>
        <v>0</v>
      </c>
      <c r="BG171" s="125"/>
      <c r="BH171" s="125"/>
      <c r="BI171" s="125">
        <v>0</v>
      </c>
      <c r="BJ171" s="125">
        <v>0</v>
      </c>
      <c r="BK171" s="125">
        <v>0</v>
      </c>
      <c r="BL171" s="125">
        <v>0</v>
      </c>
      <c r="BM171" s="125">
        <v>0</v>
      </c>
      <c r="BN171" s="125">
        <v>0</v>
      </c>
      <c r="BO171" s="125">
        <v>0</v>
      </c>
      <c r="BP171" s="125">
        <v>0</v>
      </c>
      <c r="BQ171" s="125">
        <v>0</v>
      </c>
      <c r="BR171" s="125">
        <v>111</v>
      </c>
      <c r="BS171" s="125">
        <v>116</v>
      </c>
      <c r="BT171" s="125">
        <f t="shared" si="72"/>
        <v>227</v>
      </c>
    </row>
    <row r="172" s="110" customFormat="1" spans="1:72">
      <c r="A172" s="123" t="s">
        <v>306</v>
      </c>
      <c r="B172" s="123" t="s">
        <v>272</v>
      </c>
      <c r="C172" s="123" t="s">
        <v>137</v>
      </c>
      <c r="D172" s="124" t="s">
        <v>321</v>
      </c>
      <c r="E172" s="125">
        <f t="shared" si="70"/>
        <v>0</v>
      </c>
      <c r="F172" s="125">
        <f t="shared" si="73"/>
        <v>0</v>
      </c>
      <c r="G172" s="125">
        <v>0</v>
      </c>
      <c r="H172" s="125">
        <f t="shared" si="74"/>
        <v>0</v>
      </c>
      <c r="I172" s="125">
        <v>0</v>
      </c>
      <c r="J172" s="125">
        <v>0</v>
      </c>
      <c r="K172" s="125">
        <v>0</v>
      </c>
      <c r="L172" s="125">
        <v>0</v>
      </c>
      <c r="M172" s="125">
        <v>0</v>
      </c>
      <c r="N172" s="125">
        <v>0</v>
      </c>
      <c r="O172" s="125">
        <v>0</v>
      </c>
      <c r="P172" s="125">
        <v>0</v>
      </c>
      <c r="Q172" s="125"/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3" t="s">
        <v>306</v>
      </c>
      <c r="Y172" s="123" t="s">
        <v>272</v>
      </c>
      <c r="Z172" s="123" t="s">
        <v>137</v>
      </c>
      <c r="AA172" s="124" t="s">
        <v>321</v>
      </c>
      <c r="AB172" s="125">
        <f t="shared" ref="AB172:AB175" si="93">SUBTOTAL(9,AC172:BD172)</f>
        <v>0</v>
      </c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>
        <v>0</v>
      </c>
      <c r="BE172" s="125">
        <f t="shared" si="76"/>
        <v>0</v>
      </c>
      <c r="BF172" s="125">
        <f t="shared" si="77"/>
        <v>0</v>
      </c>
      <c r="BG172" s="125"/>
      <c r="BH172" s="125"/>
      <c r="BI172" s="125">
        <v>0</v>
      </c>
      <c r="BJ172" s="125">
        <v>0</v>
      </c>
      <c r="BK172" s="125">
        <v>0</v>
      </c>
      <c r="BL172" s="125">
        <v>0</v>
      </c>
      <c r="BM172" s="125">
        <v>0</v>
      </c>
      <c r="BN172" s="125">
        <v>0</v>
      </c>
      <c r="BO172" s="125">
        <v>0</v>
      </c>
      <c r="BP172" s="125">
        <v>0</v>
      </c>
      <c r="BQ172" s="125">
        <v>0</v>
      </c>
      <c r="BR172" s="125">
        <v>91</v>
      </c>
      <c r="BS172" s="125">
        <v>0</v>
      </c>
      <c r="BT172" s="125">
        <f t="shared" si="72"/>
        <v>91</v>
      </c>
    </row>
    <row r="173" s="110" customFormat="1" spans="1:72">
      <c r="A173" s="123" t="s">
        <v>306</v>
      </c>
      <c r="B173" s="123" t="s">
        <v>272</v>
      </c>
      <c r="C173" s="123" t="s">
        <v>142</v>
      </c>
      <c r="D173" s="124" t="s">
        <v>322</v>
      </c>
      <c r="E173" s="125">
        <f t="shared" si="70"/>
        <v>0</v>
      </c>
      <c r="F173" s="125">
        <f t="shared" si="73"/>
        <v>0</v>
      </c>
      <c r="G173" s="125">
        <v>0</v>
      </c>
      <c r="H173" s="125">
        <f t="shared" si="74"/>
        <v>0</v>
      </c>
      <c r="I173" s="125">
        <v>0</v>
      </c>
      <c r="J173" s="125">
        <v>0</v>
      </c>
      <c r="K173" s="125">
        <v>0</v>
      </c>
      <c r="L173" s="125">
        <v>0</v>
      </c>
      <c r="M173" s="125">
        <v>0</v>
      </c>
      <c r="N173" s="125">
        <v>0</v>
      </c>
      <c r="O173" s="125">
        <v>0</v>
      </c>
      <c r="P173" s="125">
        <v>0</v>
      </c>
      <c r="Q173" s="125"/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3" t="s">
        <v>306</v>
      </c>
      <c r="Y173" s="123" t="s">
        <v>272</v>
      </c>
      <c r="Z173" s="123" t="s">
        <v>142</v>
      </c>
      <c r="AA173" s="124" t="s">
        <v>322</v>
      </c>
      <c r="AB173" s="125">
        <f t="shared" si="93"/>
        <v>0</v>
      </c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  <c r="BD173" s="125">
        <v>0</v>
      </c>
      <c r="BE173" s="125">
        <f t="shared" si="76"/>
        <v>0</v>
      </c>
      <c r="BF173" s="125">
        <f t="shared" si="77"/>
        <v>0</v>
      </c>
      <c r="BG173" s="125"/>
      <c r="BH173" s="125"/>
      <c r="BI173" s="125">
        <v>0</v>
      </c>
      <c r="BJ173" s="125">
        <v>0</v>
      </c>
      <c r="BK173" s="125">
        <v>0</v>
      </c>
      <c r="BL173" s="125">
        <v>0</v>
      </c>
      <c r="BM173" s="125">
        <v>0</v>
      </c>
      <c r="BN173" s="125">
        <v>0</v>
      </c>
      <c r="BO173" s="125">
        <v>0</v>
      </c>
      <c r="BP173" s="125">
        <v>0</v>
      </c>
      <c r="BQ173" s="125">
        <v>0</v>
      </c>
      <c r="BR173" s="125">
        <v>0</v>
      </c>
      <c r="BS173" s="125">
        <v>106</v>
      </c>
      <c r="BT173" s="125">
        <f t="shared" si="72"/>
        <v>106</v>
      </c>
    </row>
    <row r="174" s="110" customFormat="1" spans="1:72">
      <c r="A174" s="123" t="s">
        <v>306</v>
      </c>
      <c r="B174" s="123" t="s">
        <v>272</v>
      </c>
      <c r="C174" s="123" t="s">
        <v>145</v>
      </c>
      <c r="D174" s="124" t="s">
        <v>323</v>
      </c>
      <c r="E174" s="125">
        <f t="shared" si="70"/>
        <v>0</v>
      </c>
      <c r="F174" s="125">
        <f t="shared" si="73"/>
        <v>0</v>
      </c>
      <c r="G174" s="125">
        <v>0</v>
      </c>
      <c r="H174" s="125">
        <f t="shared" si="74"/>
        <v>0</v>
      </c>
      <c r="I174" s="125">
        <v>0</v>
      </c>
      <c r="J174" s="125">
        <v>0</v>
      </c>
      <c r="K174" s="125">
        <v>0</v>
      </c>
      <c r="L174" s="125">
        <v>0</v>
      </c>
      <c r="M174" s="125">
        <v>0</v>
      </c>
      <c r="N174" s="125">
        <v>0</v>
      </c>
      <c r="O174" s="125">
        <v>0</v>
      </c>
      <c r="P174" s="125">
        <v>0</v>
      </c>
      <c r="Q174" s="125"/>
      <c r="R174" s="125">
        <v>0</v>
      </c>
      <c r="S174" s="125">
        <v>0</v>
      </c>
      <c r="T174" s="125">
        <v>0</v>
      </c>
      <c r="U174" s="125">
        <v>0</v>
      </c>
      <c r="V174" s="125">
        <v>0</v>
      </c>
      <c r="W174" s="125">
        <v>0</v>
      </c>
      <c r="X174" s="123" t="s">
        <v>306</v>
      </c>
      <c r="Y174" s="123" t="s">
        <v>272</v>
      </c>
      <c r="Z174" s="123" t="s">
        <v>145</v>
      </c>
      <c r="AA174" s="124" t="s">
        <v>323</v>
      </c>
      <c r="AB174" s="125">
        <f t="shared" si="93"/>
        <v>0</v>
      </c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>
        <v>0</v>
      </c>
      <c r="BE174" s="125">
        <f t="shared" si="76"/>
        <v>0</v>
      </c>
      <c r="BF174" s="125">
        <f t="shared" si="77"/>
        <v>0</v>
      </c>
      <c r="BG174" s="125"/>
      <c r="BH174" s="125"/>
      <c r="BI174" s="125">
        <v>0</v>
      </c>
      <c r="BJ174" s="125">
        <v>0</v>
      </c>
      <c r="BK174" s="125">
        <v>0</v>
      </c>
      <c r="BL174" s="125">
        <v>0</v>
      </c>
      <c r="BM174" s="125">
        <v>0</v>
      </c>
      <c r="BN174" s="125">
        <v>0</v>
      </c>
      <c r="BO174" s="125">
        <v>0</v>
      </c>
      <c r="BP174" s="125">
        <v>0</v>
      </c>
      <c r="BQ174" s="125">
        <v>0</v>
      </c>
      <c r="BR174" s="125">
        <v>0</v>
      </c>
      <c r="BS174" s="125">
        <v>10</v>
      </c>
      <c r="BT174" s="125">
        <f t="shared" si="72"/>
        <v>10</v>
      </c>
    </row>
    <row r="175" s="110" customFormat="1" spans="1:72">
      <c r="A175" s="123" t="s">
        <v>306</v>
      </c>
      <c r="B175" s="123" t="s">
        <v>272</v>
      </c>
      <c r="C175" s="123" t="s">
        <v>154</v>
      </c>
      <c r="D175" s="124" t="s">
        <v>324</v>
      </c>
      <c r="E175" s="125">
        <f t="shared" si="70"/>
        <v>0</v>
      </c>
      <c r="F175" s="125">
        <f t="shared" si="73"/>
        <v>0</v>
      </c>
      <c r="G175" s="125">
        <v>0</v>
      </c>
      <c r="H175" s="125">
        <f t="shared" si="74"/>
        <v>0</v>
      </c>
      <c r="I175" s="125">
        <v>0</v>
      </c>
      <c r="J175" s="125">
        <v>0</v>
      </c>
      <c r="K175" s="125">
        <v>0</v>
      </c>
      <c r="L175" s="125">
        <v>0</v>
      </c>
      <c r="M175" s="125">
        <v>0</v>
      </c>
      <c r="N175" s="125">
        <v>0</v>
      </c>
      <c r="O175" s="125">
        <v>0</v>
      </c>
      <c r="P175" s="125">
        <v>0</v>
      </c>
      <c r="Q175" s="125"/>
      <c r="R175" s="125">
        <v>0</v>
      </c>
      <c r="S175" s="125">
        <v>0</v>
      </c>
      <c r="T175" s="125">
        <v>0</v>
      </c>
      <c r="U175" s="125">
        <v>0</v>
      </c>
      <c r="V175" s="125">
        <v>0</v>
      </c>
      <c r="W175" s="125">
        <v>0</v>
      </c>
      <c r="X175" s="123" t="s">
        <v>306</v>
      </c>
      <c r="Y175" s="123" t="s">
        <v>272</v>
      </c>
      <c r="Z175" s="123" t="s">
        <v>154</v>
      </c>
      <c r="AA175" s="124" t="s">
        <v>324</v>
      </c>
      <c r="AB175" s="125">
        <f t="shared" si="93"/>
        <v>0</v>
      </c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>
        <v>0</v>
      </c>
      <c r="BE175" s="125">
        <f t="shared" si="76"/>
        <v>0</v>
      </c>
      <c r="BF175" s="125">
        <f t="shared" si="77"/>
        <v>0</v>
      </c>
      <c r="BG175" s="125"/>
      <c r="BH175" s="125"/>
      <c r="BI175" s="125">
        <v>0</v>
      </c>
      <c r="BJ175" s="125">
        <v>0</v>
      </c>
      <c r="BK175" s="125">
        <v>0</v>
      </c>
      <c r="BL175" s="125">
        <v>0</v>
      </c>
      <c r="BM175" s="125">
        <v>0</v>
      </c>
      <c r="BN175" s="125">
        <v>0</v>
      </c>
      <c r="BO175" s="125">
        <v>0</v>
      </c>
      <c r="BP175" s="125">
        <v>0</v>
      </c>
      <c r="BQ175" s="125">
        <v>0</v>
      </c>
      <c r="BR175" s="125">
        <v>20</v>
      </c>
      <c r="BS175" s="125">
        <v>0</v>
      </c>
      <c r="BT175" s="125">
        <f t="shared" si="72"/>
        <v>20</v>
      </c>
    </row>
    <row r="176" s="110" customFormat="1" spans="1:72">
      <c r="A176" s="123"/>
      <c r="B176" s="123" t="s">
        <v>175</v>
      </c>
      <c r="C176" s="123"/>
      <c r="D176" s="124" t="s">
        <v>325</v>
      </c>
      <c r="E176" s="125">
        <f t="shared" si="70"/>
        <v>0</v>
      </c>
      <c r="F176" s="125">
        <f t="shared" si="73"/>
        <v>0</v>
      </c>
      <c r="G176" s="125">
        <v>0</v>
      </c>
      <c r="H176" s="125">
        <f t="shared" si="74"/>
        <v>0</v>
      </c>
      <c r="I176" s="125">
        <v>0</v>
      </c>
      <c r="J176" s="125">
        <v>0</v>
      </c>
      <c r="K176" s="125">
        <v>0</v>
      </c>
      <c r="L176" s="125">
        <v>0</v>
      </c>
      <c r="M176" s="125">
        <v>0</v>
      </c>
      <c r="N176" s="125">
        <v>0</v>
      </c>
      <c r="O176" s="125">
        <v>0</v>
      </c>
      <c r="P176" s="125">
        <v>0</v>
      </c>
      <c r="Q176" s="125"/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3"/>
      <c r="Y176" s="123" t="s">
        <v>175</v>
      </c>
      <c r="Z176" s="123"/>
      <c r="AA176" s="124" t="s">
        <v>325</v>
      </c>
      <c r="AB176" s="125">
        <f t="shared" si="91"/>
        <v>0</v>
      </c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>
        <v>0</v>
      </c>
      <c r="BE176" s="125">
        <f t="shared" si="76"/>
        <v>0</v>
      </c>
      <c r="BF176" s="125">
        <f t="shared" si="77"/>
        <v>0</v>
      </c>
      <c r="BG176" s="125"/>
      <c r="BH176" s="125"/>
      <c r="BI176" s="125">
        <v>0</v>
      </c>
      <c r="BJ176" s="125">
        <v>0</v>
      </c>
      <c r="BK176" s="125">
        <v>0</v>
      </c>
      <c r="BL176" s="125">
        <v>0</v>
      </c>
      <c r="BM176" s="125">
        <v>0</v>
      </c>
      <c r="BN176" s="125">
        <v>0</v>
      </c>
      <c r="BO176" s="125">
        <v>0</v>
      </c>
      <c r="BP176" s="125">
        <v>0</v>
      </c>
      <c r="BQ176" s="125">
        <v>0</v>
      </c>
      <c r="BR176" s="125">
        <v>427.88</v>
      </c>
      <c r="BS176" s="125">
        <v>0</v>
      </c>
      <c r="BT176" s="125">
        <f t="shared" si="72"/>
        <v>427.88</v>
      </c>
    </row>
    <row r="177" s="110" customFormat="1" spans="1:72">
      <c r="A177" s="123" t="s">
        <v>306</v>
      </c>
      <c r="B177" s="123" t="s">
        <v>177</v>
      </c>
      <c r="C177" s="123" t="s">
        <v>137</v>
      </c>
      <c r="D177" s="124" t="s">
        <v>326</v>
      </c>
      <c r="E177" s="125">
        <f t="shared" si="70"/>
        <v>0</v>
      </c>
      <c r="F177" s="125">
        <f t="shared" si="73"/>
        <v>0</v>
      </c>
      <c r="G177" s="125">
        <v>0</v>
      </c>
      <c r="H177" s="125">
        <f t="shared" si="74"/>
        <v>0</v>
      </c>
      <c r="I177" s="125">
        <v>0</v>
      </c>
      <c r="J177" s="125">
        <v>0</v>
      </c>
      <c r="K177" s="125">
        <v>0</v>
      </c>
      <c r="L177" s="125">
        <v>0</v>
      </c>
      <c r="M177" s="125">
        <v>0</v>
      </c>
      <c r="N177" s="125">
        <v>0</v>
      </c>
      <c r="O177" s="125">
        <v>0</v>
      </c>
      <c r="P177" s="125">
        <v>0</v>
      </c>
      <c r="Q177" s="125"/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3" t="s">
        <v>306</v>
      </c>
      <c r="Y177" s="123" t="s">
        <v>177</v>
      </c>
      <c r="Z177" s="123" t="s">
        <v>137</v>
      </c>
      <c r="AA177" s="124" t="s">
        <v>326</v>
      </c>
      <c r="AB177" s="125">
        <f t="shared" ref="AB177:AB178" si="94">SUBTOTAL(9,AC177:BD177)</f>
        <v>0</v>
      </c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>
        <v>0</v>
      </c>
      <c r="BE177" s="125">
        <f t="shared" si="76"/>
        <v>0</v>
      </c>
      <c r="BF177" s="125">
        <f t="shared" si="77"/>
        <v>0</v>
      </c>
      <c r="BG177" s="125"/>
      <c r="BH177" s="125"/>
      <c r="BI177" s="125">
        <v>0</v>
      </c>
      <c r="BJ177" s="125">
        <v>0</v>
      </c>
      <c r="BK177" s="125">
        <v>0</v>
      </c>
      <c r="BL177" s="125">
        <v>0</v>
      </c>
      <c r="BM177" s="125">
        <v>0</v>
      </c>
      <c r="BN177" s="125">
        <v>0</v>
      </c>
      <c r="BO177" s="125">
        <v>0</v>
      </c>
      <c r="BP177" s="125">
        <v>0</v>
      </c>
      <c r="BQ177" s="125">
        <v>0</v>
      </c>
      <c r="BR177" s="125">
        <v>102</v>
      </c>
      <c r="BS177" s="125">
        <v>0</v>
      </c>
      <c r="BT177" s="125">
        <f t="shared" si="72"/>
        <v>102</v>
      </c>
    </row>
    <row r="178" s="110" customFormat="1" spans="1:72">
      <c r="A178" s="123" t="s">
        <v>306</v>
      </c>
      <c r="B178" s="123" t="s">
        <v>177</v>
      </c>
      <c r="C178" s="123" t="s">
        <v>142</v>
      </c>
      <c r="D178" s="124" t="s">
        <v>327</v>
      </c>
      <c r="E178" s="125">
        <f t="shared" si="70"/>
        <v>0</v>
      </c>
      <c r="F178" s="125">
        <f t="shared" si="73"/>
        <v>0</v>
      </c>
      <c r="G178" s="125">
        <v>0</v>
      </c>
      <c r="H178" s="125">
        <f t="shared" si="74"/>
        <v>0</v>
      </c>
      <c r="I178" s="125">
        <v>0</v>
      </c>
      <c r="J178" s="125">
        <v>0</v>
      </c>
      <c r="K178" s="125">
        <v>0</v>
      </c>
      <c r="L178" s="125">
        <v>0</v>
      </c>
      <c r="M178" s="125">
        <v>0</v>
      </c>
      <c r="N178" s="125">
        <v>0</v>
      </c>
      <c r="O178" s="125">
        <v>0</v>
      </c>
      <c r="P178" s="125">
        <v>0</v>
      </c>
      <c r="Q178" s="125"/>
      <c r="R178" s="125">
        <v>0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3" t="s">
        <v>306</v>
      </c>
      <c r="Y178" s="123" t="s">
        <v>177</v>
      </c>
      <c r="Z178" s="123" t="s">
        <v>142</v>
      </c>
      <c r="AA178" s="124" t="s">
        <v>327</v>
      </c>
      <c r="AB178" s="125">
        <f t="shared" si="94"/>
        <v>0</v>
      </c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>
        <v>0</v>
      </c>
      <c r="BE178" s="125">
        <f t="shared" si="76"/>
        <v>0</v>
      </c>
      <c r="BF178" s="125">
        <f t="shared" si="77"/>
        <v>0</v>
      </c>
      <c r="BG178" s="125"/>
      <c r="BH178" s="125"/>
      <c r="BI178" s="125">
        <v>0</v>
      </c>
      <c r="BJ178" s="125">
        <v>0</v>
      </c>
      <c r="BK178" s="125">
        <v>0</v>
      </c>
      <c r="BL178" s="125">
        <v>0</v>
      </c>
      <c r="BM178" s="125">
        <v>0</v>
      </c>
      <c r="BN178" s="125">
        <v>0</v>
      </c>
      <c r="BO178" s="125">
        <v>0</v>
      </c>
      <c r="BP178" s="125">
        <v>0</v>
      </c>
      <c r="BQ178" s="125">
        <v>0</v>
      </c>
      <c r="BR178" s="125">
        <v>325.88</v>
      </c>
      <c r="BS178" s="125">
        <v>0</v>
      </c>
      <c r="BT178" s="125">
        <f t="shared" si="72"/>
        <v>325.88</v>
      </c>
    </row>
    <row r="179" s="110" customFormat="1" spans="1:72">
      <c r="A179" s="123"/>
      <c r="B179" s="123" t="s">
        <v>179</v>
      </c>
      <c r="C179" s="123"/>
      <c r="D179" s="124" t="s">
        <v>328</v>
      </c>
      <c r="E179" s="125">
        <f t="shared" si="70"/>
        <v>115.34</v>
      </c>
      <c r="F179" s="125">
        <f t="shared" si="73"/>
        <v>32.87</v>
      </c>
      <c r="G179" s="125">
        <v>17.88</v>
      </c>
      <c r="H179" s="125">
        <f t="shared" si="74"/>
        <v>13.5</v>
      </c>
      <c r="I179" s="125">
        <v>13.5</v>
      </c>
      <c r="J179" s="125">
        <v>0</v>
      </c>
      <c r="K179" s="125">
        <v>0</v>
      </c>
      <c r="L179" s="125">
        <v>0</v>
      </c>
      <c r="M179" s="125">
        <v>1.49</v>
      </c>
      <c r="N179" s="125">
        <v>0</v>
      </c>
      <c r="O179" s="125">
        <v>0</v>
      </c>
      <c r="P179" s="125">
        <v>0</v>
      </c>
      <c r="Q179" s="125"/>
      <c r="R179" s="125">
        <v>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3"/>
      <c r="Y179" s="123" t="s">
        <v>179</v>
      </c>
      <c r="Z179" s="123"/>
      <c r="AA179" s="124" t="s">
        <v>328</v>
      </c>
      <c r="AB179" s="125">
        <f>SUM(AB180:AB184)</f>
        <v>11.66</v>
      </c>
      <c r="AC179" s="125">
        <f t="shared" ref="AC179:BD179" si="95">SUM(AC180:AC184)</f>
        <v>1</v>
      </c>
      <c r="AD179" s="125">
        <f t="shared" si="95"/>
        <v>0</v>
      </c>
      <c r="AE179" s="125">
        <f t="shared" si="95"/>
        <v>0</v>
      </c>
      <c r="AF179" s="125">
        <f t="shared" si="95"/>
        <v>0</v>
      </c>
      <c r="AG179" s="125">
        <f t="shared" si="95"/>
        <v>0</v>
      </c>
      <c r="AH179" s="125">
        <f t="shared" si="95"/>
        <v>0</v>
      </c>
      <c r="AI179" s="125">
        <f t="shared" si="95"/>
        <v>0</v>
      </c>
      <c r="AJ179" s="125">
        <f t="shared" si="95"/>
        <v>0</v>
      </c>
      <c r="AK179" s="125">
        <f t="shared" si="95"/>
        <v>0</v>
      </c>
      <c r="AL179" s="125">
        <f t="shared" si="95"/>
        <v>3</v>
      </c>
      <c r="AM179" s="125">
        <f t="shared" si="95"/>
        <v>0</v>
      </c>
      <c r="AN179" s="125">
        <f t="shared" si="95"/>
        <v>0</v>
      </c>
      <c r="AO179" s="125">
        <f t="shared" si="95"/>
        <v>0</v>
      </c>
      <c r="AP179" s="125">
        <f t="shared" si="95"/>
        <v>0</v>
      </c>
      <c r="AQ179" s="125">
        <f t="shared" si="95"/>
        <v>0</v>
      </c>
      <c r="AR179" s="125">
        <f t="shared" si="95"/>
        <v>0.7</v>
      </c>
      <c r="AS179" s="125">
        <f t="shared" si="95"/>
        <v>0</v>
      </c>
      <c r="AT179" s="125">
        <f t="shared" si="95"/>
        <v>0</v>
      </c>
      <c r="AU179" s="125">
        <f t="shared" si="95"/>
        <v>0</v>
      </c>
      <c r="AV179" s="125">
        <f t="shared" si="95"/>
        <v>0</v>
      </c>
      <c r="AW179" s="125">
        <f t="shared" si="95"/>
        <v>0</v>
      </c>
      <c r="AX179" s="125">
        <f t="shared" si="95"/>
        <v>0</v>
      </c>
      <c r="AY179" s="125">
        <f t="shared" si="95"/>
        <v>0</v>
      </c>
      <c r="AZ179" s="125">
        <f t="shared" si="95"/>
        <v>3</v>
      </c>
      <c r="BA179" s="125">
        <f t="shared" si="95"/>
        <v>3.96</v>
      </c>
      <c r="BB179" s="125">
        <f t="shared" si="95"/>
        <v>0</v>
      </c>
      <c r="BC179" s="125">
        <f t="shared" si="95"/>
        <v>0</v>
      </c>
      <c r="BD179" s="125">
        <f t="shared" si="95"/>
        <v>0</v>
      </c>
      <c r="BE179" s="125">
        <f t="shared" si="76"/>
        <v>70.81</v>
      </c>
      <c r="BF179" s="125">
        <f t="shared" si="77"/>
        <v>0</v>
      </c>
      <c r="BG179" s="125"/>
      <c r="BH179" s="125"/>
      <c r="BI179" s="125">
        <v>0</v>
      </c>
      <c r="BJ179" s="125">
        <v>0</v>
      </c>
      <c r="BK179" s="125">
        <v>0</v>
      </c>
      <c r="BL179" s="125">
        <v>0</v>
      </c>
      <c r="BM179" s="125">
        <v>0</v>
      </c>
      <c r="BN179" s="125">
        <v>0</v>
      </c>
      <c r="BO179" s="125">
        <v>0</v>
      </c>
      <c r="BP179" s="125">
        <v>0</v>
      </c>
      <c r="BQ179" s="125">
        <v>70.81</v>
      </c>
      <c r="BR179" s="125">
        <f>1006.41-70.81</f>
        <v>935.6</v>
      </c>
      <c r="BS179" s="125">
        <v>69.3</v>
      </c>
      <c r="BT179" s="125">
        <f t="shared" si="72"/>
        <v>1120.24</v>
      </c>
    </row>
    <row r="180" s="110" customFormat="1" spans="1:72">
      <c r="A180" s="123" t="s">
        <v>306</v>
      </c>
      <c r="B180" s="123" t="s">
        <v>181</v>
      </c>
      <c r="C180" s="123" t="s">
        <v>137</v>
      </c>
      <c r="D180" s="124" t="s">
        <v>141</v>
      </c>
      <c r="E180" s="125">
        <f t="shared" si="70"/>
        <v>44.53</v>
      </c>
      <c r="F180" s="125">
        <f t="shared" si="73"/>
        <v>32.87</v>
      </c>
      <c r="G180" s="125">
        <v>17.88</v>
      </c>
      <c r="H180" s="125">
        <f t="shared" si="74"/>
        <v>13.5</v>
      </c>
      <c r="I180" s="125">
        <v>13.5</v>
      </c>
      <c r="J180" s="125">
        <v>0</v>
      </c>
      <c r="K180" s="125">
        <v>0</v>
      </c>
      <c r="L180" s="125">
        <v>0</v>
      </c>
      <c r="M180" s="125">
        <v>1.49</v>
      </c>
      <c r="N180" s="125">
        <v>0</v>
      </c>
      <c r="O180" s="125">
        <v>0</v>
      </c>
      <c r="P180" s="125">
        <v>0</v>
      </c>
      <c r="Q180" s="125"/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3" t="s">
        <v>306</v>
      </c>
      <c r="Y180" s="123" t="s">
        <v>181</v>
      </c>
      <c r="Z180" s="123" t="s">
        <v>137</v>
      </c>
      <c r="AA180" s="124" t="s">
        <v>141</v>
      </c>
      <c r="AB180" s="125">
        <f t="shared" ref="AB180:AB184" si="96">SUBTOTAL(9,AC180:BD180)</f>
        <v>11.66</v>
      </c>
      <c r="AC180" s="136">
        <v>1</v>
      </c>
      <c r="AD180" s="136">
        <v>0</v>
      </c>
      <c r="AE180" s="137">
        <v>0</v>
      </c>
      <c r="AF180" s="137">
        <v>0</v>
      </c>
      <c r="AG180" s="136">
        <v>0</v>
      </c>
      <c r="AH180" s="136">
        <v>0</v>
      </c>
      <c r="AI180" s="136">
        <v>0</v>
      </c>
      <c r="AJ180" s="136">
        <v>0</v>
      </c>
      <c r="AK180" s="136">
        <v>0</v>
      </c>
      <c r="AL180" s="136">
        <v>3</v>
      </c>
      <c r="AM180" s="137">
        <v>0</v>
      </c>
      <c r="AN180" s="136">
        <v>0</v>
      </c>
      <c r="AO180" s="136">
        <v>0</v>
      </c>
      <c r="AP180" s="136">
        <v>0</v>
      </c>
      <c r="AQ180" s="136">
        <v>0</v>
      </c>
      <c r="AR180" s="136">
        <v>0.7</v>
      </c>
      <c r="AS180" s="137">
        <v>0</v>
      </c>
      <c r="AT180" s="137">
        <v>0</v>
      </c>
      <c r="AU180" s="137">
        <v>0</v>
      </c>
      <c r="AV180" s="136">
        <v>0</v>
      </c>
      <c r="AW180" s="137">
        <v>0</v>
      </c>
      <c r="AX180" s="136">
        <v>0</v>
      </c>
      <c r="AY180" s="136">
        <v>0</v>
      </c>
      <c r="AZ180" s="136">
        <v>3</v>
      </c>
      <c r="BA180" s="136">
        <v>3.96</v>
      </c>
      <c r="BB180" s="136">
        <v>0</v>
      </c>
      <c r="BC180" s="136">
        <v>0</v>
      </c>
      <c r="BD180" s="125">
        <v>0</v>
      </c>
      <c r="BE180" s="125">
        <f t="shared" si="76"/>
        <v>0</v>
      </c>
      <c r="BF180" s="125">
        <f t="shared" si="77"/>
        <v>0</v>
      </c>
      <c r="BG180" s="125"/>
      <c r="BH180" s="125"/>
      <c r="BI180" s="125">
        <v>0</v>
      </c>
      <c r="BJ180" s="125">
        <v>0</v>
      </c>
      <c r="BK180" s="125">
        <v>0</v>
      </c>
      <c r="BL180" s="125">
        <v>0</v>
      </c>
      <c r="BM180" s="125">
        <v>0</v>
      </c>
      <c r="BN180" s="125">
        <v>0</v>
      </c>
      <c r="BO180" s="125">
        <v>0</v>
      </c>
      <c r="BP180" s="125">
        <v>0</v>
      </c>
      <c r="BQ180" s="125">
        <v>0</v>
      </c>
      <c r="BR180" s="125">
        <v>52</v>
      </c>
      <c r="BS180" s="125">
        <v>0</v>
      </c>
      <c r="BT180" s="125">
        <f t="shared" si="72"/>
        <v>96.53</v>
      </c>
    </row>
    <row r="181" s="110" customFormat="1" spans="1:72">
      <c r="A181" s="123" t="s">
        <v>306</v>
      </c>
      <c r="B181" s="123" t="s">
        <v>181</v>
      </c>
      <c r="C181" s="123" t="s">
        <v>156</v>
      </c>
      <c r="D181" s="124" t="s">
        <v>329</v>
      </c>
      <c r="E181" s="125">
        <f t="shared" si="70"/>
        <v>0</v>
      </c>
      <c r="F181" s="125">
        <f t="shared" si="73"/>
        <v>0</v>
      </c>
      <c r="G181" s="125">
        <v>0</v>
      </c>
      <c r="H181" s="125">
        <f t="shared" si="74"/>
        <v>0</v>
      </c>
      <c r="I181" s="125">
        <v>0</v>
      </c>
      <c r="J181" s="125">
        <v>0</v>
      </c>
      <c r="K181" s="125">
        <v>0</v>
      </c>
      <c r="L181" s="125">
        <v>0</v>
      </c>
      <c r="M181" s="125">
        <v>0</v>
      </c>
      <c r="N181" s="125">
        <v>0</v>
      </c>
      <c r="O181" s="125">
        <v>0</v>
      </c>
      <c r="P181" s="125">
        <v>0</v>
      </c>
      <c r="Q181" s="125"/>
      <c r="R181" s="125">
        <v>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3" t="s">
        <v>306</v>
      </c>
      <c r="Y181" s="123" t="s">
        <v>181</v>
      </c>
      <c r="Z181" s="123" t="s">
        <v>156</v>
      </c>
      <c r="AA181" s="124" t="s">
        <v>329</v>
      </c>
      <c r="AB181" s="125">
        <f t="shared" si="96"/>
        <v>0</v>
      </c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  <c r="BD181" s="125">
        <v>0</v>
      </c>
      <c r="BE181" s="125">
        <f t="shared" si="76"/>
        <v>0</v>
      </c>
      <c r="BF181" s="125">
        <f t="shared" si="77"/>
        <v>0</v>
      </c>
      <c r="BG181" s="125"/>
      <c r="BH181" s="125"/>
      <c r="BI181" s="125">
        <v>0</v>
      </c>
      <c r="BJ181" s="125">
        <v>0</v>
      </c>
      <c r="BK181" s="125">
        <v>0</v>
      </c>
      <c r="BL181" s="125">
        <v>0</v>
      </c>
      <c r="BM181" s="125">
        <v>0</v>
      </c>
      <c r="BN181" s="125">
        <v>0</v>
      </c>
      <c r="BO181" s="125">
        <v>0</v>
      </c>
      <c r="BP181" s="125">
        <v>0</v>
      </c>
      <c r="BQ181" s="125">
        <v>0</v>
      </c>
      <c r="BR181" s="125"/>
      <c r="BS181" s="125">
        <v>12.6</v>
      </c>
      <c r="BT181" s="125">
        <f t="shared" si="72"/>
        <v>12.6</v>
      </c>
    </row>
    <row r="182" s="110" customFormat="1" spans="1:72">
      <c r="A182" s="123" t="s">
        <v>306</v>
      </c>
      <c r="B182" s="123" t="s">
        <v>181</v>
      </c>
      <c r="C182" s="123" t="s">
        <v>159</v>
      </c>
      <c r="D182" s="124" t="s">
        <v>330</v>
      </c>
      <c r="E182" s="125">
        <f t="shared" si="70"/>
        <v>0</v>
      </c>
      <c r="F182" s="125">
        <f t="shared" si="73"/>
        <v>0</v>
      </c>
      <c r="G182" s="125">
        <v>0</v>
      </c>
      <c r="H182" s="125">
        <f t="shared" si="74"/>
        <v>0</v>
      </c>
      <c r="I182" s="125">
        <v>0</v>
      </c>
      <c r="J182" s="125">
        <v>0</v>
      </c>
      <c r="K182" s="125">
        <v>0</v>
      </c>
      <c r="L182" s="125">
        <v>0</v>
      </c>
      <c r="M182" s="125">
        <v>0</v>
      </c>
      <c r="N182" s="125">
        <v>0</v>
      </c>
      <c r="O182" s="125">
        <v>0</v>
      </c>
      <c r="P182" s="125">
        <v>0</v>
      </c>
      <c r="Q182" s="125"/>
      <c r="R182" s="125">
        <v>0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3" t="s">
        <v>306</v>
      </c>
      <c r="Y182" s="123" t="s">
        <v>181</v>
      </c>
      <c r="Z182" s="123" t="s">
        <v>159</v>
      </c>
      <c r="AA182" s="124" t="s">
        <v>330</v>
      </c>
      <c r="AB182" s="125">
        <f t="shared" si="96"/>
        <v>0</v>
      </c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  <c r="BD182" s="125">
        <v>0</v>
      </c>
      <c r="BE182" s="125">
        <f t="shared" si="76"/>
        <v>0</v>
      </c>
      <c r="BF182" s="125">
        <f t="shared" si="77"/>
        <v>0</v>
      </c>
      <c r="BG182" s="125"/>
      <c r="BH182" s="125"/>
      <c r="BI182" s="125">
        <v>0</v>
      </c>
      <c r="BJ182" s="125">
        <v>0</v>
      </c>
      <c r="BK182" s="125">
        <v>0</v>
      </c>
      <c r="BL182" s="125">
        <v>0</v>
      </c>
      <c r="BM182" s="125">
        <v>0</v>
      </c>
      <c r="BN182" s="125">
        <v>0</v>
      </c>
      <c r="BO182" s="125">
        <v>0</v>
      </c>
      <c r="BP182" s="125">
        <v>0</v>
      </c>
      <c r="BQ182" s="125">
        <v>0</v>
      </c>
      <c r="BR182" s="125"/>
      <c r="BS182" s="125">
        <v>50.7</v>
      </c>
      <c r="BT182" s="125">
        <f t="shared" si="72"/>
        <v>50.7</v>
      </c>
    </row>
    <row r="183" s="110" customFormat="1" spans="1:72">
      <c r="A183" s="123" t="s">
        <v>306</v>
      </c>
      <c r="B183" s="123" t="s">
        <v>181</v>
      </c>
      <c r="C183" s="123" t="s">
        <v>163</v>
      </c>
      <c r="D183" s="124" t="s">
        <v>331</v>
      </c>
      <c r="E183" s="125">
        <f t="shared" si="70"/>
        <v>70.81</v>
      </c>
      <c r="F183" s="125">
        <f t="shared" si="73"/>
        <v>0</v>
      </c>
      <c r="G183" s="125">
        <v>0</v>
      </c>
      <c r="H183" s="125">
        <f t="shared" si="74"/>
        <v>0</v>
      </c>
      <c r="I183" s="125">
        <v>0</v>
      </c>
      <c r="J183" s="125">
        <v>0</v>
      </c>
      <c r="K183" s="125">
        <v>0</v>
      </c>
      <c r="L183" s="125">
        <v>0</v>
      </c>
      <c r="M183" s="125">
        <v>0</v>
      </c>
      <c r="N183" s="125">
        <v>0</v>
      </c>
      <c r="O183" s="125">
        <v>0</v>
      </c>
      <c r="P183" s="125">
        <v>0</v>
      </c>
      <c r="Q183" s="125"/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3" t="s">
        <v>306</v>
      </c>
      <c r="Y183" s="123" t="s">
        <v>181</v>
      </c>
      <c r="Z183" s="123" t="s">
        <v>163</v>
      </c>
      <c r="AA183" s="124" t="s">
        <v>331</v>
      </c>
      <c r="AB183" s="125">
        <f t="shared" si="96"/>
        <v>0</v>
      </c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>
        <v>0</v>
      </c>
      <c r="BE183" s="125">
        <f t="shared" si="76"/>
        <v>70.81</v>
      </c>
      <c r="BF183" s="125">
        <f t="shared" si="77"/>
        <v>0</v>
      </c>
      <c r="BG183" s="125"/>
      <c r="BH183" s="125"/>
      <c r="BI183" s="125">
        <v>0</v>
      </c>
      <c r="BJ183" s="125">
        <v>0</v>
      </c>
      <c r="BK183" s="125">
        <v>0</v>
      </c>
      <c r="BL183" s="125">
        <v>0</v>
      </c>
      <c r="BM183" s="125">
        <v>0</v>
      </c>
      <c r="BN183" s="125">
        <v>0</v>
      </c>
      <c r="BO183" s="125">
        <v>0</v>
      </c>
      <c r="BP183" s="125">
        <v>0</v>
      </c>
      <c r="BQ183" s="125">
        <v>70.81</v>
      </c>
      <c r="BR183" s="125"/>
      <c r="BS183" s="125">
        <v>0</v>
      </c>
      <c r="BT183" s="125">
        <f t="shared" si="72"/>
        <v>70.81</v>
      </c>
    </row>
    <row r="184" s="110" customFormat="1" spans="1:72">
      <c r="A184" s="123" t="s">
        <v>306</v>
      </c>
      <c r="B184" s="123" t="s">
        <v>181</v>
      </c>
      <c r="C184" s="123" t="s">
        <v>154</v>
      </c>
      <c r="D184" s="124" t="s">
        <v>332</v>
      </c>
      <c r="E184" s="125">
        <f t="shared" si="70"/>
        <v>0</v>
      </c>
      <c r="F184" s="125">
        <f t="shared" si="73"/>
        <v>0</v>
      </c>
      <c r="G184" s="125">
        <v>0</v>
      </c>
      <c r="H184" s="125">
        <f t="shared" si="74"/>
        <v>0</v>
      </c>
      <c r="I184" s="125">
        <v>0</v>
      </c>
      <c r="J184" s="125">
        <v>0</v>
      </c>
      <c r="K184" s="125">
        <v>0</v>
      </c>
      <c r="L184" s="125">
        <v>0</v>
      </c>
      <c r="M184" s="125">
        <v>0</v>
      </c>
      <c r="N184" s="125">
        <v>0</v>
      </c>
      <c r="O184" s="125">
        <v>0</v>
      </c>
      <c r="P184" s="125">
        <v>0</v>
      </c>
      <c r="Q184" s="125"/>
      <c r="R184" s="125">
        <v>0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3" t="s">
        <v>306</v>
      </c>
      <c r="Y184" s="123" t="s">
        <v>181</v>
      </c>
      <c r="Z184" s="123" t="s">
        <v>154</v>
      </c>
      <c r="AA184" s="124" t="s">
        <v>332</v>
      </c>
      <c r="AB184" s="125">
        <f t="shared" si="96"/>
        <v>0</v>
      </c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>
        <v>0</v>
      </c>
      <c r="BE184" s="125">
        <f t="shared" si="76"/>
        <v>0</v>
      </c>
      <c r="BF184" s="125">
        <f t="shared" si="77"/>
        <v>0</v>
      </c>
      <c r="BG184" s="125"/>
      <c r="BH184" s="125"/>
      <c r="BI184" s="125">
        <v>0</v>
      </c>
      <c r="BJ184" s="125">
        <v>0</v>
      </c>
      <c r="BK184" s="125">
        <v>0</v>
      </c>
      <c r="BL184" s="125">
        <v>0</v>
      </c>
      <c r="BM184" s="125">
        <v>0</v>
      </c>
      <c r="BN184" s="125">
        <v>0</v>
      </c>
      <c r="BO184" s="125">
        <v>0</v>
      </c>
      <c r="BP184" s="125">
        <v>0</v>
      </c>
      <c r="BQ184" s="125">
        <v>0</v>
      </c>
      <c r="BR184" s="125">
        <v>883.6</v>
      </c>
      <c r="BS184" s="125">
        <v>6</v>
      </c>
      <c r="BT184" s="125">
        <f t="shared" si="72"/>
        <v>889.6</v>
      </c>
    </row>
    <row r="185" s="110" customFormat="1" spans="1:72">
      <c r="A185" s="123"/>
      <c r="B185" s="123" t="s">
        <v>333</v>
      </c>
      <c r="C185" s="123"/>
      <c r="D185" s="124" t="s">
        <v>334</v>
      </c>
      <c r="E185" s="125">
        <f t="shared" si="70"/>
        <v>31.47</v>
      </c>
      <c r="F185" s="125">
        <f t="shared" si="73"/>
        <v>24.03</v>
      </c>
      <c r="G185" s="125">
        <v>13.87</v>
      </c>
      <c r="H185" s="125">
        <f t="shared" si="74"/>
        <v>9</v>
      </c>
      <c r="I185" s="125">
        <v>9</v>
      </c>
      <c r="J185" s="125">
        <v>0</v>
      </c>
      <c r="K185" s="125">
        <v>0</v>
      </c>
      <c r="L185" s="125">
        <v>0</v>
      </c>
      <c r="M185" s="125">
        <v>1.16</v>
      </c>
      <c r="N185" s="125">
        <v>0</v>
      </c>
      <c r="O185" s="125">
        <v>0</v>
      </c>
      <c r="P185" s="125">
        <v>0</v>
      </c>
      <c r="Q185" s="125"/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3"/>
      <c r="Y185" s="123" t="s">
        <v>333</v>
      </c>
      <c r="Z185" s="123"/>
      <c r="AA185" s="124" t="s">
        <v>334</v>
      </c>
      <c r="AB185" s="125">
        <f>AB186</f>
        <v>7.44</v>
      </c>
      <c r="AC185" s="125">
        <f t="shared" ref="AC185:BD185" si="97">AC186</f>
        <v>1.2</v>
      </c>
      <c r="AD185" s="125">
        <f t="shared" si="97"/>
        <v>0</v>
      </c>
      <c r="AE185" s="125">
        <f t="shared" si="97"/>
        <v>0</v>
      </c>
      <c r="AF185" s="125">
        <f t="shared" si="97"/>
        <v>0</v>
      </c>
      <c r="AG185" s="125">
        <f t="shared" si="97"/>
        <v>0</v>
      </c>
      <c r="AH185" s="125">
        <f t="shared" si="97"/>
        <v>0</v>
      </c>
      <c r="AI185" s="125">
        <f t="shared" si="97"/>
        <v>0</v>
      </c>
      <c r="AJ185" s="125">
        <f t="shared" si="97"/>
        <v>0</v>
      </c>
      <c r="AK185" s="125">
        <f t="shared" si="97"/>
        <v>0</v>
      </c>
      <c r="AL185" s="125">
        <f t="shared" si="97"/>
        <v>0</v>
      </c>
      <c r="AM185" s="125">
        <f t="shared" si="97"/>
        <v>0</v>
      </c>
      <c r="AN185" s="125">
        <f t="shared" si="97"/>
        <v>0</v>
      </c>
      <c r="AO185" s="125">
        <f t="shared" si="97"/>
        <v>0</v>
      </c>
      <c r="AP185" s="125">
        <f t="shared" si="97"/>
        <v>0</v>
      </c>
      <c r="AQ185" s="125">
        <f t="shared" si="97"/>
        <v>0</v>
      </c>
      <c r="AR185" s="125">
        <f t="shared" si="97"/>
        <v>0.8</v>
      </c>
      <c r="AS185" s="125">
        <f t="shared" si="97"/>
        <v>0</v>
      </c>
      <c r="AT185" s="125">
        <f t="shared" si="97"/>
        <v>0</v>
      </c>
      <c r="AU185" s="125">
        <f t="shared" si="97"/>
        <v>0</v>
      </c>
      <c r="AV185" s="125">
        <f t="shared" si="97"/>
        <v>0</v>
      </c>
      <c r="AW185" s="125">
        <f t="shared" si="97"/>
        <v>0</v>
      </c>
      <c r="AX185" s="125">
        <f t="shared" si="97"/>
        <v>1.16</v>
      </c>
      <c r="AY185" s="125">
        <f t="shared" si="97"/>
        <v>0</v>
      </c>
      <c r="AZ185" s="125">
        <f t="shared" si="97"/>
        <v>0</v>
      </c>
      <c r="BA185" s="125">
        <f t="shared" si="97"/>
        <v>2.64</v>
      </c>
      <c r="BB185" s="125">
        <f t="shared" si="97"/>
        <v>0</v>
      </c>
      <c r="BC185" s="125">
        <f t="shared" si="97"/>
        <v>1.64</v>
      </c>
      <c r="BD185" s="125">
        <f t="shared" si="97"/>
        <v>0</v>
      </c>
      <c r="BE185" s="125">
        <f t="shared" si="76"/>
        <v>0</v>
      </c>
      <c r="BF185" s="125">
        <f t="shared" si="77"/>
        <v>0</v>
      </c>
      <c r="BG185" s="125"/>
      <c r="BH185" s="125"/>
      <c r="BI185" s="125">
        <v>0</v>
      </c>
      <c r="BJ185" s="125">
        <v>0</v>
      </c>
      <c r="BK185" s="125">
        <v>0</v>
      </c>
      <c r="BL185" s="125">
        <v>0</v>
      </c>
      <c r="BM185" s="125">
        <v>0</v>
      </c>
      <c r="BN185" s="125">
        <v>0</v>
      </c>
      <c r="BO185" s="125">
        <v>0</v>
      </c>
      <c r="BP185" s="125">
        <v>0</v>
      </c>
      <c r="BQ185" s="125">
        <v>0</v>
      </c>
      <c r="BR185" s="125">
        <v>0</v>
      </c>
      <c r="BS185" s="125">
        <v>0</v>
      </c>
      <c r="BT185" s="125">
        <f t="shared" si="72"/>
        <v>31.47</v>
      </c>
    </row>
    <row r="186" s="110" customFormat="1" spans="1:72">
      <c r="A186" s="123" t="s">
        <v>306</v>
      </c>
      <c r="B186" s="123" t="s">
        <v>335</v>
      </c>
      <c r="C186" s="123" t="s">
        <v>137</v>
      </c>
      <c r="D186" s="124" t="s">
        <v>141</v>
      </c>
      <c r="E186" s="125">
        <f t="shared" si="70"/>
        <v>31.47</v>
      </c>
      <c r="F186" s="125">
        <f t="shared" si="73"/>
        <v>24.03</v>
      </c>
      <c r="G186" s="125">
        <v>13.87</v>
      </c>
      <c r="H186" s="125">
        <f t="shared" si="74"/>
        <v>9</v>
      </c>
      <c r="I186" s="125">
        <v>9</v>
      </c>
      <c r="J186" s="125">
        <v>0</v>
      </c>
      <c r="K186" s="125">
        <v>0</v>
      </c>
      <c r="L186" s="125">
        <v>0</v>
      </c>
      <c r="M186" s="125">
        <v>1.16</v>
      </c>
      <c r="N186" s="125">
        <v>0</v>
      </c>
      <c r="O186" s="125">
        <v>0</v>
      </c>
      <c r="P186" s="125">
        <v>0</v>
      </c>
      <c r="Q186" s="125"/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3" t="s">
        <v>306</v>
      </c>
      <c r="Y186" s="123" t="s">
        <v>335</v>
      </c>
      <c r="Z186" s="123" t="s">
        <v>137</v>
      </c>
      <c r="AA186" s="124" t="s">
        <v>141</v>
      </c>
      <c r="AB186" s="125">
        <f>SUBTOTAL(9,AC186:BD186)</f>
        <v>7.44</v>
      </c>
      <c r="AC186" s="136">
        <v>1.2</v>
      </c>
      <c r="AD186" s="136">
        <v>0</v>
      </c>
      <c r="AE186" s="137">
        <v>0</v>
      </c>
      <c r="AF186" s="137">
        <v>0</v>
      </c>
      <c r="AG186" s="136">
        <v>0</v>
      </c>
      <c r="AH186" s="136">
        <v>0</v>
      </c>
      <c r="AI186" s="136">
        <v>0</v>
      </c>
      <c r="AJ186" s="136">
        <v>0</v>
      </c>
      <c r="AK186" s="136">
        <v>0</v>
      </c>
      <c r="AL186" s="136">
        <v>0</v>
      </c>
      <c r="AM186" s="137">
        <v>0</v>
      </c>
      <c r="AN186" s="136">
        <v>0</v>
      </c>
      <c r="AO186" s="136">
        <v>0</v>
      </c>
      <c r="AP186" s="136">
        <v>0</v>
      </c>
      <c r="AQ186" s="136">
        <v>0</v>
      </c>
      <c r="AR186" s="136">
        <v>0.8</v>
      </c>
      <c r="AS186" s="137">
        <v>0</v>
      </c>
      <c r="AT186" s="137">
        <v>0</v>
      </c>
      <c r="AU186" s="137">
        <v>0</v>
      </c>
      <c r="AV186" s="136">
        <v>0</v>
      </c>
      <c r="AW186" s="137">
        <v>0</v>
      </c>
      <c r="AX186" s="136">
        <v>1.16</v>
      </c>
      <c r="AY186" s="136">
        <v>0</v>
      </c>
      <c r="AZ186" s="136">
        <v>0</v>
      </c>
      <c r="BA186" s="136">
        <v>2.64</v>
      </c>
      <c r="BB186" s="136">
        <v>0</v>
      </c>
      <c r="BC186" s="136">
        <v>1.64</v>
      </c>
      <c r="BD186" s="125">
        <v>0</v>
      </c>
      <c r="BE186" s="125">
        <f t="shared" si="76"/>
        <v>0</v>
      </c>
      <c r="BF186" s="125">
        <f t="shared" si="77"/>
        <v>0</v>
      </c>
      <c r="BG186" s="125"/>
      <c r="BH186" s="125"/>
      <c r="BI186" s="125">
        <v>0</v>
      </c>
      <c r="BJ186" s="125">
        <v>0</v>
      </c>
      <c r="BK186" s="125">
        <v>0</v>
      </c>
      <c r="BL186" s="125">
        <v>0</v>
      </c>
      <c r="BM186" s="125">
        <v>0</v>
      </c>
      <c r="BN186" s="125">
        <v>0</v>
      </c>
      <c r="BO186" s="125">
        <v>0</v>
      </c>
      <c r="BP186" s="125">
        <v>0</v>
      </c>
      <c r="BQ186" s="125">
        <v>0</v>
      </c>
      <c r="BR186" s="125">
        <v>0</v>
      </c>
      <c r="BS186" s="125">
        <v>0</v>
      </c>
      <c r="BT186" s="125">
        <f t="shared" si="72"/>
        <v>31.47</v>
      </c>
    </row>
    <row r="187" s="110" customFormat="1" spans="1:72">
      <c r="A187" s="123"/>
      <c r="B187" s="123" t="s">
        <v>237</v>
      </c>
      <c r="C187" s="123"/>
      <c r="D187" s="124" t="s">
        <v>336</v>
      </c>
      <c r="E187" s="125">
        <f t="shared" si="70"/>
        <v>0</v>
      </c>
      <c r="F187" s="125">
        <f t="shared" si="73"/>
        <v>0</v>
      </c>
      <c r="G187" s="125">
        <v>0</v>
      </c>
      <c r="H187" s="125">
        <f t="shared" si="74"/>
        <v>0</v>
      </c>
      <c r="I187" s="125">
        <v>0</v>
      </c>
      <c r="J187" s="125">
        <v>0</v>
      </c>
      <c r="K187" s="125">
        <v>0</v>
      </c>
      <c r="L187" s="125">
        <v>0</v>
      </c>
      <c r="M187" s="125">
        <v>0</v>
      </c>
      <c r="N187" s="125">
        <v>0</v>
      </c>
      <c r="O187" s="125">
        <v>0</v>
      </c>
      <c r="P187" s="125">
        <v>0</v>
      </c>
      <c r="Q187" s="125"/>
      <c r="R187" s="125">
        <v>0</v>
      </c>
      <c r="S187" s="125">
        <v>0</v>
      </c>
      <c r="T187" s="125">
        <v>0</v>
      </c>
      <c r="U187" s="125">
        <v>0</v>
      </c>
      <c r="V187" s="125">
        <v>0</v>
      </c>
      <c r="W187" s="125">
        <v>0</v>
      </c>
      <c r="X187" s="123"/>
      <c r="Y187" s="123" t="s">
        <v>237</v>
      </c>
      <c r="Z187" s="123"/>
      <c r="AA187" s="124" t="s">
        <v>336</v>
      </c>
      <c r="AB187" s="125">
        <f>SUM(AB188:AB189)</f>
        <v>0</v>
      </c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>
        <v>0</v>
      </c>
      <c r="BE187" s="125">
        <f t="shared" si="76"/>
        <v>0</v>
      </c>
      <c r="BF187" s="125">
        <f t="shared" si="77"/>
        <v>0</v>
      </c>
      <c r="BG187" s="125"/>
      <c r="BH187" s="125"/>
      <c r="BI187" s="125">
        <v>0</v>
      </c>
      <c r="BJ187" s="125">
        <v>0</v>
      </c>
      <c r="BK187" s="125">
        <v>0</v>
      </c>
      <c r="BL187" s="125">
        <v>0</v>
      </c>
      <c r="BM187" s="125">
        <v>0</v>
      </c>
      <c r="BN187" s="125">
        <v>0</v>
      </c>
      <c r="BO187" s="125">
        <v>0</v>
      </c>
      <c r="BP187" s="125">
        <v>0</v>
      </c>
      <c r="BQ187" s="125">
        <v>0</v>
      </c>
      <c r="BR187" s="125">
        <v>65</v>
      </c>
      <c r="BS187" s="125">
        <v>0</v>
      </c>
      <c r="BT187" s="125">
        <f t="shared" si="72"/>
        <v>65</v>
      </c>
    </row>
    <row r="188" s="110" customFormat="1" spans="1:72">
      <c r="A188" s="123" t="s">
        <v>306</v>
      </c>
      <c r="B188" s="123" t="s">
        <v>337</v>
      </c>
      <c r="C188" s="123" t="s">
        <v>137</v>
      </c>
      <c r="D188" s="124" t="s">
        <v>338</v>
      </c>
      <c r="E188" s="125">
        <f t="shared" si="70"/>
        <v>0</v>
      </c>
      <c r="F188" s="125">
        <f t="shared" si="73"/>
        <v>0</v>
      </c>
      <c r="G188" s="125">
        <v>0</v>
      </c>
      <c r="H188" s="125">
        <f t="shared" si="74"/>
        <v>0</v>
      </c>
      <c r="I188" s="125">
        <v>0</v>
      </c>
      <c r="J188" s="125">
        <v>0</v>
      </c>
      <c r="K188" s="125">
        <v>0</v>
      </c>
      <c r="L188" s="125">
        <v>0</v>
      </c>
      <c r="M188" s="125">
        <v>0</v>
      </c>
      <c r="N188" s="125">
        <v>0</v>
      </c>
      <c r="O188" s="125">
        <v>0</v>
      </c>
      <c r="P188" s="125">
        <v>0</v>
      </c>
      <c r="Q188" s="125"/>
      <c r="R188" s="125">
        <v>0</v>
      </c>
      <c r="S188" s="125">
        <v>0</v>
      </c>
      <c r="T188" s="125">
        <v>0</v>
      </c>
      <c r="U188" s="125">
        <v>0</v>
      </c>
      <c r="V188" s="125">
        <v>0</v>
      </c>
      <c r="W188" s="125">
        <v>0</v>
      </c>
      <c r="X188" s="123" t="s">
        <v>306</v>
      </c>
      <c r="Y188" s="123" t="s">
        <v>337</v>
      </c>
      <c r="Z188" s="123" t="s">
        <v>137</v>
      </c>
      <c r="AA188" s="124" t="s">
        <v>338</v>
      </c>
      <c r="AB188" s="125">
        <f t="shared" ref="AB188:AB189" si="98">SUBTOTAL(9,AC188:BD188)</f>
        <v>0</v>
      </c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>
        <v>0</v>
      </c>
      <c r="BE188" s="125">
        <f t="shared" si="76"/>
        <v>0</v>
      </c>
      <c r="BF188" s="125">
        <f t="shared" si="77"/>
        <v>0</v>
      </c>
      <c r="BG188" s="125"/>
      <c r="BH188" s="125"/>
      <c r="BI188" s="125">
        <v>0</v>
      </c>
      <c r="BJ188" s="125">
        <v>0</v>
      </c>
      <c r="BK188" s="125">
        <v>0</v>
      </c>
      <c r="BL188" s="125">
        <v>0</v>
      </c>
      <c r="BM188" s="125">
        <v>0</v>
      </c>
      <c r="BN188" s="125">
        <v>0</v>
      </c>
      <c r="BO188" s="125">
        <v>0</v>
      </c>
      <c r="BP188" s="125">
        <v>0</v>
      </c>
      <c r="BQ188" s="125">
        <v>0</v>
      </c>
      <c r="BR188" s="125">
        <v>35</v>
      </c>
      <c r="BS188" s="125">
        <v>0</v>
      </c>
      <c r="BT188" s="125">
        <f t="shared" si="72"/>
        <v>35</v>
      </c>
    </row>
    <row r="189" s="110" customFormat="1" spans="1:72">
      <c r="A189" s="123" t="s">
        <v>306</v>
      </c>
      <c r="B189" s="123" t="s">
        <v>337</v>
      </c>
      <c r="C189" s="123" t="s">
        <v>142</v>
      </c>
      <c r="D189" s="124" t="s">
        <v>339</v>
      </c>
      <c r="E189" s="125">
        <f t="shared" si="70"/>
        <v>0</v>
      </c>
      <c r="F189" s="125">
        <f t="shared" si="73"/>
        <v>0</v>
      </c>
      <c r="G189" s="125">
        <v>0</v>
      </c>
      <c r="H189" s="125">
        <f t="shared" si="74"/>
        <v>0</v>
      </c>
      <c r="I189" s="125">
        <v>0</v>
      </c>
      <c r="J189" s="125">
        <v>0</v>
      </c>
      <c r="K189" s="125">
        <v>0</v>
      </c>
      <c r="L189" s="125">
        <v>0</v>
      </c>
      <c r="M189" s="125">
        <v>0</v>
      </c>
      <c r="N189" s="125">
        <v>0</v>
      </c>
      <c r="O189" s="125">
        <v>0</v>
      </c>
      <c r="P189" s="125">
        <v>0</v>
      </c>
      <c r="Q189" s="125"/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3" t="s">
        <v>306</v>
      </c>
      <c r="Y189" s="123" t="s">
        <v>337</v>
      </c>
      <c r="Z189" s="123" t="s">
        <v>142</v>
      </c>
      <c r="AA189" s="124" t="s">
        <v>339</v>
      </c>
      <c r="AB189" s="125">
        <f t="shared" si="98"/>
        <v>0</v>
      </c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  <c r="BD189" s="125">
        <v>0</v>
      </c>
      <c r="BE189" s="125">
        <f t="shared" si="76"/>
        <v>0</v>
      </c>
      <c r="BF189" s="125">
        <f t="shared" si="77"/>
        <v>0</v>
      </c>
      <c r="BG189" s="125"/>
      <c r="BH189" s="125"/>
      <c r="BI189" s="125">
        <v>0</v>
      </c>
      <c r="BJ189" s="125">
        <v>0</v>
      </c>
      <c r="BK189" s="125">
        <v>0</v>
      </c>
      <c r="BL189" s="125">
        <v>0</v>
      </c>
      <c r="BM189" s="125">
        <v>0</v>
      </c>
      <c r="BN189" s="125">
        <v>0</v>
      </c>
      <c r="BO189" s="125">
        <v>0</v>
      </c>
      <c r="BP189" s="125">
        <v>0</v>
      </c>
      <c r="BQ189" s="125">
        <v>0</v>
      </c>
      <c r="BR189" s="125">
        <v>30</v>
      </c>
      <c r="BS189" s="125">
        <v>0</v>
      </c>
      <c r="BT189" s="125">
        <f t="shared" si="72"/>
        <v>30</v>
      </c>
    </row>
    <row r="190" s="110" customFormat="1" spans="1:72">
      <c r="A190" s="123"/>
      <c r="B190" s="123" t="s">
        <v>240</v>
      </c>
      <c r="C190" s="123"/>
      <c r="D190" s="124" t="s">
        <v>340</v>
      </c>
      <c r="E190" s="125">
        <f t="shared" si="70"/>
        <v>0</v>
      </c>
      <c r="F190" s="125">
        <f t="shared" si="73"/>
        <v>0</v>
      </c>
      <c r="G190" s="125">
        <v>0</v>
      </c>
      <c r="H190" s="125">
        <f t="shared" si="74"/>
        <v>0</v>
      </c>
      <c r="I190" s="125">
        <v>0</v>
      </c>
      <c r="J190" s="125">
        <v>0</v>
      </c>
      <c r="K190" s="125">
        <v>0</v>
      </c>
      <c r="L190" s="125">
        <v>0</v>
      </c>
      <c r="M190" s="125">
        <v>0</v>
      </c>
      <c r="N190" s="125">
        <v>0</v>
      </c>
      <c r="O190" s="125">
        <v>0</v>
      </c>
      <c r="P190" s="125">
        <v>0</v>
      </c>
      <c r="Q190" s="125"/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3"/>
      <c r="Y190" s="123" t="s">
        <v>240</v>
      </c>
      <c r="Z190" s="123"/>
      <c r="AA190" s="124" t="s">
        <v>340</v>
      </c>
      <c r="AB190" s="125">
        <f t="shared" si="91"/>
        <v>0</v>
      </c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>
        <v>0</v>
      </c>
      <c r="BE190" s="125">
        <f t="shared" si="76"/>
        <v>0</v>
      </c>
      <c r="BF190" s="125">
        <f t="shared" si="77"/>
        <v>0</v>
      </c>
      <c r="BG190" s="125"/>
      <c r="BH190" s="125"/>
      <c r="BI190" s="125">
        <v>0</v>
      </c>
      <c r="BJ190" s="125">
        <v>0</v>
      </c>
      <c r="BK190" s="125">
        <v>0</v>
      </c>
      <c r="BL190" s="125">
        <v>0</v>
      </c>
      <c r="BM190" s="125">
        <v>0</v>
      </c>
      <c r="BN190" s="125">
        <v>0</v>
      </c>
      <c r="BO190" s="125">
        <v>0</v>
      </c>
      <c r="BP190" s="125">
        <v>0</v>
      </c>
      <c r="BQ190" s="125">
        <v>0</v>
      </c>
      <c r="BR190" s="125">
        <v>773</v>
      </c>
      <c r="BS190" s="125">
        <v>0</v>
      </c>
      <c r="BT190" s="125">
        <f t="shared" si="72"/>
        <v>773</v>
      </c>
    </row>
    <row r="191" s="110" customFormat="1" spans="1:72">
      <c r="A191" s="123" t="s">
        <v>306</v>
      </c>
      <c r="B191" s="123" t="s">
        <v>341</v>
      </c>
      <c r="C191" s="123" t="s">
        <v>142</v>
      </c>
      <c r="D191" s="124" t="s">
        <v>342</v>
      </c>
      <c r="E191" s="125">
        <f t="shared" si="70"/>
        <v>0</v>
      </c>
      <c r="F191" s="125">
        <f t="shared" si="73"/>
        <v>0</v>
      </c>
      <c r="G191" s="125">
        <v>0</v>
      </c>
      <c r="H191" s="125">
        <f t="shared" si="74"/>
        <v>0</v>
      </c>
      <c r="I191" s="125">
        <v>0</v>
      </c>
      <c r="J191" s="125">
        <v>0</v>
      </c>
      <c r="K191" s="125">
        <v>0</v>
      </c>
      <c r="L191" s="125">
        <v>0</v>
      </c>
      <c r="M191" s="125">
        <v>0</v>
      </c>
      <c r="N191" s="125">
        <v>0</v>
      </c>
      <c r="O191" s="125">
        <v>0</v>
      </c>
      <c r="P191" s="125">
        <v>0</v>
      </c>
      <c r="Q191" s="125"/>
      <c r="R191" s="125">
        <v>0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3" t="s">
        <v>306</v>
      </c>
      <c r="Y191" s="123" t="s">
        <v>341</v>
      </c>
      <c r="Z191" s="123" t="s">
        <v>142</v>
      </c>
      <c r="AA191" s="124" t="s">
        <v>342</v>
      </c>
      <c r="AB191" s="125">
        <f>SUBTOTAL(9,AC191:BD191)</f>
        <v>0</v>
      </c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>
        <v>0</v>
      </c>
      <c r="BE191" s="125">
        <f t="shared" si="76"/>
        <v>0</v>
      </c>
      <c r="BF191" s="125">
        <f t="shared" si="77"/>
        <v>0</v>
      </c>
      <c r="BG191" s="125"/>
      <c r="BH191" s="125"/>
      <c r="BI191" s="125">
        <v>0</v>
      </c>
      <c r="BJ191" s="125">
        <v>0</v>
      </c>
      <c r="BK191" s="125">
        <v>0</v>
      </c>
      <c r="BL191" s="125">
        <v>0</v>
      </c>
      <c r="BM191" s="125">
        <v>0</v>
      </c>
      <c r="BN191" s="125">
        <v>0</v>
      </c>
      <c r="BO191" s="125">
        <v>0</v>
      </c>
      <c r="BP191" s="125">
        <v>0</v>
      </c>
      <c r="BQ191" s="125">
        <v>0</v>
      </c>
      <c r="BR191" s="125">
        <v>773</v>
      </c>
      <c r="BS191" s="125">
        <v>0</v>
      </c>
      <c r="BT191" s="125">
        <f t="shared" si="72"/>
        <v>773</v>
      </c>
    </row>
    <row r="192" s="110" customFormat="1" spans="1:72">
      <c r="A192" s="123"/>
      <c r="B192" s="123" t="s">
        <v>343</v>
      </c>
      <c r="C192" s="123"/>
      <c r="D192" s="124" t="s">
        <v>344</v>
      </c>
      <c r="E192" s="125">
        <f t="shared" si="70"/>
        <v>0</v>
      </c>
      <c r="F192" s="125">
        <f t="shared" si="73"/>
        <v>0</v>
      </c>
      <c r="G192" s="125">
        <v>0</v>
      </c>
      <c r="H192" s="125">
        <f t="shared" si="74"/>
        <v>0</v>
      </c>
      <c r="I192" s="125">
        <v>0</v>
      </c>
      <c r="J192" s="125">
        <v>0</v>
      </c>
      <c r="K192" s="125">
        <v>0</v>
      </c>
      <c r="L192" s="125">
        <v>0</v>
      </c>
      <c r="M192" s="125">
        <v>0</v>
      </c>
      <c r="N192" s="125">
        <v>0</v>
      </c>
      <c r="O192" s="125">
        <v>0</v>
      </c>
      <c r="P192" s="125">
        <v>0</v>
      </c>
      <c r="Q192" s="125"/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3"/>
      <c r="Y192" s="123" t="s">
        <v>343</v>
      </c>
      <c r="Z192" s="123"/>
      <c r="AA192" s="124" t="s">
        <v>344</v>
      </c>
      <c r="AB192" s="125">
        <f t="shared" si="91"/>
        <v>0</v>
      </c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>
        <v>0</v>
      </c>
      <c r="BE192" s="125">
        <f t="shared" si="76"/>
        <v>0</v>
      </c>
      <c r="BF192" s="125">
        <f t="shared" si="77"/>
        <v>0</v>
      </c>
      <c r="BG192" s="125"/>
      <c r="BH192" s="125"/>
      <c r="BI192" s="125">
        <v>0</v>
      </c>
      <c r="BJ192" s="125">
        <v>0</v>
      </c>
      <c r="BK192" s="125">
        <v>0</v>
      </c>
      <c r="BL192" s="125">
        <v>0</v>
      </c>
      <c r="BM192" s="125">
        <v>0</v>
      </c>
      <c r="BN192" s="125">
        <v>0</v>
      </c>
      <c r="BO192" s="125">
        <v>0</v>
      </c>
      <c r="BP192" s="125">
        <v>0</v>
      </c>
      <c r="BQ192" s="125">
        <v>0</v>
      </c>
      <c r="BR192" s="125">
        <v>10</v>
      </c>
      <c r="BS192" s="125">
        <v>0</v>
      </c>
      <c r="BT192" s="125">
        <f t="shared" si="72"/>
        <v>10</v>
      </c>
    </row>
    <row r="193" s="110" customFormat="1" spans="1:72">
      <c r="A193" s="123" t="s">
        <v>306</v>
      </c>
      <c r="B193" s="123" t="s">
        <v>345</v>
      </c>
      <c r="C193" s="123" t="s">
        <v>142</v>
      </c>
      <c r="D193" s="124" t="s">
        <v>346</v>
      </c>
      <c r="E193" s="125">
        <f t="shared" si="70"/>
        <v>0</v>
      </c>
      <c r="F193" s="125">
        <f t="shared" si="73"/>
        <v>0</v>
      </c>
      <c r="G193" s="125">
        <v>0</v>
      </c>
      <c r="H193" s="125">
        <f t="shared" si="74"/>
        <v>0</v>
      </c>
      <c r="I193" s="125">
        <v>0</v>
      </c>
      <c r="J193" s="125">
        <v>0</v>
      </c>
      <c r="K193" s="125">
        <v>0</v>
      </c>
      <c r="L193" s="125">
        <v>0</v>
      </c>
      <c r="M193" s="125">
        <v>0</v>
      </c>
      <c r="N193" s="125">
        <v>0</v>
      </c>
      <c r="O193" s="125">
        <v>0</v>
      </c>
      <c r="P193" s="125">
        <v>0</v>
      </c>
      <c r="Q193" s="125"/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3" t="s">
        <v>306</v>
      </c>
      <c r="Y193" s="123" t="s">
        <v>345</v>
      </c>
      <c r="Z193" s="123" t="s">
        <v>142</v>
      </c>
      <c r="AA193" s="124" t="s">
        <v>346</v>
      </c>
      <c r="AB193" s="125">
        <f>SUBTOTAL(9,AC193:BD193)</f>
        <v>0</v>
      </c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>
        <v>0</v>
      </c>
      <c r="BE193" s="125">
        <f t="shared" si="76"/>
        <v>0</v>
      </c>
      <c r="BF193" s="125">
        <f t="shared" si="77"/>
        <v>0</v>
      </c>
      <c r="BG193" s="125"/>
      <c r="BH193" s="125"/>
      <c r="BI193" s="125">
        <v>0</v>
      </c>
      <c r="BJ193" s="125">
        <v>0</v>
      </c>
      <c r="BK193" s="125">
        <v>0</v>
      </c>
      <c r="BL193" s="125">
        <v>0</v>
      </c>
      <c r="BM193" s="125">
        <v>0</v>
      </c>
      <c r="BN193" s="125">
        <v>0</v>
      </c>
      <c r="BO193" s="125">
        <v>0</v>
      </c>
      <c r="BP193" s="125">
        <v>0</v>
      </c>
      <c r="BQ193" s="125">
        <v>0</v>
      </c>
      <c r="BR193" s="125">
        <v>10</v>
      </c>
      <c r="BS193" s="125">
        <v>0</v>
      </c>
      <c r="BT193" s="125">
        <f t="shared" si="72"/>
        <v>10</v>
      </c>
    </row>
    <row r="194" s="110" customFormat="1" spans="1:72">
      <c r="A194" s="123"/>
      <c r="B194" s="123" t="s">
        <v>192</v>
      </c>
      <c r="C194" s="123"/>
      <c r="D194" s="124" t="s">
        <v>347</v>
      </c>
      <c r="E194" s="125">
        <f t="shared" si="70"/>
        <v>1172.83</v>
      </c>
      <c r="F194" s="125">
        <f t="shared" si="73"/>
        <v>0</v>
      </c>
      <c r="G194" s="125">
        <v>0</v>
      </c>
      <c r="H194" s="125">
        <f t="shared" si="74"/>
        <v>0</v>
      </c>
      <c r="I194" s="125">
        <v>0</v>
      </c>
      <c r="J194" s="125">
        <v>0</v>
      </c>
      <c r="K194" s="125">
        <v>0</v>
      </c>
      <c r="L194" s="125">
        <v>0</v>
      </c>
      <c r="M194" s="125">
        <v>0</v>
      </c>
      <c r="N194" s="125">
        <v>0</v>
      </c>
      <c r="O194" s="125">
        <v>0</v>
      </c>
      <c r="P194" s="125">
        <v>0</v>
      </c>
      <c r="Q194" s="125"/>
      <c r="R194" s="125">
        <v>0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3"/>
      <c r="Y194" s="123" t="s">
        <v>192</v>
      </c>
      <c r="Z194" s="123"/>
      <c r="AA194" s="124" t="s">
        <v>347</v>
      </c>
      <c r="AB194" s="125">
        <f t="shared" si="91"/>
        <v>0</v>
      </c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>
        <v>0</v>
      </c>
      <c r="BE194" s="125">
        <f t="shared" si="76"/>
        <v>1172.83</v>
      </c>
      <c r="BF194" s="125">
        <f t="shared" si="77"/>
        <v>0</v>
      </c>
      <c r="BG194" s="125"/>
      <c r="BH194" s="125"/>
      <c r="BI194" s="125">
        <v>0</v>
      </c>
      <c r="BJ194" s="125">
        <v>0</v>
      </c>
      <c r="BK194" s="125">
        <v>0</v>
      </c>
      <c r="BL194" s="125">
        <v>0</v>
      </c>
      <c r="BM194" s="125">
        <v>0</v>
      </c>
      <c r="BN194" s="125">
        <v>0</v>
      </c>
      <c r="BO194" s="125">
        <v>0</v>
      </c>
      <c r="BP194" s="125">
        <v>0</v>
      </c>
      <c r="BQ194" s="125">
        <v>1172.83</v>
      </c>
      <c r="BR194" s="125">
        <v>106.92</v>
      </c>
      <c r="BS194" s="125">
        <v>20151.1</v>
      </c>
      <c r="BT194" s="125">
        <f t="shared" si="72"/>
        <v>21430.85</v>
      </c>
    </row>
    <row r="195" s="110" customFormat="1" spans="1:72">
      <c r="A195" s="123" t="s">
        <v>306</v>
      </c>
      <c r="B195" s="123" t="s">
        <v>194</v>
      </c>
      <c r="C195" s="123" t="s">
        <v>137</v>
      </c>
      <c r="D195" s="124" t="s">
        <v>348</v>
      </c>
      <c r="E195" s="125">
        <f t="shared" si="70"/>
        <v>300</v>
      </c>
      <c r="F195" s="125">
        <f t="shared" si="73"/>
        <v>0</v>
      </c>
      <c r="G195" s="125">
        <v>0</v>
      </c>
      <c r="H195" s="125">
        <f t="shared" si="74"/>
        <v>0</v>
      </c>
      <c r="I195" s="125">
        <v>0</v>
      </c>
      <c r="J195" s="125">
        <v>0</v>
      </c>
      <c r="K195" s="125">
        <v>0</v>
      </c>
      <c r="L195" s="125">
        <v>0</v>
      </c>
      <c r="M195" s="125">
        <v>0</v>
      </c>
      <c r="N195" s="125">
        <v>0</v>
      </c>
      <c r="O195" s="125">
        <v>0</v>
      </c>
      <c r="P195" s="125">
        <v>0</v>
      </c>
      <c r="Q195" s="125"/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3" t="s">
        <v>306</v>
      </c>
      <c r="Y195" s="123" t="s">
        <v>194</v>
      </c>
      <c r="Z195" s="123" t="s">
        <v>137</v>
      </c>
      <c r="AA195" s="124" t="s">
        <v>348</v>
      </c>
      <c r="AB195" s="125">
        <f t="shared" ref="AB195:AB196" si="99">SUBTOTAL(9,AC195:BD195)</f>
        <v>0</v>
      </c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>
        <v>0</v>
      </c>
      <c r="BE195" s="125">
        <f t="shared" si="76"/>
        <v>300</v>
      </c>
      <c r="BF195" s="125">
        <f t="shared" si="77"/>
        <v>0</v>
      </c>
      <c r="BG195" s="125"/>
      <c r="BH195" s="125"/>
      <c r="BI195" s="125">
        <v>0</v>
      </c>
      <c r="BJ195" s="125">
        <v>0</v>
      </c>
      <c r="BK195" s="125">
        <v>0</v>
      </c>
      <c r="BL195" s="125">
        <v>0</v>
      </c>
      <c r="BM195" s="125">
        <v>0</v>
      </c>
      <c r="BN195" s="125">
        <v>0</v>
      </c>
      <c r="BO195" s="125">
        <v>0</v>
      </c>
      <c r="BP195" s="125">
        <v>0</v>
      </c>
      <c r="BQ195" s="125">
        <v>300</v>
      </c>
      <c r="BR195" s="125">
        <f>406.92-300</f>
        <v>106.92</v>
      </c>
      <c r="BS195" s="125">
        <v>7290.3</v>
      </c>
      <c r="BT195" s="125">
        <f t="shared" si="72"/>
        <v>7697.22</v>
      </c>
    </row>
    <row r="196" s="110" customFormat="1" spans="1:72">
      <c r="A196" s="123" t="s">
        <v>306</v>
      </c>
      <c r="B196" s="123" t="s">
        <v>194</v>
      </c>
      <c r="C196" s="123" t="s">
        <v>142</v>
      </c>
      <c r="D196" s="124" t="s">
        <v>349</v>
      </c>
      <c r="E196" s="125">
        <f t="shared" si="70"/>
        <v>872.83</v>
      </c>
      <c r="F196" s="125">
        <f t="shared" si="73"/>
        <v>0</v>
      </c>
      <c r="G196" s="125">
        <v>0</v>
      </c>
      <c r="H196" s="125">
        <f t="shared" si="74"/>
        <v>0</v>
      </c>
      <c r="I196" s="125">
        <v>0</v>
      </c>
      <c r="J196" s="125">
        <v>0</v>
      </c>
      <c r="K196" s="125">
        <v>0</v>
      </c>
      <c r="L196" s="125">
        <v>0</v>
      </c>
      <c r="M196" s="125">
        <v>0</v>
      </c>
      <c r="N196" s="125">
        <v>0</v>
      </c>
      <c r="O196" s="125">
        <v>0</v>
      </c>
      <c r="P196" s="125">
        <v>0</v>
      </c>
      <c r="Q196" s="125"/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3" t="s">
        <v>306</v>
      </c>
      <c r="Y196" s="123" t="s">
        <v>194</v>
      </c>
      <c r="Z196" s="123" t="s">
        <v>142</v>
      </c>
      <c r="AA196" s="124" t="s">
        <v>349</v>
      </c>
      <c r="AB196" s="125">
        <f t="shared" si="99"/>
        <v>0</v>
      </c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  <c r="BD196" s="125">
        <v>0</v>
      </c>
      <c r="BE196" s="125">
        <f t="shared" si="76"/>
        <v>872.83</v>
      </c>
      <c r="BF196" s="125">
        <f t="shared" si="77"/>
        <v>0</v>
      </c>
      <c r="BG196" s="125"/>
      <c r="BH196" s="125"/>
      <c r="BI196" s="125">
        <v>0</v>
      </c>
      <c r="BJ196" s="125">
        <v>0</v>
      </c>
      <c r="BK196" s="125">
        <v>0</v>
      </c>
      <c r="BL196" s="125">
        <v>0</v>
      </c>
      <c r="BM196" s="125">
        <v>0</v>
      </c>
      <c r="BN196" s="125">
        <v>0</v>
      </c>
      <c r="BO196" s="125">
        <v>0</v>
      </c>
      <c r="BP196" s="125">
        <v>0</v>
      </c>
      <c r="BQ196" s="125">
        <v>872.83</v>
      </c>
      <c r="BR196" s="125"/>
      <c r="BS196" s="125">
        <v>12860.8</v>
      </c>
      <c r="BT196" s="125">
        <f t="shared" si="72"/>
        <v>13733.63</v>
      </c>
    </row>
    <row r="197" s="110" customFormat="1" spans="1:72">
      <c r="A197" s="123"/>
      <c r="B197" s="123" t="s">
        <v>350</v>
      </c>
      <c r="C197" s="123"/>
      <c r="D197" s="124" t="s">
        <v>351</v>
      </c>
      <c r="E197" s="125">
        <f t="shared" si="70"/>
        <v>1770</v>
      </c>
      <c r="F197" s="125">
        <f t="shared" si="73"/>
        <v>1770</v>
      </c>
      <c r="G197" s="125">
        <v>0</v>
      </c>
      <c r="H197" s="125">
        <f t="shared" si="74"/>
        <v>0</v>
      </c>
      <c r="I197" s="125">
        <v>0</v>
      </c>
      <c r="J197" s="125">
        <v>0</v>
      </c>
      <c r="K197" s="125">
        <v>0</v>
      </c>
      <c r="L197" s="125">
        <v>0</v>
      </c>
      <c r="M197" s="125">
        <v>0</v>
      </c>
      <c r="N197" s="125">
        <v>0</v>
      </c>
      <c r="O197" s="125">
        <v>0</v>
      </c>
      <c r="P197" s="125">
        <v>0</v>
      </c>
      <c r="Q197" s="125"/>
      <c r="R197" s="125">
        <v>0</v>
      </c>
      <c r="S197" s="125">
        <v>0</v>
      </c>
      <c r="T197" s="125">
        <v>1770</v>
      </c>
      <c r="U197" s="125">
        <v>0</v>
      </c>
      <c r="V197" s="125">
        <v>0</v>
      </c>
      <c r="W197" s="125">
        <v>0</v>
      </c>
      <c r="X197" s="123"/>
      <c r="Y197" s="123" t="s">
        <v>350</v>
      </c>
      <c r="Z197" s="123"/>
      <c r="AA197" s="124" t="s">
        <v>351</v>
      </c>
      <c r="AB197" s="125">
        <f t="shared" si="91"/>
        <v>0</v>
      </c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  <c r="BC197" s="125"/>
      <c r="BD197" s="125">
        <v>0</v>
      </c>
      <c r="BE197" s="125">
        <f t="shared" si="76"/>
        <v>0</v>
      </c>
      <c r="BF197" s="125">
        <f t="shared" si="77"/>
        <v>0</v>
      </c>
      <c r="BG197" s="125"/>
      <c r="BH197" s="125"/>
      <c r="BI197" s="125">
        <v>0</v>
      </c>
      <c r="BJ197" s="125">
        <v>0</v>
      </c>
      <c r="BK197" s="125">
        <v>0</v>
      </c>
      <c r="BL197" s="125">
        <v>0</v>
      </c>
      <c r="BM197" s="125">
        <v>0</v>
      </c>
      <c r="BN197" s="125">
        <v>0</v>
      </c>
      <c r="BO197" s="125">
        <v>0</v>
      </c>
      <c r="BP197" s="125">
        <v>0</v>
      </c>
      <c r="BQ197" s="125">
        <v>0</v>
      </c>
      <c r="BR197" s="125"/>
      <c r="BS197" s="125">
        <v>0</v>
      </c>
      <c r="BT197" s="125">
        <f t="shared" si="72"/>
        <v>1770</v>
      </c>
    </row>
    <row r="198" s="110" customFormat="1" spans="1:72">
      <c r="A198" s="123" t="s">
        <v>306</v>
      </c>
      <c r="B198" s="123" t="s">
        <v>352</v>
      </c>
      <c r="C198" s="123" t="s">
        <v>137</v>
      </c>
      <c r="D198" s="124" t="s">
        <v>353</v>
      </c>
      <c r="E198" s="125">
        <f t="shared" si="70"/>
        <v>460</v>
      </c>
      <c r="F198" s="125">
        <f t="shared" si="73"/>
        <v>460</v>
      </c>
      <c r="G198" s="125">
        <v>0</v>
      </c>
      <c r="H198" s="125">
        <f t="shared" si="74"/>
        <v>0</v>
      </c>
      <c r="I198" s="125">
        <v>0</v>
      </c>
      <c r="J198" s="125">
        <v>0</v>
      </c>
      <c r="K198" s="125">
        <v>0</v>
      </c>
      <c r="L198" s="125">
        <v>0</v>
      </c>
      <c r="M198" s="125">
        <v>0</v>
      </c>
      <c r="N198" s="125">
        <v>0</v>
      </c>
      <c r="O198" s="125">
        <v>0</v>
      </c>
      <c r="P198" s="125">
        <v>0</v>
      </c>
      <c r="Q198" s="125"/>
      <c r="R198" s="125">
        <v>0</v>
      </c>
      <c r="S198" s="125">
        <v>0</v>
      </c>
      <c r="T198" s="125">
        <v>460</v>
      </c>
      <c r="U198" s="125">
        <v>0</v>
      </c>
      <c r="V198" s="125">
        <v>0</v>
      </c>
      <c r="W198" s="125">
        <v>0</v>
      </c>
      <c r="X198" s="123" t="s">
        <v>306</v>
      </c>
      <c r="Y198" s="123" t="s">
        <v>352</v>
      </c>
      <c r="Z198" s="123" t="s">
        <v>137</v>
      </c>
      <c r="AA198" s="124" t="s">
        <v>353</v>
      </c>
      <c r="AB198" s="125">
        <f t="shared" ref="AB198:AB200" si="100">SUBTOTAL(9,AC198:BD198)</f>
        <v>0</v>
      </c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  <c r="BB198" s="125"/>
      <c r="BC198" s="125"/>
      <c r="BD198" s="125">
        <v>0</v>
      </c>
      <c r="BE198" s="125">
        <f t="shared" si="76"/>
        <v>0</v>
      </c>
      <c r="BF198" s="125">
        <f t="shared" si="77"/>
        <v>0</v>
      </c>
      <c r="BG198" s="125"/>
      <c r="BH198" s="125"/>
      <c r="BI198" s="125">
        <v>0</v>
      </c>
      <c r="BJ198" s="125">
        <v>0</v>
      </c>
      <c r="BK198" s="125">
        <v>0</v>
      </c>
      <c r="BL198" s="125">
        <v>0</v>
      </c>
      <c r="BM198" s="125">
        <v>0</v>
      </c>
      <c r="BN198" s="125">
        <v>0</v>
      </c>
      <c r="BO198" s="125">
        <v>0</v>
      </c>
      <c r="BP198" s="125">
        <v>0</v>
      </c>
      <c r="BQ198" s="125">
        <v>0</v>
      </c>
      <c r="BR198" s="125"/>
      <c r="BS198" s="125">
        <v>0</v>
      </c>
      <c r="BT198" s="125">
        <f t="shared" si="72"/>
        <v>460</v>
      </c>
    </row>
    <row r="199" s="110" customFormat="1" spans="1:72">
      <c r="A199" s="123" t="s">
        <v>306</v>
      </c>
      <c r="B199" s="123" t="s">
        <v>352</v>
      </c>
      <c r="C199" s="123" t="s">
        <v>142</v>
      </c>
      <c r="D199" s="124" t="s">
        <v>354</v>
      </c>
      <c r="E199" s="125">
        <f t="shared" si="70"/>
        <v>950</v>
      </c>
      <c r="F199" s="125">
        <f t="shared" si="73"/>
        <v>950</v>
      </c>
      <c r="G199" s="125">
        <v>0</v>
      </c>
      <c r="H199" s="125">
        <f t="shared" si="74"/>
        <v>0</v>
      </c>
      <c r="I199" s="125">
        <v>0</v>
      </c>
      <c r="J199" s="125">
        <v>0</v>
      </c>
      <c r="K199" s="125">
        <v>0</v>
      </c>
      <c r="L199" s="125">
        <v>0</v>
      </c>
      <c r="M199" s="125">
        <v>0</v>
      </c>
      <c r="N199" s="125">
        <v>0</v>
      </c>
      <c r="O199" s="125">
        <v>0</v>
      </c>
      <c r="P199" s="125">
        <v>0</v>
      </c>
      <c r="Q199" s="125"/>
      <c r="R199" s="125">
        <v>0</v>
      </c>
      <c r="S199" s="125">
        <v>0</v>
      </c>
      <c r="T199" s="125">
        <v>950</v>
      </c>
      <c r="U199" s="125">
        <v>0</v>
      </c>
      <c r="V199" s="125">
        <v>0</v>
      </c>
      <c r="W199" s="125">
        <v>0</v>
      </c>
      <c r="X199" s="123" t="s">
        <v>306</v>
      </c>
      <c r="Y199" s="123" t="s">
        <v>352</v>
      </c>
      <c r="Z199" s="123" t="s">
        <v>142</v>
      </c>
      <c r="AA199" s="124" t="s">
        <v>354</v>
      </c>
      <c r="AB199" s="125">
        <f t="shared" si="100"/>
        <v>0</v>
      </c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>
        <v>0</v>
      </c>
      <c r="BE199" s="125">
        <f t="shared" si="76"/>
        <v>0</v>
      </c>
      <c r="BF199" s="125">
        <f t="shared" si="77"/>
        <v>0</v>
      </c>
      <c r="BG199" s="125"/>
      <c r="BH199" s="125"/>
      <c r="BI199" s="125">
        <v>0</v>
      </c>
      <c r="BJ199" s="125">
        <v>0</v>
      </c>
      <c r="BK199" s="125">
        <v>0</v>
      </c>
      <c r="BL199" s="125">
        <v>0</v>
      </c>
      <c r="BM199" s="125">
        <v>0</v>
      </c>
      <c r="BN199" s="125">
        <v>0</v>
      </c>
      <c r="BO199" s="125">
        <v>0</v>
      </c>
      <c r="BP199" s="125">
        <v>0</v>
      </c>
      <c r="BQ199" s="125">
        <v>0</v>
      </c>
      <c r="BR199" s="125"/>
      <c r="BS199" s="125">
        <v>0</v>
      </c>
      <c r="BT199" s="125">
        <f t="shared" si="72"/>
        <v>950</v>
      </c>
    </row>
    <row r="200" s="110" customFormat="1" spans="1:72">
      <c r="A200" s="123" t="s">
        <v>306</v>
      </c>
      <c r="B200" s="123" t="s">
        <v>352</v>
      </c>
      <c r="C200" s="123" t="s">
        <v>145</v>
      </c>
      <c r="D200" s="124" t="s">
        <v>355</v>
      </c>
      <c r="E200" s="125">
        <f t="shared" ref="E200:E263" si="101">F200+AB200+BE200</f>
        <v>360</v>
      </c>
      <c r="F200" s="125">
        <f t="shared" si="73"/>
        <v>360</v>
      </c>
      <c r="G200" s="125">
        <v>0</v>
      </c>
      <c r="H200" s="125">
        <f t="shared" si="74"/>
        <v>0</v>
      </c>
      <c r="I200" s="125">
        <v>0</v>
      </c>
      <c r="J200" s="125">
        <v>0</v>
      </c>
      <c r="K200" s="125">
        <v>0</v>
      </c>
      <c r="L200" s="125">
        <v>0</v>
      </c>
      <c r="M200" s="125">
        <v>0</v>
      </c>
      <c r="N200" s="125">
        <v>0</v>
      </c>
      <c r="O200" s="125">
        <v>0</v>
      </c>
      <c r="P200" s="125">
        <v>0</v>
      </c>
      <c r="Q200" s="125"/>
      <c r="R200" s="125">
        <v>0</v>
      </c>
      <c r="S200" s="125">
        <v>0</v>
      </c>
      <c r="T200" s="125">
        <v>360</v>
      </c>
      <c r="U200" s="125">
        <v>0</v>
      </c>
      <c r="V200" s="125">
        <v>0</v>
      </c>
      <c r="W200" s="125">
        <v>0</v>
      </c>
      <c r="X200" s="123" t="s">
        <v>306</v>
      </c>
      <c r="Y200" s="123" t="s">
        <v>352</v>
      </c>
      <c r="Z200" s="123" t="s">
        <v>145</v>
      </c>
      <c r="AA200" s="124" t="s">
        <v>355</v>
      </c>
      <c r="AB200" s="125">
        <f t="shared" si="100"/>
        <v>0</v>
      </c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>
        <v>0</v>
      </c>
      <c r="BE200" s="125">
        <f t="shared" si="76"/>
        <v>0</v>
      </c>
      <c r="BF200" s="125">
        <f t="shared" si="77"/>
        <v>0</v>
      </c>
      <c r="BG200" s="125"/>
      <c r="BH200" s="125"/>
      <c r="BI200" s="125">
        <v>0</v>
      </c>
      <c r="BJ200" s="125">
        <v>0</v>
      </c>
      <c r="BK200" s="125">
        <v>0</v>
      </c>
      <c r="BL200" s="125">
        <v>0</v>
      </c>
      <c r="BM200" s="125">
        <v>0</v>
      </c>
      <c r="BN200" s="125">
        <v>0</v>
      </c>
      <c r="BO200" s="125">
        <v>0</v>
      </c>
      <c r="BP200" s="125">
        <v>0</v>
      </c>
      <c r="BQ200" s="125">
        <v>0</v>
      </c>
      <c r="BR200" s="125"/>
      <c r="BS200" s="125">
        <v>0</v>
      </c>
      <c r="BT200" s="125">
        <f t="shared" ref="BT200:BT263" si="102">E200+BR200+BS200</f>
        <v>360</v>
      </c>
    </row>
    <row r="201" s="110" customFormat="1" spans="1:72">
      <c r="A201" s="123"/>
      <c r="B201" s="123" t="s">
        <v>154</v>
      </c>
      <c r="C201" s="123"/>
      <c r="D201" s="124" t="s">
        <v>356</v>
      </c>
      <c r="E201" s="125">
        <f t="shared" si="101"/>
        <v>303.31</v>
      </c>
      <c r="F201" s="125">
        <f t="shared" ref="F201:F264" si="103">SUM(M201:W201)+G201+H201</f>
        <v>0</v>
      </c>
      <c r="G201" s="125">
        <v>0</v>
      </c>
      <c r="H201" s="125">
        <f t="shared" ref="H201:H264" si="104">SUM(I201:L201)</f>
        <v>0</v>
      </c>
      <c r="I201" s="125">
        <v>0</v>
      </c>
      <c r="J201" s="125">
        <v>0</v>
      </c>
      <c r="K201" s="125">
        <v>0</v>
      </c>
      <c r="L201" s="125">
        <v>0</v>
      </c>
      <c r="M201" s="125">
        <v>0</v>
      </c>
      <c r="N201" s="125">
        <v>0</v>
      </c>
      <c r="O201" s="125">
        <v>0</v>
      </c>
      <c r="P201" s="125">
        <v>0</v>
      </c>
      <c r="Q201" s="125"/>
      <c r="R201" s="125">
        <v>0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3"/>
      <c r="Y201" s="123" t="s">
        <v>154</v>
      </c>
      <c r="Z201" s="123"/>
      <c r="AA201" s="124" t="s">
        <v>356</v>
      </c>
      <c r="AB201" s="125">
        <f t="shared" ref="AB201:AB249" si="105">SUM(BD201:BD201)</f>
        <v>0</v>
      </c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>
        <v>0</v>
      </c>
      <c r="BE201" s="125">
        <f t="shared" ref="BE201:BE264" si="106">SUM(BI201:BQ201)+BF201</f>
        <v>303.31</v>
      </c>
      <c r="BF201" s="125">
        <f t="shared" ref="BF201:BF264" si="107">BG201+BH201</f>
        <v>0</v>
      </c>
      <c r="BG201" s="125"/>
      <c r="BH201" s="125"/>
      <c r="BI201" s="125">
        <v>48</v>
      </c>
      <c r="BJ201" s="125">
        <v>0</v>
      </c>
      <c r="BK201" s="125">
        <v>176.31</v>
      </c>
      <c r="BL201" s="125">
        <v>0</v>
      </c>
      <c r="BM201" s="125">
        <v>0</v>
      </c>
      <c r="BN201" s="125">
        <v>0</v>
      </c>
      <c r="BO201" s="125">
        <v>0</v>
      </c>
      <c r="BP201" s="125">
        <v>0</v>
      </c>
      <c r="BQ201" s="125">
        <f>54+25</f>
        <v>79</v>
      </c>
      <c r="BR201" s="125">
        <f>508.62-92.63-47.76-267.53</f>
        <v>100.7</v>
      </c>
      <c r="BS201" s="125">
        <v>5.4</v>
      </c>
      <c r="BT201" s="125">
        <f t="shared" si="102"/>
        <v>409.41</v>
      </c>
    </row>
    <row r="202" s="110" customFormat="1" spans="1:72">
      <c r="A202" s="123" t="s">
        <v>306</v>
      </c>
      <c r="B202" s="123" t="s">
        <v>248</v>
      </c>
      <c r="C202" s="123" t="s">
        <v>137</v>
      </c>
      <c r="D202" s="124" t="s">
        <v>357</v>
      </c>
      <c r="E202" s="125">
        <f t="shared" si="101"/>
        <v>303.31</v>
      </c>
      <c r="F202" s="125">
        <f t="shared" si="103"/>
        <v>0</v>
      </c>
      <c r="G202" s="125">
        <v>0</v>
      </c>
      <c r="H202" s="125">
        <f t="shared" si="104"/>
        <v>0</v>
      </c>
      <c r="I202" s="125">
        <v>0</v>
      </c>
      <c r="J202" s="125">
        <v>0</v>
      </c>
      <c r="K202" s="125">
        <v>0</v>
      </c>
      <c r="L202" s="125">
        <v>0</v>
      </c>
      <c r="M202" s="125">
        <v>0</v>
      </c>
      <c r="N202" s="125">
        <v>0</v>
      </c>
      <c r="O202" s="125">
        <v>0</v>
      </c>
      <c r="P202" s="125">
        <v>0</v>
      </c>
      <c r="Q202" s="125"/>
      <c r="R202" s="125">
        <v>0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3" t="s">
        <v>306</v>
      </c>
      <c r="Y202" s="123" t="s">
        <v>248</v>
      </c>
      <c r="Z202" s="123" t="s">
        <v>137</v>
      </c>
      <c r="AA202" s="124" t="s">
        <v>357</v>
      </c>
      <c r="AB202" s="125">
        <f>SUBTOTAL(9,AC202:BD202)</f>
        <v>0</v>
      </c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>
        <v>0</v>
      </c>
      <c r="BE202" s="125">
        <f t="shared" si="106"/>
        <v>303.31</v>
      </c>
      <c r="BF202" s="125">
        <f t="shared" si="107"/>
        <v>0</v>
      </c>
      <c r="BG202" s="125"/>
      <c r="BH202" s="125"/>
      <c r="BI202" s="125">
        <v>48</v>
      </c>
      <c r="BJ202" s="125">
        <v>0</v>
      </c>
      <c r="BK202" s="125">
        <f>176.31</f>
        <v>176.31</v>
      </c>
      <c r="BL202" s="125">
        <v>0</v>
      </c>
      <c r="BM202" s="125">
        <v>0</v>
      </c>
      <c r="BN202" s="125">
        <v>0</v>
      </c>
      <c r="BO202" s="125">
        <v>0</v>
      </c>
      <c r="BP202" s="125">
        <v>0</v>
      </c>
      <c r="BQ202" s="125">
        <f>54+25</f>
        <v>79</v>
      </c>
      <c r="BR202" s="125">
        <f>508.62-92.63-47.76-267.53</f>
        <v>100.7</v>
      </c>
      <c r="BS202" s="125">
        <v>5.4</v>
      </c>
      <c r="BT202" s="125">
        <f t="shared" si="102"/>
        <v>409.41</v>
      </c>
    </row>
    <row r="203" s="110" customFormat="1" spans="1:72">
      <c r="A203" s="123" t="s">
        <v>358</v>
      </c>
      <c r="B203" s="123"/>
      <c r="C203" s="123"/>
      <c r="D203" s="124" t="s">
        <v>359</v>
      </c>
      <c r="E203" s="125">
        <f t="shared" si="101"/>
        <v>15996.65</v>
      </c>
      <c r="F203" s="125">
        <f t="shared" si="103"/>
        <v>10600.71</v>
      </c>
      <c r="G203" s="125">
        <v>3163.07</v>
      </c>
      <c r="H203" s="125">
        <f t="shared" si="104"/>
        <v>328.78</v>
      </c>
      <c r="I203" s="125">
        <v>243</v>
      </c>
      <c r="J203" s="125">
        <v>0</v>
      </c>
      <c r="K203" s="125">
        <v>85.78</v>
      </c>
      <c r="L203" s="125">
        <v>0</v>
      </c>
      <c r="M203" s="125">
        <v>80.26</v>
      </c>
      <c r="N203" s="125">
        <v>0</v>
      </c>
      <c r="O203" s="125">
        <v>425.25</v>
      </c>
      <c r="P203" s="125">
        <v>0</v>
      </c>
      <c r="Q203" s="125"/>
      <c r="R203" s="125">
        <v>6603.35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3" t="s">
        <v>358</v>
      </c>
      <c r="Y203" s="123"/>
      <c r="Z203" s="123"/>
      <c r="AA203" s="124" t="s">
        <v>359</v>
      </c>
      <c r="AB203" s="125">
        <f>AB204+AB207+AB210+AB213+AB220+AB222+AB225+AB228+AB231+AB233+AB235+AB237</f>
        <v>432.83</v>
      </c>
      <c r="AC203" s="125">
        <f t="shared" ref="AC203:BD203" si="108">AC204+AC207+AC210+AC213+AC220+AC222+AC225+AC228+AC231+AC233+AC235+AC237</f>
        <v>60.2</v>
      </c>
      <c r="AD203" s="125">
        <f t="shared" si="108"/>
        <v>13.7</v>
      </c>
      <c r="AE203" s="125">
        <f t="shared" si="108"/>
        <v>0</v>
      </c>
      <c r="AF203" s="125">
        <f t="shared" si="108"/>
        <v>0.5</v>
      </c>
      <c r="AG203" s="125">
        <f t="shared" si="108"/>
        <v>9</v>
      </c>
      <c r="AH203" s="125">
        <f t="shared" si="108"/>
        <v>14.5</v>
      </c>
      <c r="AI203" s="125">
        <f t="shared" si="108"/>
        <v>6</v>
      </c>
      <c r="AJ203" s="125">
        <f t="shared" si="108"/>
        <v>0</v>
      </c>
      <c r="AK203" s="125">
        <f t="shared" si="108"/>
        <v>0</v>
      </c>
      <c r="AL203" s="125">
        <f t="shared" si="108"/>
        <v>27.1</v>
      </c>
      <c r="AM203" s="125">
        <f t="shared" si="108"/>
        <v>0</v>
      </c>
      <c r="AN203" s="125">
        <f t="shared" si="108"/>
        <v>8</v>
      </c>
      <c r="AO203" s="125">
        <f t="shared" si="108"/>
        <v>0.5</v>
      </c>
      <c r="AP203" s="125">
        <f t="shared" si="108"/>
        <v>2</v>
      </c>
      <c r="AQ203" s="125">
        <f t="shared" si="108"/>
        <v>4.9</v>
      </c>
      <c r="AR203" s="125">
        <f t="shared" si="108"/>
        <v>20.5</v>
      </c>
      <c r="AS203" s="125">
        <f t="shared" si="108"/>
        <v>0</v>
      </c>
      <c r="AT203" s="125">
        <f t="shared" si="108"/>
        <v>0</v>
      </c>
      <c r="AU203" s="125">
        <f t="shared" si="108"/>
        <v>2</v>
      </c>
      <c r="AV203" s="125">
        <f t="shared" si="108"/>
        <v>6.3</v>
      </c>
      <c r="AW203" s="125">
        <f t="shared" si="108"/>
        <v>0</v>
      </c>
      <c r="AX203" s="125">
        <f t="shared" si="108"/>
        <v>85</v>
      </c>
      <c r="AY203" s="125">
        <f t="shared" si="108"/>
        <v>3</v>
      </c>
      <c r="AZ203" s="125">
        <f t="shared" si="108"/>
        <v>7.6</v>
      </c>
      <c r="BA203" s="125">
        <f t="shared" si="108"/>
        <v>78.72</v>
      </c>
      <c r="BB203" s="125">
        <f t="shared" si="108"/>
        <v>0.72</v>
      </c>
      <c r="BC203" s="125">
        <f t="shared" si="108"/>
        <v>82.59</v>
      </c>
      <c r="BD203" s="125">
        <f t="shared" si="108"/>
        <v>0</v>
      </c>
      <c r="BE203" s="125">
        <f t="shared" si="106"/>
        <v>4963.11</v>
      </c>
      <c r="BF203" s="125">
        <f t="shared" si="107"/>
        <v>0</v>
      </c>
      <c r="BG203" s="125"/>
      <c r="BH203" s="125"/>
      <c r="BI203" s="125">
        <v>0</v>
      </c>
      <c r="BJ203" s="125">
        <v>0</v>
      </c>
      <c r="BK203" s="125">
        <v>3.11</v>
      </c>
      <c r="BL203" s="125">
        <v>0</v>
      </c>
      <c r="BM203" s="125">
        <f>BM228+BM231</f>
        <v>4960</v>
      </c>
      <c r="BN203" s="125">
        <v>0</v>
      </c>
      <c r="BO203" s="125">
        <v>0</v>
      </c>
      <c r="BP203" s="125">
        <v>0</v>
      </c>
      <c r="BQ203" s="125">
        <f>BQ228</f>
        <v>0</v>
      </c>
      <c r="BR203" s="125">
        <f>10323.96-25-4960-60+15</f>
        <v>5293.96</v>
      </c>
      <c r="BS203" s="125">
        <v>33570.69</v>
      </c>
      <c r="BT203" s="125">
        <f t="shared" si="102"/>
        <v>54861.3</v>
      </c>
    </row>
    <row r="204" s="110" customFormat="1" spans="1:72">
      <c r="A204" s="123"/>
      <c r="B204" s="123" t="s">
        <v>137</v>
      </c>
      <c r="C204" s="123"/>
      <c r="D204" s="124" t="s">
        <v>360</v>
      </c>
      <c r="E204" s="125">
        <f t="shared" si="101"/>
        <v>2684.51</v>
      </c>
      <c r="F204" s="125">
        <f t="shared" si="103"/>
        <v>2591.12</v>
      </c>
      <c r="G204" s="125">
        <v>2380.08</v>
      </c>
      <c r="H204" s="125">
        <f t="shared" si="104"/>
        <v>196.03</v>
      </c>
      <c r="I204" s="125">
        <v>110.25</v>
      </c>
      <c r="J204" s="125">
        <v>0</v>
      </c>
      <c r="K204" s="125">
        <v>85.78</v>
      </c>
      <c r="L204" s="125">
        <v>0</v>
      </c>
      <c r="M204" s="125">
        <v>15.01</v>
      </c>
      <c r="N204" s="125">
        <v>0</v>
      </c>
      <c r="O204" s="125">
        <v>0</v>
      </c>
      <c r="P204" s="125">
        <v>0</v>
      </c>
      <c r="Q204" s="125"/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3"/>
      <c r="Y204" s="123" t="s">
        <v>137</v>
      </c>
      <c r="Z204" s="123"/>
      <c r="AA204" s="124" t="s">
        <v>360</v>
      </c>
      <c r="AB204" s="125">
        <f>SUM(AB205:AB206)</f>
        <v>92</v>
      </c>
      <c r="AC204" s="125">
        <f t="shared" ref="AC204:BD204" si="109">SUM(AC205:AC206)</f>
        <v>16.2</v>
      </c>
      <c r="AD204" s="125">
        <f t="shared" si="109"/>
        <v>0</v>
      </c>
      <c r="AE204" s="125">
        <f t="shared" si="109"/>
        <v>0</v>
      </c>
      <c r="AF204" s="125">
        <f t="shared" si="109"/>
        <v>0</v>
      </c>
      <c r="AG204" s="125">
        <f t="shared" si="109"/>
        <v>0</v>
      </c>
      <c r="AH204" s="125">
        <f t="shared" si="109"/>
        <v>0</v>
      </c>
      <c r="AI204" s="125">
        <f t="shared" si="109"/>
        <v>0</v>
      </c>
      <c r="AJ204" s="125">
        <f t="shared" si="109"/>
        <v>0</v>
      </c>
      <c r="AK204" s="125">
        <f t="shared" si="109"/>
        <v>0</v>
      </c>
      <c r="AL204" s="125">
        <f t="shared" si="109"/>
        <v>6.1</v>
      </c>
      <c r="AM204" s="125">
        <f t="shared" si="109"/>
        <v>0</v>
      </c>
      <c r="AN204" s="125">
        <f t="shared" si="109"/>
        <v>0</v>
      </c>
      <c r="AO204" s="125">
        <f t="shared" si="109"/>
        <v>0</v>
      </c>
      <c r="AP204" s="125">
        <f t="shared" si="109"/>
        <v>0</v>
      </c>
      <c r="AQ204" s="125">
        <f t="shared" si="109"/>
        <v>0</v>
      </c>
      <c r="AR204" s="125">
        <f t="shared" si="109"/>
        <v>20</v>
      </c>
      <c r="AS204" s="125">
        <f t="shared" si="109"/>
        <v>0</v>
      </c>
      <c r="AT204" s="125">
        <f t="shared" si="109"/>
        <v>0</v>
      </c>
      <c r="AU204" s="125">
        <f t="shared" si="109"/>
        <v>0</v>
      </c>
      <c r="AV204" s="125">
        <f t="shared" si="109"/>
        <v>0</v>
      </c>
      <c r="AW204" s="125">
        <f t="shared" si="109"/>
        <v>0</v>
      </c>
      <c r="AX204" s="125">
        <f t="shared" si="109"/>
        <v>20</v>
      </c>
      <c r="AY204" s="125">
        <f t="shared" si="109"/>
        <v>0</v>
      </c>
      <c r="AZ204" s="125">
        <f t="shared" si="109"/>
        <v>0</v>
      </c>
      <c r="BA204" s="125">
        <f t="shared" si="109"/>
        <v>29.7</v>
      </c>
      <c r="BB204" s="125">
        <f t="shared" si="109"/>
        <v>0</v>
      </c>
      <c r="BC204" s="125">
        <f t="shared" si="109"/>
        <v>0</v>
      </c>
      <c r="BD204" s="125">
        <f t="shared" si="109"/>
        <v>0</v>
      </c>
      <c r="BE204" s="125">
        <f t="shared" si="106"/>
        <v>1.39</v>
      </c>
      <c r="BF204" s="125">
        <f t="shared" si="107"/>
        <v>0</v>
      </c>
      <c r="BG204" s="125"/>
      <c r="BH204" s="125"/>
      <c r="BI204" s="125">
        <v>0</v>
      </c>
      <c r="BJ204" s="125">
        <v>0</v>
      </c>
      <c r="BK204" s="125">
        <v>1.39</v>
      </c>
      <c r="BL204" s="125">
        <v>0</v>
      </c>
      <c r="BM204" s="125">
        <v>0</v>
      </c>
      <c r="BN204" s="125">
        <v>0</v>
      </c>
      <c r="BO204" s="125">
        <v>0</v>
      </c>
      <c r="BP204" s="125">
        <v>0</v>
      </c>
      <c r="BQ204" s="125">
        <v>0</v>
      </c>
      <c r="BR204" s="125">
        <f>232-60</f>
        <v>172</v>
      </c>
      <c r="BS204" s="125">
        <v>0</v>
      </c>
      <c r="BT204" s="125">
        <f t="shared" si="102"/>
        <v>2856.51</v>
      </c>
    </row>
    <row r="205" s="110" customFormat="1" spans="1:72">
      <c r="A205" s="123" t="s">
        <v>361</v>
      </c>
      <c r="B205" s="123" t="s">
        <v>140</v>
      </c>
      <c r="C205" s="123" t="s">
        <v>137</v>
      </c>
      <c r="D205" s="124" t="s">
        <v>141</v>
      </c>
      <c r="E205" s="125">
        <f t="shared" si="101"/>
        <v>2684.51</v>
      </c>
      <c r="F205" s="125">
        <f t="shared" si="103"/>
        <v>2591.12</v>
      </c>
      <c r="G205" s="125">
        <v>2380.08</v>
      </c>
      <c r="H205" s="125">
        <f t="shared" si="104"/>
        <v>196.03</v>
      </c>
      <c r="I205" s="125">
        <v>110.25</v>
      </c>
      <c r="J205" s="125">
        <v>0</v>
      </c>
      <c r="K205" s="125">
        <v>85.78</v>
      </c>
      <c r="L205" s="125">
        <v>0</v>
      </c>
      <c r="M205" s="125">
        <v>15.01</v>
      </c>
      <c r="N205" s="125">
        <v>0</v>
      </c>
      <c r="O205" s="125">
        <v>0</v>
      </c>
      <c r="P205" s="125">
        <v>0</v>
      </c>
      <c r="Q205" s="125"/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3" t="s">
        <v>361</v>
      </c>
      <c r="Y205" s="123" t="s">
        <v>140</v>
      </c>
      <c r="Z205" s="123" t="s">
        <v>137</v>
      </c>
      <c r="AA205" s="124" t="s">
        <v>141</v>
      </c>
      <c r="AB205" s="125">
        <f t="shared" ref="AB205:AB206" si="110">SUBTOTAL(9,AC205:BD205)</f>
        <v>92</v>
      </c>
      <c r="AC205" s="136">
        <v>16.2</v>
      </c>
      <c r="AD205" s="136">
        <v>0</v>
      </c>
      <c r="AE205" s="137">
        <v>0</v>
      </c>
      <c r="AF205" s="137">
        <v>0</v>
      </c>
      <c r="AG205" s="136">
        <v>0</v>
      </c>
      <c r="AH205" s="136">
        <v>0</v>
      </c>
      <c r="AI205" s="136">
        <v>0</v>
      </c>
      <c r="AJ205" s="136">
        <v>0</v>
      </c>
      <c r="AK205" s="136">
        <v>0</v>
      </c>
      <c r="AL205" s="136">
        <v>6.1</v>
      </c>
      <c r="AM205" s="137">
        <v>0</v>
      </c>
      <c r="AN205" s="136">
        <v>0</v>
      </c>
      <c r="AO205" s="136">
        <v>0</v>
      </c>
      <c r="AP205" s="136">
        <v>0</v>
      </c>
      <c r="AQ205" s="136">
        <v>0</v>
      </c>
      <c r="AR205" s="136">
        <v>20</v>
      </c>
      <c r="AS205" s="137">
        <v>0</v>
      </c>
      <c r="AT205" s="137">
        <v>0</v>
      </c>
      <c r="AU205" s="137">
        <v>0</v>
      </c>
      <c r="AV205" s="136">
        <v>0</v>
      </c>
      <c r="AW205" s="137">
        <v>0</v>
      </c>
      <c r="AX205" s="136">
        <v>20</v>
      </c>
      <c r="AY205" s="136">
        <v>0</v>
      </c>
      <c r="AZ205" s="136">
        <v>0</v>
      </c>
      <c r="BA205" s="136">
        <v>29.7</v>
      </c>
      <c r="BB205" s="136">
        <v>0</v>
      </c>
      <c r="BC205" s="136">
        <v>0</v>
      </c>
      <c r="BD205" s="125">
        <v>0</v>
      </c>
      <c r="BE205" s="125">
        <f t="shared" si="106"/>
        <v>1.39</v>
      </c>
      <c r="BF205" s="125">
        <f t="shared" si="107"/>
        <v>0</v>
      </c>
      <c r="BG205" s="125"/>
      <c r="BH205" s="125"/>
      <c r="BI205" s="125">
        <v>0</v>
      </c>
      <c r="BJ205" s="125">
        <v>0</v>
      </c>
      <c r="BK205" s="125">
        <v>1.39</v>
      </c>
      <c r="BL205" s="125">
        <v>0</v>
      </c>
      <c r="BM205" s="125">
        <v>0</v>
      </c>
      <c r="BN205" s="125">
        <v>0</v>
      </c>
      <c r="BO205" s="125">
        <v>0</v>
      </c>
      <c r="BP205" s="125">
        <v>0</v>
      </c>
      <c r="BQ205" s="125">
        <v>0</v>
      </c>
      <c r="BR205" s="125">
        <v>142</v>
      </c>
      <c r="BS205" s="125">
        <v>0</v>
      </c>
      <c r="BT205" s="125">
        <f t="shared" si="102"/>
        <v>2826.51</v>
      </c>
    </row>
    <row r="206" s="110" customFormat="1" spans="1:72">
      <c r="A206" s="123" t="s">
        <v>361</v>
      </c>
      <c r="B206" s="123" t="s">
        <v>140</v>
      </c>
      <c r="C206" s="123" t="s">
        <v>154</v>
      </c>
      <c r="D206" s="124" t="s">
        <v>362</v>
      </c>
      <c r="E206" s="125">
        <f t="shared" si="101"/>
        <v>0</v>
      </c>
      <c r="F206" s="125">
        <f t="shared" si="103"/>
        <v>0</v>
      </c>
      <c r="G206" s="125">
        <v>0</v>
      </c>
      <c r="H206" s="125">
        <f t="shared" si="104"/>
        <v>0</v>
      </c>
      <c r="I206" s="125">
        <v>0</v>
      </c>
      <c r="J206" s="125">
        <v>0</v>
      </c>
      <c r="K206" s="125">
        <v>0</v>
      </c>
      <c r="L206" s="125">
        <v>0</v>
      </c>
      <c r="M206" s="125">
        <v>0</v>
      </c>
      <c r="N206" s="125">
        <v>0</v>
      </c>
      <c r="O206" s="125">
        <v>0</v>
      </c>
      <c r="P206" s="125">
        <v>0</v>
      </c>
      <c r="Q206" s="125"/>
      <c r="R206" s="125">
        <v>0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3" t="s">
        <v>361</v>
      </c>
      <c r="Y206" s="123" t="s">
        <v>140</v>
      </c>
      <c r="Z206" s="123" t="s">
        <v>154</v>
      </c>
      <c r="AA206" s="124" t="s">
        <v>362</v>
      </c>
      <c r="AB206" s="125">
        <f t="shared" si="110"/>
        <v>0</v>
      </c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>
        <v>0</v>
      </c>
      <c r="BE206" s="125">
        <f t="shared" si="106"/>
        <v>0</v>
      </c>
      <c r="BF206" s="125">
        <f t="shared" si="107"/>
        <v>0</v>
      </c>
      <c r="BG206" s="125"/>
      <c r="BH206" s="125"/>
      <c r="BI206" s="125">
        <v>0</v>
      </c>
      <c r="BJ206" s="125">
        <v>0</v>
      </c>
      <c r="BK206" s="125">
        <v>0</v>
      </c>
      <c r="BL206" s="125">
        <v>0</v>
      </c>
      <c r="BM206" s="125">
        <v>0</v>
      </c>
      <c r="BN206" s="125">
        <v>0</v>
      </c>
      <c r="BO206" s="125">
        <v>0</v>
      </c>
      <c r="BP206" s="125">
        <v>0</v>
      </c>
      <c r="BQ206" s="125">
        <v>0</v>
      </c>
      <c r="BR206" s="125">
        <f>90-60</f>
        <v>30</v>
      </c>
      <c r="BS206" s="125">
        <v>0</v>
      </c>
      <c r="BT206" s="125">
        <f t="shared" si="102"/>
        <v>30</v>
      </c>
    </row>
    <row r="207" s="110" customFormat="1" spans="1:72">
      <c r="A207" s="123"/>
      <c r="B207" s="123" t="s">
        <v>142</v>
      </c>
      <c r="C207" s="123"/>
      <c r="D207" s="124" t="s">
        <v>363</v>
      </c>
      <c r="E207" s="125">
        <f t="shared" si="101"/>
        <v>0</v>
      </c>
      <c r="F207" s="125">
        <f t="shared" si="103"/>
        <v>0</v>
      </c>
      <c r="G207" s="125">
        <v>0</v>
      </c>
      <c r="H207" s="125">
        <f t="shared" si="104"/>
        <v>0</v>
      </c>
      <c r="I207" s="125">
        <v>0</v>
      </c>
      <c r="J207" s="125">
        <v>0</v>
      </c>
      <c r="K207" s="125">
        <v>0</v>
      </c>
      <c r="L207" s="125">
        <v>0</v>
      </c>
      <c r="M207" s="125">
        <v>0</v>
      </c>
      <c r="N207" s="125">
        <v>0</v>
      </c>
      <c r="O207" s="125">
        <v>0</v>
      </c>
      <c r="P207" s="125">
        <v>0</v>
      </c>
      <c r="Q207" s="125"/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3"/>
      <c r="Y207" s="123" t="s">
        <v>142</v>
      </c>
      <c r="Z207" s="123"/>
      <c r="AA207" s="124" t="s">
        <v>363</v>
      </c>
      <c r="AB207" s="125">
        <f t="shared" si="105"/>
        <v>0</v>
      </c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>
        <v>0</v>
      </c>
      <c r="BE207" s="125">
        <f t="shared" si="106"/>
        <v>0</v>
      </c>
      <c r="BF207" s="125">
        <f t="shared" si="107"/>
        <v>0</v>
      </c>
      <c r="BG207" s="125"/>
      <c r="BH207" s="125"/>
      <c r="BI207" s="125">
        <v>0</v>
      </c>
      <c r="BJ207" s="125">
        <v>0</v>
      </c>
      <c r="BK207" s="125">
        <v>0</v>
      </c>
      <c r="BL207" s="125">
        <v>0</v>
      </c>
      <c r="BM207" s="125">
        <v>0</v>
      </c>
      <c r="BN207" s="125">
        <v>0</v>
      </c>
      <c r="BO207" s="125">
        <v>0</v>
      </c>
      <c r="BP207" s="125">
        <v>0</v>
      </c>
      <c r="BQ207" s="125">
        <v>0</v>
      </c>
      <c r="BR207" s="125">
        <v>1170</v>
      </c>
      <c r="BS207" s="125">
        <v>240</v>
      </c>
      <c r="BT207" s="125">
        <f t="shared" si="102"/>
        <v>1410</v>
      </c>
    </row>
    <row r="208" s="110" customFormat="1" spans="1:72">
      <c r="A208" s="123" t="s">
        <v>361</v>
      </c>
      <c r="B208" s="123" t="s">
        <v>144</v>
      </c>
      <c r="C208" s="123" t="s">
        <v>137</v>
      </c>
      <c r="D208" s="124" t="s">
        <v>364</v>
      </c>
      <c r="E208" s="125">
        <f t="shared" si="101"/>
        <v>0</v>
      </c>
      <c r="F208" s="125">
        <f t="shared" si="103"/>
        <v>0</v>
      </c>
      <c r="G208" s="125">
        <v>0</v>
      </c>
      <c r="H208" s="125">
        <f t="shared" si="104"/>
        <v>0</v>
      </c>
      <c r="I208" s="125">
        <v>0</v>
      </c>
      <c r="J208" s="125">
        <v>0</v>
      </c>
      <c r="K208" s="125">
        <v>0</v>
      </c>
      <c r="L208" s="125">
        <v>0</v>
      </c>
      <c r="M208" s="125">
        <v>0</v>
      </c>
      <c r="N208" s="125">
        <v>0</v>
      </c>
      <c r="O208" s="125">
        <v>0</v>
      </c>
      <c r="P208" s="125">
        <v>0</v>
      </c>
      <c r="Q208" s="125"/>
      <c r="R208" s="125">
        <v>0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3" t="s">
        <v>361</v>
      </c>
      <c r="Y208" s="123" t="s">
        <v>144</v>
      </c>
      <c r="Z208" s="123" t="s">
        <v>137</v>
      </c>
      <c r="AA208" s="124" t="s">
        <v>364</v>
      </c>
      <c r="AB208" s="125">
        <f t="shared" ref="AB208:AB209" si="111">SUBTOTAL(9,AC208:BD208)</f>
        <v>0</v>
      </c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  <c r="BD208" s="125">
        <v>0</v>
      </c>
      <c r="BE208" s="125">
        <f t="shared" si="106"/>
        <v>0</v>
      </c>
      <c r="BF208" s="125">
        <f t="shared" si="107"/>
        <v>0</v>
      </c>
      <c r="BG208" s="125"/>
      <c r="BH208" s="125"/>
      <c r="BI208" s="125">
        <v>0</v>
      </c>
      <c r="BJ208" s="125">
        <v>0</v>
      </c>
      <c r="BK208" s="125">
        <v>0</v>
      </c>
      <c r="BL208" s="125">
        <v>0</v>
      </c>
      <c r="BM208" s="125">
        <v>0</v>
      </c>
      <c r="BN208" s="125">
        <v>0</v>
      </c>
      <c r="BO208" s="125">
        <v>0</v>
      </c>
      <c r="BP208" s="125">
        <v>0</v>
      </c>
      <c r="BQ208" s="125">
        <v>0</v>
      </c>
      <c r="BR208" s="125">
        <v>1170</v>
      </c>
      <c r="BS208" s="125">
        <v>0</v>
      </c>
      <c r="BT208" s="125">
        <f t="shared" si="102"/>
        <v>1170</v>
      </c>
    </row>
    <row r="209" s="110" customFormat="1" spans="1:72">
      <c r="A209" s="123" t="s">
        <v>361</v>
      </c>
      <c r="B209" s="123" t="s">
        <v>144</v>
      </c>
      <c r="C209" s="123" t="s">
        <v>154</v>
      </c>
      <c r="D209" s="124" t="s">
        <v>365</v>
      </c>
      <c r="E209" s="125">
        <f t="shared" si="101"/>
        <v>0</v>
      </c>
      <c r="F209" s="125">
        <f t="shared" si="103"/>
        <v>0</v>
      </c>
      <c r="G209" s="125">
        <v>0</v>
      </c>
      <c r="H209" s="125">
        <f t="shared" si="104"/>
        <v>0</v>
      </c>
      <c r="I209" s="125">
        <v>0</v>
      </c>
      <c r="J209" s="125">
        <v>0</v>
      </c>
      <c r="K209" s="125">
        <v>0</v>
      </c>
      <c r="L209" s="125">
        <v>0</v>
      </c>
      <c r="M209" s="125">
        <v>0</v>
      </c>
      <c r="N209" s="125">
        <v>0</v>
      </c>
      <c r="O209" s="125">
        <v>0</v>
      </c>
      <c r="P209" s="125">
        <v>0</v>
      </c>
      <c r="Q209" s="125"/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3" t="s">
        <v>361</v>
      </c>
      <c r="Y209" s="123" t="s">
        <v>144</v>
      </c>
      <c r="Z209" s="123" t="s">
        <v>154</v>
      </c>
      <c r="AA209" s="124" t="s">
        <v>365</v>
      </c>
      <c r="AB209" s="125">
        <f t="shared" si="111"/>
        <v>0</v>
      </c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  <c r="BC209" s="125"/>
      <c r="BD209" s="125">
        <v>0</v>
      </c>
      <c r="BE209" s="125">
        <f t="shared" si="106"/>
        <v>0</v>
      </c>
      <c r="BF209" s="125">
        <f t="shared" si="107"/>
        <v>0</v>
      </c>
      <c r="BG209" s="125"/>
      <c r="BH209" s="125"/>
      <c r="BI209" s="125">
        <v>0</v>
      </c>
      <c r="BJ209" s="125">
        <v>0</v>
      </c>
      <c r="BK209" s="125">
        <v>0</v>
      </c>
      <c r="BL209" s="125">
        <v>0</v>
      </c>
      <c r="BM209" s="125">
        <v>0</v>
      </c>
      <c r="BN209" s="125">
        <v>0</v>
      </c>
      <c r="BO209" s="125">
        <v>0</v>
      </c>
      <c r="BP209" s="125">
        <v>0</v>
      </c>
      <c r="BQ209" s="125">
        <v>0</v>
      </c>
      <c r="BR209" s="125">
        <v>0</v>
      </c>
      <c r="BS209" s="125">
        <v>240</v>
      </c>
      <c r="BT209" s="125">
        <f t="shared" si="102"/>
        <v>240</v>
      </c>
    </row>
    <row r="210" s="110" customFormat="1" spans="1:72">
      <c r="A210" s="123"/>
      <c r="B210" s="123" t="s">
        <v>145</v>
      </c>
      <c r="C210" s="123"/>
      <c r="D210" s="124" t="s">
        <v>366</v>
      </c>
      <c r="E210" s="125">
        <f t="shared" si="101"/>
        <v>0</v>
      </c>
      <c r="F210" s="125">
        <f t="shared" si="103"/>
        <v>0</v>
      </c>
      <c r="G210" s="125">
        <v>0</v>
      </c>
      <c r="H210" s="125">
        <f t="shared" si="104"/>
        <v>0</v>
      </c>
      <c r="I210" s="125">
        <v>0</v>
      </c>
      <c r="J210" s="125">
        <v>0</v>
      </c>
      <c r="K210" s="125">
        <v>0</v>
      </c>
      <c r="L210" s="125">
        <v>0</v>
      </c>
      <c r="M210" s="125">
        <v>0</v>
      </c>
      <c r="N210" s="125">
        <v>0</v>
      </c>
      <c r="O210" s="125">
        <v>0</v>
      </c>
      <c r="P210" s="125">
        <v>0</v>
      </c>
      <c r="Q210" s="125"/>
      <c r="R210" s="125">
        <v>0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3"/>
      <c r="Y210" s="123" t="s">
        <v>145</v>
      </c>
      <c r="Z210" s="123"/>
      <c r="AA210" s="124" t="s">
        <v>366</v>
      </c>
      <c r="AB210" s="125">
        <f t="shared" si="105"/>
        <v>0</v>
      </c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>
        <v>0</v>
      </c>
      <c r="BE210" s="125">
        <f t="shared" si="106"/>
        <v>0</v>
      </c>
      <c r="BF210" s="125">
        <f t="shared" si="107"/>
        <v>0</v>
      </c>
      <c r="BG210" s="125"/>
      <c r="BH210" s="125"/>
      <c r="BI210" s="125">
        <v>0</v>
      </c>
      <c r="BJ210" s="125">
        <v>0</v>
      </c>
      <c r="BK210" s="125">
        <v>0</v>
      </c>
      <c r="BL210" s="125">
        <v>0</v>
      </c>
      <c r="BM210" s="125">
        <v>0</v>
      </c>
      <c r="BN210" s="125">
        <v>0</v>
      </c>
      <c r="BO210" s="125">
        <v>0</v>
      </c>
      <c r="BP210" s="125">
        <v>0</v>
      </c>
      <c r="BQ210" s="125">
        <v>0</v>
      </c>
      <c r="BR210" s="125">
        <v>630</v>
      </c>
      <c r="BS210" s="125">
        <v>681</v>
      </c>
      <c r="BT210" s="125">
        <f t="shared" si="102"/>
        <v>1311</v>
      </c>
    </row>
    <row r="211" s="110" customFormat="1" spans="1:72">
      <c r="A211" s="123" t="s">
        <v>361</v>
      </c>
      <c r="B211" s="123" t="s">
        <v>147</v>
      </c>
      <c r="C211" s="123" t="s">
        <v>142</v>
      </c>
      <c r="D211" s="124" t="s">
        <v>367</v>
      </c>
      <c r="E211" s="125">
        <f t="shared" si="101"/>
        <v>0</v>
      </c>
      <c r="F211" s="125">
        <f t="shared" si="103"/>
        <v>0</v>
      </c>
      <c r="G211" s="125">
        <v>0</v>
      </c>
      <c r="H211" s="125">
        <f t="shared" si="104"/>
        <v>0</v>
      </c>
      <c r="I211" s="125">
        <v>0</v>
      </c>
      <c r="J211" s="125">
        <v>0</v>
      </c>
      <c r="K211" s="125">
        <v>0</v>
      </c>
      <c r="L211" s="125">
        <v>0</v>
      </c>
      <c r="M211" s="125">
        <v>0</v>
      </c>
      <c r="N211" s="125">
        <v>0</v>
      </c>
      <c r="O211" s="125">
        <v>0</v>
      </c>
      <c r="P211" s="125">
        <v>0</v>
      </c>
      <c r="Q211" s="125"/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3" t="s">
        <v>361</v>
      </c>
      <c r="Y211" s="123" t="s">
        <v>147</v>
      </c>
      <c r="Z211" s="123" t="s">
        <v>142</v>
      </c>
      <c r="AA211" s="124" t="s">
        <v>367</v>
      </c>
      <c r="AB211" s="125">
        <f t="shared" ref="AB211:AB212" si="112">SUBTOTAL(9,AC211:BD211)</f>
        <v>0</v>
      </c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>
        <v>0</v>
      </c>
      <c r="BE211" s="125">
        <f t="shared" si="106"/>
        <v>0</v>
      </c>
      <c r="BF211" s="125">
        <f t="shared" si="107"/>
        <v>0</v>
      </c>
      <c r="BG211" s="125"/>
      <c r="BH211" s="125"/>
      <c r="BI211" s="125">
        <v>0</v>
      </c>
      <c r="BJ211" s="125">
        <v>0</v>
      </c>
      <c r="BK211" s="125">
        <v>0</v>
      </c>
      <c r="BL211" s="125">
        <v>0</v>
      </c>
      <c r="BM211" s="125">
        <v>0</v>
      </c>
      <c r="BN211" s="125">
        <v>0</v>
      </c>
      <c r="BO211" s="125">
        <v>0</v>
      </c>
      <c r="BP211" s="125">
        <v>0</v>
      </c>
      <c r="BQ211" s="125">
        <v>0</v>
      </c>
      <c r="BR211" s="125">
        <v>160</v>
      </c>
      <c r="BS211" s="125">
        <v>0</v>
      </c>
      <c r="BT211" s="125">
        <f t="shared" si="102"/>
        <v>160</v>
      </c>
    </row>
    <row r="212" s="110" customFormat="1" spans="1:72">
      <c r="A212" s="123" t="s">
        <v>361</v>
      </c>
      <c r="B212" s="123" t="s">
        <v>147</v>
      </c>
      <c r="C212" s="123" t="s">
        <v>154</v>
      </c>
      <c r="D212" s="124" t="s">
        <v>368</v>
      </c>
      <c r="E212" s="125">
        <f t="shared" si="101"/>
        <v>0</v>
      </c>
      <c r="F212" s="125">
        <f t="shared" si="103"/>
        <v>0</v>
      </c>
      <c r="G212" s="125">
        <v>0</v>
      </c>
      <c r="H212" s="125">
        <f t="shared" si="104"/>
        <v>0</v>
      </c>
      <c r="I212" s="125">
        <v>0</v>
      </c>
      <c r="J212" s="125">
        <v>0</v>
      </c>
      <c r="K212" s="125">
        <v>0</v>
      </c>
      <c r="L212" s="125">
        <v>0</v>
      </c>
      <c r="M212" s="125">
        <v>0</v>
      </c>
      <c r="N212" s="125">
        <v>0</v>
      </c>
      <c r="O212" s="125">
        <v>0</v>
      </c>
      <c r="P212" s="125">
        <v>0</v>
      </c>
      <c r="Q212" s="125"/>
      <c r="R212" s="125">
        <v>0</v>
      </c>
      <c r="S212" s="125">
        <v>0</v>
      </c>
      <c r="T212" s="125">
        <v>0</v>
      </c>
      <c r="U212" s="125">
        <v>0</v>
      </c>
      <c r="V212" s="125">
        <v>0</v>
      </c>
      <c r="W212" s="125">
        <v>0</v>
      </c>
      <c r="X212" s="123" t="s">
        <v>361</v>
      </c>
      <c r="Y212" s="123" t="s">
        <v>147</v>
      </c>
      <c r="Z212" s="123" t="s">
        <v>154</v>
      </c>
      <c r="AA212" s="124" t="s">
        <v>368</v>
      </c>
      <c r="AB212" s="125">
        <f t="shared" si="112"/>
        <v>0</v>
      </c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>
        <v>0</v>
      </c>
      <c r="BE212" s="125">
        <f t="shared" si="106"/>
        <v>0</v>
      </c>
      <c r="BF212" s="125">
        <f t="shared" si="107"/>
        <v>0</v>
      </c>
      <c r="BG212" s="125"/>
      <c r="BH212" s="125"/>
      <c r="BI212" s="125">
        <v>0</v>
      </c>
      <c r="BJ212" s="125">
        <v>0</v>
      </c>
      <c r="BK212" s="125">
        <v>0</v>
      </c>
      <c r="BL212" s="125">
        <v>0</v>
      </c>
      <c r="BM212" s="125">
        <v>0</v>
      </c>
      <c r="BN212" s="125">
        <v>0</v>
      </c>
      <c r="BO212" s="125">
        <v>0</v>
      </c>
      <c r="BP212" s="125">
        <v>0</v>
      </c>
      <c r="BQ212" s="125">
        <v>0</v>
      </c>
      <c r="BR212" s="125">
        <v>470</v>
      </c>
      <c r="BS212" s="125">
        <v>681</v>
      </c>
      <c r="BT212" s="125">
        <f t="shared" si="102"/>
        <v>1151</v>
      </c>
    </row>
    <row r="213" s="110" customFormat="1" spans="1:72">
      <c r="A213" s="123"/>
      <c r="B213" s="123" t="s">
        <v>156</v>
      </c>
      <c r="C213" s="123"/>
      <c r="D213" s="124" t="s">
        <v>369</v>
      </c>
      <c r="E213" s="125">
        <f t="shared" si="101"/>
        <v>1748.79</v>
      </c>
      <c r="F213" s="125">
        <f t="shared" si="103"/>
        <v>1406.24</v>
      </c>
      <c r="G213" s="125">
        <v>782.99</v>
      </c>
      <c r="H213" s="125">
        <f t="shared" si="104"/>
        <v>132.75</v>
      </c>
      <c r="I213" s="125">
        <v>132.75</v>
      </c>
      <c r="J213" s="125">
        <v>0</v>
      </c>
      <c r="K213" s="125">
        <v>0</v>
      </c>
      <c r="L213" s="125">
        <v>0</v>
      </c>
      <c r="M213" s="125">
        <v>65.25</v>
      </c>
      <c r="N213" s="125">
        <v>0</v>
      </c>
      <c r="O213" s="125">
        <v>425.25</v>
      </c>
      <c r="P213" s="125">
        <v>0</v>
      </c>
      <c r="Q213" s="125"/>
      <c r="R213" s="125">
        <v>0</v>
      </c>
      <c r="S213" s="125">
        <v>0</v>
      </c>
      <c r="T213" s="125">
        <v>0</v>
      </c>
      <c r="U213" s="125">
        <v>0</v>
      </c>
      <c r="V213" s="125">
        <v>0</v>
      </c>
      <c r="W213" s="125">
        <v>0</v>
      </c>
      <c r="X213" s="123"/>
      <c r="Y213" s="123" t="s">
        <v>156</v>
      </c>
      <c r="Z213" s="123"/>
      <c r="AA213" s="124" t="s">
        <v>369</v>
      </c>
      <c r="AB213" s="125">
        <f>SUM(AB214:AB219)</f>
        <v>340.83</v>
      </c>
      <c r="AC213" s="125">
        <f t="shared" ref="AC213:BD213" si="113">SUM(AC214:AC219)</f>
        <v>44</v>
      </c>
      <c r="AD213" s="125">
        <f t="shared" si="113"/>
        <v>13.7</v>
      </c>
      <c r="AE213" s="125">
        <f t="shared" si="113"/>
        <v>0</v>
      </c>
      <c r="AF213" s="125">
        <f t="shared" si="113"/>
        <v>0.5</v>
      </c>
      <c r="AG213" s="125">
        <f t="shared" si="113"/>
        <v>9</v>
      </c>
      <c r="AH213" s="125">
        <f t="shared" si="113"/>
        <v>14.5</v>
      </c>
      <c r="AI213" s="125">
        <f t="shared" si="113"/>
        <v>6</v>
      </c>
      <c r="AJ213" s="125">
        <f t="shared" si="113"/>
        <v>0</v>
      </c>
      <c r="AK213" s="125">
        <f t="shared" si="113"/>
        <v>0</v>
      </c>
      <c r="AL213" s="125">
        <f t="shared" si="113"/>
        <v>21</v>
      </c>
      <c r="AM213" s="125">
        <f t="shared" si="113"/>
        <v>0</v>
      </c>
      <c r="AN213" s="125">
        <f t="shared" si="113"/>
        <v>8</v>
      </c>
      <c r="AO213" s="125">
        <f t="shared" si="113"/>
        <v>0.5</v>
      </c>
      <c r="AP213" s="125">
        <f t="shared" si="113"/>
        <v>2</v>
      </c>
      <c r="AQ213" s="125">
        <f t="shared" si="113"/>
        <v>4.9</v>
      </c>
      <c r="AR213" s="125">
        <f t="shared" si="113"/>
        <v>0.5</v>
      </c>
      <c r="AS213" s="125">
        <f t="shared" si="113"/>
        <v>0</v>
      </c>
      <c r="AT213" s="125">
        <f t="shared" si="113"/>
        <v>0</v>
      </c>
      <c r="AU213" s="125">
        <f t="shared" si="113"/>
        <v>2</v>
      </c>
      <c r="AV213" s="125">
        <f t="shared" si="113"/>
        <v>6.3</v>
      </c>
      <c r="AW213" s="125">
        <f t="shared" si="113"/>
        <v>0</v>
      </c>
      <c r="AX213" s="125">
        <f t="shared" si="113"/>
        <v>65</v>
      </c>
      <c r="AY213" s="125">
        <f t="shared" si="113"/>
        <v>3</v>
      </c>
      <c r="AZ213" s="125">
        <f t="shared" si="113"/>
        <v>7.6</v>
      </c>
      <c r="BA213" s="125">
        <f t="shared" si="113"/>
        <v>49.02</v>
      </c>
      <c r="BB213" s="125">
        <f t="shared" si="113"/>
        <v>0.72</v>
      </c>
      <c r="BC213" s="125">
        <f t="shared" si="113"/>
        <v>82.59</v>
      </c>
      <c r="BD213" s="125">
        <f t="shared" si="113"/>
        <v>0</v>
      </c>
      <c r="BE213" s="125">
        <f t="shared" si="106"/>
        <v>1.72</v>
      </c>
      <c r="BF213" s="125">
        <f t="shared" si="107"/>
        <v>0</v>
      </c>
      <c r="BG213" s="125"/>
      <c r="BH213" s="125"/>
      <c r="BI213" s="125">
        <v>0</v>
      </c>
      <c r="BJ213" s="125">
        <v>0</v>
      </c>
      <c r="BK213" s="125">
        <v>1.72</v>
      </c>
      <c r="BL213" s="125">
        <v>0</v>
      </c>
      <c r="BM213" s="125">
        <v>0</v>
      </c>
      <c r="BN213" s="125">
        <v>0</v>
      </c>
      <c r="BO213" s="125">
        <v>0</v>
      </c>
      <c r="BP213" s="125">
        <v>0</v>
      </c>
      <c r="BQ213" s="125">
        <v>0</v>
      </c>
      <c r="BR213" s="125">
        <v>1091.31</v>
      </c>
      <c r="BS213" s="125">
        <v>3108.75</v>
      </c>
      <c r="BT213" s="125">
        <f t="shared" si="102"/>
        <v>5948.85</v>
      </c>
    </row>
    <row r="214" s="110" customFormat="1" spans="1:72">
      <c r="A214" s="123" t="s">
        <v>361</v>
      </c>
      <c r="B214" s="123" t="s">
        <v>158</v>
      </c>
      <c r="C214" s="123" t="s">
        <v>137</v>
      </c>
      <c r="D214" s="124" t="s">
        <v>370</v>
      </c>
      <c r="E214" s="125">
        <f t="shared" si="101"/>
        <v>604.84</v>
      </c>
      <c r="F214" s="125">
        <f t="shared" si="103"/>
        <v>503.56</v>
      </c>
      <c r="G214" s="125">
        <v>284.13</v>
      </c>
      <c r="H214" s="125">
        <f t="shared" si="104"/>
        <v>0</v>
      </c>
      <c r="I214" s="125">
        <v>0</v>
      </c>
      <c r="J214" s="125">
        <v>0</v>
      </c>
      <c r="K214" s="125">
        <v>0</v>
      </c>
      <c r="L214" s="125">
        <v>0</v>
      </c>
      <c r="M214" s="125">
        <v>23.68</v>
      </c>
      <c r="N214" s="125">
        <v>0</v>
      </c>
      <c r="O214" s="125">
        <v>195.75</v>
      </c>
      <c r="P214" s="125">
        <v>0</v>
      </c>
      <c r="Q214" s="125"/>
      <c r="R214" s="125">
        <v>0</v>
      </c>
      <c r="S214" s="125">
        <v>0</v>
      </c>
      <c r="T214" s="125">
        <v>0</v>
      </c>
      <c r="U214" s="125">
        <v>0</v>
      </c>
      <c r="V214" s="125">
        <v>0</v>
      </c>
      <c r="W214" s="125">
        <v>0</v>
      </c>
      <c r="X214" s="123" t="s">
        <v>361</v>
      </c>
      <c r="Y214" s="123" t="s">
        <v>158</v>
      </c>
      <c r="Z214" s="123" t="s">
        <v>137</v>
      </c>
      <c r="AA214" s="124" t="s">
        <v>370</v>
      </c>
      <c r="AB214" s="125">
        <f t="shared" ref="AB214:AB219" si="114">SUBTOTAL(9,AC214:BD214)</f>
        <v>100.37</v>
      </c>
      <c r="AC214" s="136">
        <v>4</v>
      </c>
      <c r="AD214" s="136">
        <v>2.5</v>
      </c>
      <c r="AE214" s="137">
        <v>0</v>
      </c>
      <c r="AF214" s="137">
        <v>0</v>
      </c>
      <c r="AG214" s="136">
        <v>0.5</v>
      </c>
      <c r="AH214" s="136">
        <v>2</v>
      </c>
      <c r="AI214" s="136">
        <v>1</v>
      </c>
      <c r="AJ214" s="136">
        <v>0</v>
      </c>
      <c r="AK214" s="136">
        <v>0</v>
      </c>
      <c r="AL214" s="136">
        <v>10</v>
      </c>
      <c r="AM214" s="137">
        <v>0</v>
      </c>
      <c r="AN214" s="136">
        <v>2</v>
      </c>
      <c r="AO214" s="136">
        <v>0</v>
      </c>
      <c r="AP214" s="136">
        <v>0</v>
      </c>
      <c r="AQ214" s="136">
        <v>0</v>
      </c>
      <c r="AR214" s="136">
        <v>0</v>
      </c>
      <c r="AS214" s="137">
        <v>0</v>
      </c>
      <c r="AT214" s="137">
        <v>0</v>
      </c>
      <c r="AU214" s="137">
        <v>0</v>
      </c>
      <c r="AV214" s="136">
        <v>2.3</v>
      </c>
      <c r="AW214" s="137">
        <v>0</v>
      </c>
      <c r="AX214" s="136">
        <v>30</v>
      </c>
      <c r="AY214" s="136">
        <v>0</v>
      </c>
      <c r="AZ214" s="136">
        <v>5</v>
      </c>
      <c r="BA214" s="136">
        <v>0</v>
      </c>
      <c r="BB214" s="136">
        <v>0</v>
      </c>
      <c r="BC214" s="136">
        <v>41.07</v>
      </c>
      <c r="BD214" s="125">
        <v>0</v>
      </c>
      <c r="BE214" s="125">
        <f t="shared" si="106"/>
        <v>0.91</v>
      </c>
      <c r="BF214" s="125">
        <f t="shared" si="107"/>
        <v>0</v>
      </c>
      <c r="BG214" s="125"/>
      <c r="BH214" s="125"/>
      <c r="BI214" s="125">
        <v>0</v>
      </c>
      <c r="BJ214" s="125">
        <v>0</v>
      </c>
      <c r="BK214" s="125">
        <v>0.91</v>
      </c>
      <c r="BL214" s="125">
        <v>0</v>
      </c>
      <c r="BM214" s="125">
        <v>0</v>
      </c>
      <c r="BN214" s="125">
        <v>0</v>
      </c>
      <c r="BO214" s="125">
        <v>0</v>
      </c>
      <c r="BP214" s="125">
        <v>0</v>
      </c>
      <c r="BQ214" s="125">
        <v>0</v>
      </c>
      <c r="BR214" s="125">
        <v>225.78</v>
      </c>
      <c r="BS214" s="125">
        <v>0</v>
      </c>
      <c r="BT214" s="125">
        <f t="shared" si="102"/>
        <v>830.62</v>
      </c>
    </row>
    <row r="215" s="110" customFormat="1" spans="1:72">
      <c r="A215" s="123" t="s">
        <v>361</v>
      </c>
      <c r="B215" s="123" t="s">
        <v>158</v>
      </c>
      <c r="C215" s="123" t="s">
        <v>142</v>
      </c>
      <c r="D215" s="124" t="s">
        <v>371</v>
      </c>
      <c r="E215" s="125">
        <f t="shared" si="101"/>
        <v>435.49</v>
      </c>
      <c r="F215" s="125">
        <f t="shared" si="103"/>
        <v>300.33</v>
      </c>
      <c r="G215" s="125">
        <v>158.84</v>
      </c>
      <c r="H215" s="125">
        <f t="shared" si="104"/>
        <v>128.25</v>
      </c>
      <c r="I215" s="125">
        <v>128.25</v>
      </c>
      <c r="J215" s="125">
        <v>0</v>
      </c>
      <c r="K215" s="125">
        <v>0</v>
      </c>
      <c r="L215" s="125">
        <v>0</v>
      </c>
      <c r="M215" s="125">
        <v>13.24</v>
      </c>
      <c r="N215" s="125">
        <v>0</v>
      </c>
      <c r="O215" s="125">
        <v>0</v>
      </c>
      <c r="P215" s="125">
        <v>0</v>
      </c>
      <c r="Q215" s="125"/>
      <c r="R215" s="125">
        <v>0</v>
      </c>
      <c r="S215" s="125">
        <v>0</v>
      </c>
      <c r="T215" s="125">
        <v>0</v>
      </c>
      <c r="U215" s="125">
        <v>0</v>
      </c>
      <c r="V215" s="125">
        <v>0</v>
      </c>
      <c r="W215" s="125">
        <v>0</v>
      </c>
      <c r="X215" s="123" t="s">
        <v>361</v>
      </c>
      <c r="Y215" s="123" t="s">
        <v>158</v>
      </c>
      <c r="Z215" s="123" t="s">
        <v>142</v>
      </c>
      <c r="AA215" s="124" t="s">
        <v>371</v>
      </c>
      <c r="AB215" s="125">
        <f t="shared" si="114"/>
        <v>134.36</v>
      </c>
      <c r="AC215" s="136">
        <v>13</v>
      </c>
      <c r="AD215" s="136">
        <v>2.2</v>
      </c>
      <c r="AE215" s="137">
        <v>0</v>
      </c>
      <c r="AF215" s="137">
        <v>0</v>
      </c>
      <c r="AG215" s="136">
        <v>0.5</v>
      </c>
      <c r="AH215" s="136">
        <v>2.5</v>
      </c>
      <c r="AI215" s="136">
        <v>0.5</v>
      </c>
      <c r="AJ215" s="136">
        <v>0</v>
      </c>
      <c r="AK215" s="136">
        <v>0</v>
      </c>
      <c r="AL215" s="136">
        <v>7</v>
      </c>
      <c r="AM215" s="137">
        <v>0</v>
      </c>
      <c r="AN215" s="136">
        <v>0</v>
      </c>
      <c r="AO215" s="136">
        <v>0</v>
      </c>
      <c r="AP215" s="136">
        <v>0</v>
      </c>
      <c r="AQ215" s="136">
        <v>1.9</v>
      </c>
      <c r="AR215" s="136">
        <v>0.5</v>
      </c>
      <c r="AS215" s="137">
        <v>0</v>
      </c>
      <c r="AT215" s="137">
        <v>0</v>
      </c>
      <c r="AU215" s="137">
        <v>0</v>
      </c>
      <c r="AV215" s="136">
        <v>0</v>
      </c>
      <c r="AW215" s="137">
        <v>0</v>
      </c>
      <c r="AX215" s="136">
        <v>23</v>
      </c>
      <c r="AY215" s="136">
        <v>0</v>
      </c>
      <c r="AZ215" s="136">
        <v>0</v>
      </c>
      <c r="BA215" s="136">
        <v>47.02</v>
      </c>
      <c r="BB215" s="136">
        <v>0.72</v>
      </c>
      <c r="BC215" s="136">
        <v>35.52</v>
      </c>
      <c r="BD215" s="125">
        <v>0</v>
      </c>
      <c r="BE215" s="125">
        <f t="shared" si="106"/>
        <v>0.8</v>
      </c>
      <c r="BF215" s="125">
        <f t="shared" si="107"/>
        <v>0</v>
      </c>
      <c r="BG215" s="125"/>
      <c r="BH215" s="125"/>
      <c r="BI215" s="125">
        <v>0</v>
      </c>
      <c r="BJ215" s="125">
        <v>0</v>
      </c>
      <c r="BK215" s="125">
        <v>0.8</v>
      </c>
      <c r="BL215" s="125">
        <v>0</v>
      </c>
      <c r="BM215" s="125">
        <v>0</v>
      </c>
      <c r="BN215" s="125">
        <v>0</v>
      </c>
      <c r="BO215" s="125">
        <v>0</v>
      </c>
      <c r="BP215" s="125">
        <v>0</v>
      </c>
      <c r="BQ215" s="125">
        <v>0</v>
      </c>
      <c r="BR215" s="125">
        <v>86</v>
      </c>
      <c r="BS215" s="125">
        <v>0</v>
      </c>
      <c r="BT215" s="125">
        <f t="shared" si="102"/>
        <v>521.49</v>
      </c>
    </row>
    <row r="216" s="110" customFormat="1" spans="1:72">
      <c r="A216" s="123" t="s">
        <v>361</v>
      </c>
      <c r="B216" s="123" t="s">
        <v>158</v>
      </c>
      <c r="C216" s="123" t="s">
        <v>145</v>
      </c>
      <c r="D216" s="124" t="s">
        <v>372</v>
      </c>
      <c r="E216" s="125">
        <f t="shared" si="101"/>
        <v>708.47</v>
      </c>
      <c r="F216" s="125">
        <f t="shared" si="103"/>
        <v>602.37</v>
      </c>
      <c r="G216" s="125">
        <v>340.03</v>
      </c>
      <c r="H216" s="125">
        <f t="shared" si="104"/>
        <v>4.5</v>
      </c>
      <c r="I216" s="125">
        <v>4.5</v>
      </c>
      <c r="J216" s="125">
        <v>0</v>
      </c>
      <c r="K216" s="125">
        <v>0</v>
      </c>
      <c r="L216" s="125">
        <v>0</v>
      </c>
      <c r="M216" s="125">
        <v>28.34</v>
      </c>
      <c r="N216" s="125">
        <v>0</v>
      </c>
      <c r="O216" s="125">
        <v>229.5</v>
      </c>
      <c r="P216" s="125">
        <v>0</v>
      </c>
      <c r="Q216" s="125"/>
      <c r="R216" s="125">
        <v>0</v>
      </c>
      <c r="S216" s="125">
        <v>0</v>
      </c>
      <c r="T216" s="125">
        <v>0</v>
      </c>
      <c r="U216" s="125">
        <v>0</v>
      </c>
      <c r="V216" s="125">
        <v>0</v>
      </c>
      <c r="W216" s="125">
        <v>0</v>
      </c>
      <c r="X216" s="123" t="s">
        <v>361</v>
      </c>
      <c r="Y216" s="123" t="s">
        <v>158</v>
      </c>
      <c r="Z216" s="123" t="s">
        <v>145</v>
      </c>
      <c r="AA216" s="124" t="s">
        <v>372</v>
      </c>
      <c r="AB216" s="125">
        <f t="shared" si="114"/>
        <v>106.1</v>
      </c>
      <c r="AC216" s="136">
        <v>27</v>
      </c>
      <c r="AD216" s="136">
        <v>9</v>
      </c>
      <c r="AE216" s="137">
        <v>0</v>
      </c>
      <c r="AF216" s="137">
        <v>0.5</v>
      </c>
      <c r="AG216" s="136">
        <v>8</v>
      </c>
      <c r="AH216" s="136">
        <v>10</v>
      </c>
      <c r="AI216" s="136">
        <v>4.5</v>
      </c>
      <c r="AJ216" s="136">
        <v>0</v>
      </c>
      <c r="AK216" s="136">
        <v>0</v>
      </c>
      <c r="AL216" s="136">
        <v>4</v>
      </c>
      <c r="AM216" s="137">
        <v>0</v>
      </c>
      <c r="AN216" s="136">
        <v>6</v>
      </c>
      <c r="AO216" s="136">
        <v>0.5</v>
      </c>
      <c r="AP216" s="136">
        <v>2</v>
      </c>
      <c r="AQ216" s="136">
        <v>3</v>
      </c>
      <c r="AR216" s="136">
        <v>0</v>
      </c>
      <c r="AS216" s="137">
        <v>0</v>
      </c>
      <c r="AT216" s="137">
        <v>0</v>
      </c>
      <c r="AU216" s="137">
        <v>2</v>
      </c>
      <c r="AV216" s="136">
        <v>4</v>
      </c>
      <c r="AW216" s="137">
        <v>0</v>
      </c>
      <c r="AX216" s="136">
        <v>12</v>
      </c>
      <c r="AY216" s="136">
        <v>3</v>
      </c>
      <c r="AZ216" s="136">
        <v>2.6</v>
      </c>
      <c r="BA216" s="136">
        <v>2</v>
      </c>
      <c r="BB216" s="136">
        <v>0</v>
      </c>
      <c r="BC216" s="136">
        <v>6</v>
      </c>
      <c r="BD216" s="125">
        <v>0</v>
      </c>
      <c r="BE216" s="125">
        <f t="shared" si="106"/>
        <v>0</v>
      </c>
      <c r="BF216" s="125">
        <f t="shared" si="107"/>
        <v>0</v>
      </c>
      <c r="BG216" s="125"/>
      <c r="BH216" s="125"/>
      <c r="BI216" s="125">
        <v>0</v>
      </c>
      <c r="BJ216" s="125">
        <v>0</v>
      </c>
      <c r="BK216" s="125">
        <v>0</v>
      </c>
      <c r="BL216" s="125">
        <v>0</v>
      </c>
      <c r="BM216" s="125">
        <v>0</v>
      </c>
      <c r="BN216" s="125">
        <v>0</v>
      </c>
      <c r="BO216" s="125">
        <v>0</v>
      </c>
      <c r="BP216" s="125">
        <v>0</v>
      </c>
      <c r="BQ216" s="125">
        <v>0</v>
      </c>
      <c r="BR216" s="125">
        <v>308</v>
      </c>
      <c r="BS216" s="125">
        <v>0</v>
      </c>
      <c r="BT216" s="125">
        <f t="shared" si="102"/>
        <v>1016.47</v>
      </c>
    </row>
    <row r="217" s="110" customFormat="1" spans="1:72">
      <c r="A217" s="123" t="s">
        <v>361</v>
      </c>
      <c r="B217" s="123" t="s">
        <v>158</v>
      </c>
      <c r="C217" s="123" t="s">
        <v>166</v>
      </c>
      <c r="D217" s="124" t="s">
        <v>373</v>
      </c>
      <c r="E217" s="125">
        <f t="shared" si="101"/>
        <v>0</v>
      </c>
      <c r="F217" s="125">
        <f t="shared" si="103"/>
        <v>0</v>
      </c>
      <c r="G217" s="125">
        <v>0</v>
      </c>
      <c r="H217" s="125">
        <f t="shared" si="104"/>
        <v>0</v>
      </c>
      <c r="I217" s="125">
        <v>0</v>
      </c>
      <c r="J217" s="125">
        <v>0</v>
      </c>
      <c r="K217" s="125">
        <v>0</v>
      </c>
      <c r="L217" s="125">
        <v>0</v>
      </c>
      <c r="M217" s="125">
        <v>0</v>
      </c>
      <c r="N217" s="125">
        <v>0</v>
      </c>
      <c r="O217" s="125">
        <v>0</v>
      </c>
      <c r="P217" s="125">
        <v>0</v>
      </c>
      <c r="Q217" s="125"/>
      <c r="R217" s="125">
        <v>0</v>
      </c>
      <c r="S217" s="125">
        <v>0</v>
      </c>
      <c r="T217" s="125">
        <v>0</v>
      </c>
      <c r="U217" s="125">
        <v>0</v>
      </c>
      <c r="V217" s="125">
        <v>0</v>
      </c>
      <c r="W217" s="125">
        <v>0</v>
      </c>
      <c r="X217" s="123" t="s">
        <v>361</v>
      </c>
      <c r="Y217" s="123" t="s">
        <v>158</v>
      </c>
      <c r="Z217" s="123" t="s">
        <v>166</v>
      </c>
      <c r="AA217" s="124" t="s">
        <v>373</v>
      </c>
      <c r="AB217" s="125">
        <f t="shared" si="114"/>
        <v>0</v>
      </c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>
        <v>0</v>
      </c>
      <c r="BE217" s="125">
        <f t="shared" si="106"/>
        <v>0</v>
      </c>
      <c r="BF217" s="125">
        <f t="shared" si="107"/>
        <v>0</v>
      </c>
      <c r="BG217" s="125"/>
      <c r="BH217" s="125"/>
      <c r="BI217" s="125">
        <v>0</v>
      </c>
      <c r="BJ217" s="125">
        <v>0</v>
      </c>
      <c r="BK217" s="125">
        <v>0</v>
      </c>
      <c r="BL217" s="125">
        <v>0</v>
      </c>
      <c r="BM217" s="125">
        <v>0</v>
      </c>
      <c r="BN217" s="125">
        <v>0</v>
      </c>
      <c r="BO217" s="125">
        <v>0</v>
      </c>
      <c r="BP217" s="125">
        <v>0</v>
      </c>
      <c r="BQ217" s="125">
        <v>0</v>
      </c>
      <c r="BR217" s="125">
        <v>45</v>
      </c>
      <c r="BS217" s="125">
        <v>0</v>
      </c>
      <c r="BT217" s="125">
        <f t="shared" si="102"/>
        <v>45</v>
      </c>
    </row>
    <row r="218" s="110" customFormat="1" spans="1:72">
      <c r="A218" s="123" t="s">
        <v>361</v>
      </c>
      <c r="B218" s="123" t="s">
        <v>158</v>
      </c>
      <c r="C218" s="123" t="s">
        <v>150</v>
      </c>
      <c r="D218" s="124" t="s">
        <v>374</v>
      </c>
      <c r="E218" s="125">
        <f t="shared" si="101"/>
        <v>0</v>
      </c>
      <c r="F218" s="125">
        <f t="shared" si="103"/>
        <v>0</v>
      </c>
      <c r="G218" s="125">
        <v>0</v>
      </c>
      <c r="H218" s="125">
        <f t="shared" si="104"/>
        <v>0</v>
      </c>
      <c r="I218" s="125">
        <v>0</v>
      </c>
      <c r="J218" s="125">
        <v>0</v>
      </c>
      <c r="K218" s="125">
        <v>0</v>
      </c>
      <c r="L218" s="125">
        <v>0</v>
      </c>
      <c r="M218" s="125">
        <v>0</v>
      </c>
      <c r="N218" s="125">
        <v>0</v>
      </c>
      <c r="O218" s="125">
        <v>0</v>
      </c>
      <c r="P218" s="125">
        <v>0</v>
      </c>
      <c r="Q218" s="125"/>
      <c r="R218" s="125">
        <v>0</v>
      </c>
      <c r="S218" s="125">
        <v>0</v>
      </c>
      <c r="T218" s="125">
        <v>0</v>
      </c>
      <c r="U218" s="125">
        <v>0</v>
      </c>
      <c r="V218" s="125">
        <v>0</v>
      </c>
      <c r="W218" s="125">
        <v>0</v>
      </c>
      <c r="X218" s="123" t="s">
        <v>361</v>
      </c>
      <c r="Y218" s="123" t="s">
        <v>158</v>
      </c>
      <c r="Z218" s="123" t="s">
        <v>150</v>
      </c>
      <c r="AA218" s="124" t="s">
        <v>374</v>
      </c>
      <c r="AB218" s="125">
        <f t="shared" si="114"/>
        <v>0</v>
      </c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>
        <v>0</v>
      </c>
      <c r="BE218" s="125">
        <f t="shared" si="106"/>
        <v>0</v>
      </c>
      <c r="BF218" s="125">
        <f t="shared" si="107"/>
        <v>0</v>
      </c>
      <c r="BG218" s="125"/>
      <c r="BH218" s="125"/>
      <c r="BI218" s="125">
        <v>0</v>
      </c>
      <c r="BJ218" s="125">
        <v>0</v>
      </c>
      <c r="BK218" s="125">
        <v>0</v>
      </c>
      <c r="BL218" s="125">
        <v>0</v>
      </c>
      <c r="BM218" s="125">
        <v>0</v>
      </c>
      <c r="BN218" s="125">
        <v>0</v>
      </c>
      <c r="BO218" s="125">
        <v>0</v>
      </c>
      <c r="BP218" s="125">
        <v>0</v>
      </c>
      <c r="BQ218" s="125">
        <v>0</v>
      </c>
      <c r="BR218" s="125">
        <v>406.53</v>
      </c>
      <c r="BS218" s="125">
        <v>3002</v>
      </c>
      <c r="BT218" s="125">
        <f t="shared" si="102"/>
        <v>3408.53</v>
      </c>
    </row>
    <row r="219" s="110" customFormat="1" spans="1:72">
      <c r="A219" s="123" t="s">
        <v>361</v>
      </c>
      <c r="B219" s="123" t="s">
        <v>158</v>
      </c>
      <c r="C219" s="123" t="s">
        <v>228</v>
      </c>
      <c r="D219" s="124" t="s">
        <v>375</v>
      </c>
      <c r="E219" s="125">
        <f t="shared" si="101"/>
        <v>0</v>
      </c>
      <c r="F219" s="125">
        <f t="shared" si="103"/>
        <v>0</v>
      </c>
      <c r="G219" s="125">
        <v>0</v>
      </c>
      <c r="H219" s="125">
        <f t="shared" si="104"/>
        <v>0</v>
      </c>
      <c r="I219" s="125">
        <v>0</v>
      </c>
      <c r="J219" s="125">
        <v>0</v>
      </c>
      <c r="K219" s="125">
        <v>0</v>
      </c>
      <c r="L219" s="125">
        <v>0</v>
      </c>
      <c r="M219" s="125">
        <v>0</v>
      </c>
      <c r="N219" s="125">
        <v>0</v>
      </c>
      <c r="O219" s="125">
        <v>0</v>
      </c>
      <c r="P219" s="125">
        <v>0</v>
      </c>
      <c r="Q219" s="125"/>
      <c r="R219" s="125">
        <v>0</v>
      </c>
      <c r="S219" s="125">
        <v>0</v>
      </c>
      <c r="T219" s="125">
        <v>0</v>
      </c>
      <c r="U219" s="125">
        <v>0</v>
      </c>
      <c r="V219" s="125">
        <v>0</v>
      </c>
      <c r="W219" s="125">
        <v>0</v>
      </c>
      <c r="X219" s="123" t="s">
        <v>361</v>
      </c>
      <c r="Y219" s="123" t="s">
        <v>158</v>
      </c>
      <c r="Z219" s="123" t="s">
        <v>228</v>
      </c>
      <c r="AA219" s="124" t="s">
        <v>375</v>
      </c>
      <c r="AB219" s="125">
        <f t="shared" si="114"/>
        <v>0</v>
      </c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>
        <v>0</v>
      </c>
      <c r="BE219" s="125">
        <f t="shared" si="106"/>
        <v>0</v>
      </c>
      <c r="BF219" s="125">
        <f t="shared" si="107"/>
        <v>0</v>
      </c>
      <c r="BG219" s="125"/>
      <c r="BH219" s="125"/>
      <c r="BI219" s="125">
        <v>0</v>
      </c>
      <c r="BJ219" s="125">
        <v>0</v>
      </c>
      <c r="BK219" s="125">
        <v>0</v>
      </c>
      <c r="BL219" s="125">
        <v>0</v>
      </c>
      <c r="BM219" s="125">
        <v>0</v>
      </c>
      <c r="BN219" s="125">
        <v>0</v>
      </c>
      <c r="BO219" s="125">
        <v>0</v>
      </c>
      <c r="BP219" s="125">
        <v>0</v>
      </c>
      <c r="BQ219" s="125">
        <v>0</v>
      </c>
      <c r="BR219" s="125">
        <v>20</v>
      </c>
      <c r="BS219" s="125">
        <v>106.75</v>
      </c>
      <c r="BT219" s="125">
        <f t="shared" si="102"/>
        <v>126.75</v>
      </c>
    </row>
    <row r="220" s="110" customFormat="1" spans="1:72">
      <c r="A220" s="123"/>
      <c r="B220" s="123" t="s">
        <v>166</v>
      </c>
      <c r="C220" s="123"/>
      <c r="D220" s="124" t="s">
        <v>376</v>
      </c>
      <c r="E220" s="125">
        <f t="shared" si="101"/>
        <v>0</v>
      </c>
      <c r="F220" s="125">
        <f t="shared" si="103"/>
        <v>0</v>
      </c>
      <c r="G220" s="125">
        <v>0</v>
      </c>
      <c r="H220" s="125">
        <f t="shared" si="104"/>
        <v>0</v>
      </c>
      <c r="I220" s="125">
        <v>0</v>
      </c>
      <c r="J220" s="125">
        <v>0</v>
      </c>
      <c r="K220" s="125">
        <v>0</v>
      </c>
      <c r="L220" s="125">
        <v>0</v>
      </c>
      <c r="M220" s="125">
        <v>0</v>
      </c>
      <c r="N220" s="125">
        <v>0</v>
      </c>
      <c r="O220" s="125">
        <v>0</v>
      </c>
      <c r="P220" s="125">
        <v>0</v>
      </c>
      <c r="Q220" s="125"/>
      <c r="R220" s="125">
        <v>0</v>
      </c>
      <c r="S220" s="125">
        <v>0</v>
      </c>
      <c r="T220" s="125">
        <v>0</v>
      </c>
      <c r="U220" s="125">
        <v>0</v>
      </c>
      <c r="V220" s="125">
        <v>0</v>
      </c>
      <c r="W220" s="125">
        <v>0</v>
      </c>
      <c r="X220" s="123"/>
      <c r="Y220" s="123" t="s">
        <v>166</v>
      </c>
      <c r="Z220" s="123"/>
      <c r="AA220" s="124" t="s">
        <v>376</v>
      </c>
      <c r="AB220" s="125">
        <f t="shared" si="105"/>
        <v>0</v>
      </c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>
        <v>0</v>
      </c>
      <c r="BE220" s="125">
        <f t="shared" si="106"/>
        <v>0</v>
      </c>
      <c r="BF220" s="125">
        <f t="shared" si="107"/>
        <v>0</v>
      </c>
      <c r="BG220" s="125"/>
      <c r="BH220" s="125"/>
      <c r="BI220" s="125">
        <v>0</v>
      </c>
      <c r="BJ220" s="125">
        <v>0</v>
      </c>
      <c r="BK220" s="125">
        <v>0</v>
      </c>
      <c r="BL220" s="125">
        <v>0</v>
      </c>
      <c r="BM220" s="125">
        <v>0</v>
      </c>
      <c r="BN220" s="125">
        <v>0</v>
      </c>
      <c r="BO220" s="125">
        <v>0</v>
      </c>
      <c r="BP220" s="125">
        <v>0</v>
      </c>
      <c r="BQ220" s="125">
        <v>0</v>
      </c>
      <c r="BR220" s="125">
        <v>0</v>
      </c>
      <c r="BS220" s="125">
        <v>85</v>
      </c>
      <c r="BT220" s="125">
        <f t="shared" si="102"/>
        <v>85</v>
      </c>
    </row>
    <row r="221" s="110" customFormat="1" spans="1:72">
      <c r="A221" s="123" t="s">
        <v>361</v>
      </c>
      <c r="B221" s="123" t="s">
        <v>168</v>
      </c>
      <c r="C221" s="123" t="s">
        <v>137</v>
      </c>
      <c r="D221" s="124" t="s">
        <v>377</v>
      </c>
      <c r="E221" s="125">
        <f t="shared" si="101"/>
        <v>0</v>
      </c>
      <c r="F221" s="125">
        <f t="shared" si="103"/>
        <v>0</v>
      </c>
      <c r="G221" s="125">
        <v>0</v>
      </c>
      <c r="H221" s="125">
        <f t="shared" si="104"/>
        <v>0</v>
      </c>
      <c r="I221" s="125">
        <v>0</v>
      </c>
      <c r="J221" s="125">
        <v>0</v>
      </c>
      <c r="K221" s="125">
        <v>0</v>
      </c>
      <c r="L221" s="125">
        <v>0</v>
      </c>
      <c r="M221" s="125">
        <v>0</v>
      </c>
      <c r="N221" s="125">
        <v>0</v>
      </c>
      <c r="O221" s="125">
        <v>0</v>
      </c>
      <c r="P221" s="125">
        <v>0</v>
      </c>
      <c r="Q221" s="125"/>
      <c r="R221" s="125">
        <v>0</v>
      </c>
      <c r="S221" s="125">
        <v>0</v>
      </c>
      <c r="T221" s="125">
        <v>0</v>
      </c>
      <c r="U221" s="125">
        <v>0</v>
      </c>
      <c r="V221" s="125">
        <v>0</v>
      </c>
      <c r="W221" s="125">
        <v>0</v>
      </c>
      <c r="X221" s="123" t="s">
        <v>361</v>
      </c>
      <c r="Y221" s="123" t="s">
        <v>168</v>
      </c>
      <c r="Z221" s="123" t="s">
        <v>137</v>
      </c>
      <c r="AA221" s="124" t="s">
        <v>377</v>
      </c>
      <c r="AB221" s="125">
        <f>SUBTOTAL(9,AC221:BD221)</f>
        <v>0</v>
      </c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>
        <v>0</v>
      </c>
      <c r="BE221" s="125">
        <f t="shared" si="106"/>
        <v>0</v>
      </c>
      <c r="BF221" s="125">
        <f t="shared" si="107"/>
        <v>0</v>
      </c>
      <c r="BG221" s="125"/>
      <c r="BH221" s="125"/>
      <c r="BI221" s="125">
        <v>0</v>
      </c>
      <c r="BJ221" s="125">
        <v>0</v>
      </c>
      <c r="BK221" s="125">
        <v>0</v>
      </c>
      <c r="BL221" s="125">
        <v>0</v>
      </c>
      <c r="BM221" s="125">
        <v>0</v>
      </c>
      <c r="BN221" s="125">
        <v>0</v>
      </c>
      <c r="BO221" s="125">
        <v>0</v>
      </c>
      <c r="BP221" s="125">
        <v>0</v>
      </c>
      <c r="BQ221" s="125">
        <v>0</v>
      </c>
      <c r="BR221" s="125">
        <v>0</v>
      </c>
      <c r="BS221" s="125">
        <v>85</v>
      </c>
      <c r="BT221" s="125">
        <f t="shared" si="102"/>
        <v>85</v>
      </c>
    </row>
    <row r="222" s="110" customFormat="1" spans="1:72">
      <c r="A222" s="123"/>
      <c r="B222" s="123" t="s">
        <v>163</v>
      </c>
      <c r="C222" s="123"/>
      <c r="D222" s="124" t="s">
        <v>378</v>
      </c>
      <c r="E222" s="125">
        <f t="shared" si="101"/>
        <v>0</v>
      </c>
      <c r="F222" s="125">
        <f t="shared" si="103"/>
        <v>0</v>
      </c>
      <c r="G222" s="125">
        <v>0</v>
      </c>
      <c r="H222" s="125">
        <f t="shared" si="104"/>
        <v>0</v>
      </c>
      <c r="I222" s="125">
        <v>0</v>
      </c>
      <c r="J222" s="125">
        <v>0</v>
      </c>
      <c r="K222" s="125">
        <v>0</v>
      </c>
      <c r="L222" s="125">
        <v>0</v>
      </c>
      <c r="M222" s="125">
        <v>0</v>
      </c>
      <c r="N222" s="125">
        <v>0</v>
      </c>
      <c r="O222" s="125">
        <v>0</v>
      </c>
      <c r="P222" s="125">
        <v>0</v>
      </c>
      <c r="Q222" s="125"/>
      <c r="R222" s="125">
        <v>0</v>
      </c>
      <c r="S222" s="125">
        <v>0</v>
      </c>
      <c r="T222" s="125">
        <v>0</v>
      </c>
      <c r="U222" s="125">
        <v>0</v>
      </c>
      <c r="V222" s="125">
        <v>0</v>
      </c>
      <c r="W222" s="125">
        <v>0</v>
      </c>
      <c r="X222" s="123"/>
      <c r="Y222" s="123" t="s">
        <v>163</v>
      </c>
      <c r="Z222" s="123"/>
      <c r="AA222" s="124" t="s">
        <v>378</v>
      </c>
      <c r="AB222" s="125">
        <f t="shared" si="105"/>
        <v>0</v>
      </c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>
        <v>0</v>
      </c>
      <c r="BE222" s="125">
        <f t="shared" si="106"/>
        <v>0</v>
      </c>
      <c r="BF222" s="125">
        <f t="shared" si="107"/>
        <v>0</v>
      </c>
      <c r="BG222" s="125"/>
      <c r="BH222" s="125"/>
      <c r="BI222" s="125">
        <v>0</v>
      </c>
      <c r="BJ222" s="125">
        <v>0</v>
      </c>
      <c r="BK222" s="125">
        <v>0</v>
      </c>
      <c r="BL222" s="125">
        <v>0</v>
      </c>
      <c r="BM222" s="125">
        <v>0</v>
      </c>
      <c r="BN222" s="125">
        <v>0</v>
      </c>
      <c r="BO222" s="125">
        <v>0</v>
      </c>
      <c r="BP222" s="125">
        <v>0</v>
      </c>
      <c r="BQ222" s="125">
        <v>0</v>
      </c>
      <c r="BR222" s="125">
        <v>1236.3</v>
      </c>
      <c r="BS222" s="125">
        <v>569</v>
      </c>
      <c r="BT222" s="125">
        <f t="shared" si="102"/>
        <v>1805.3</v>
      </c>
    </row>
    <row r="223" s="110" customFormat="1" spans="1:72">
      <c r="A223" s="123" t="s">
        <v>361</v>
      </c>
      <c r="B223" s="123" t="s">
        <v>171</v>
      </c>
      <c r="C223" s="123" t="s">
        <v>379</v>
      </c>
      <c r="D223" s="124" t="s">
        <v>380</v>
      </c>
      <c r="E223" s="125">
        <f t="shared" si="101"/>
        <v>0</v>
      </c>
      <c r="F223" s="125">
        <f t="shared" si="103"/>
        <v>0</v>
      </c>
      <c r="G223" s="125">
        <v>0</v>
      </c>
      <c r="H223" s="125">
        <f t="shared" si="104"/>
        <v>0</v>
      </c>
      <c r="I223" s="125">
        <v>0</v>
      </c>
      <c r="J223" s="125">
        <v>0</v>
      </c>
      <c r="K223" s="125">
        <v>0</v>
      </c>
      <c r="L223" s="125">
        <v>0</v>
      </c>
      <c r="M223" s="125">
        <v>0</v>
      </c>
      <c r="N223" s="125">
        <v>0</v>
      </c>
      <c r="O223" s="125">
        <v>0</v>
      </c>
      <c r="P223" s="125">
        <v>0</v>
      </c>
      <c r="Q223" s="125"/>
      <c r="R223" s="125">
        <v>0</v>
      </c>
      <c r="S223" s="125">
        <v>0</v>
      </c>
      <c r="T223" s="125">
        <v>0</v>
      </c>
      <c r="U223" s="125">
        <v>0</v>
      </c>
      <c r="V223" s="125">
        <v>0</v>
      </c>
      <c r="W223" s="125">
        <v>0</v>
      </c>
      <c r="X223" s="123" t="s">
        <v>361</v>
      </c>
      <c r="Y223" s="123" t="s">
        <v>171</v>
      </c>
      <c r="Z223" s="123" t="s">
        <v>379</v>
      </c>
      <c r="AA223" s="124" t="s">
        <v>380</v>
      </c>
      <c r="AB223" s="125">
        <f t="shared" ref="AB223:AB224" si="115">SUBTOTAL(9,AC223:BD223)</f>
        <v>0</v>
      </c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>
        <v>0</v>
      </c>
      <c r="BE223" s="125">
        <f t="shared" si="106"/>
        <v>0</v>
      </c>
      <c r="BF223" s="125">
        <f t="shared" si="107"/>
        <v>0</v>
      </c>
      <c r="BG223" s="125"/>
      <c r="BH223" s="125"/>
      <c r="BI223" s="125">
        <v>0</v>
      </c>
      <c r="BJ223" s="125">
        <v>0</v>
      </c>
      <c r="BK223" s="125">
        <v>0</v>
      </c>
      <c r="BL223" s="125">
        <v>0</v>
      </c>
      <c r="BM223" s="125">
        <v>0</v>
      </c>
      <c r="BN223" s="125">
        <v>0</v>
      </c>
      <c r="BO223" s="125">
        <v>0</v>
      </c>
      <c r="BP223" s="125">
        <v>0</v>
      </c>
      <c r="BQ223" s="125">
        <v>0</v>
      </c>
      <c r="BR223" s="125">
        <v>584.3</v>
      </c>
      <c r="BS223" s="125">
        <v>569</v>
      </c>
      <c r="BT223" s="125">
        <f t="shared" si="102"/>
        <v>1153.3</v>
      </c>
    </row>
    <row r="224" s="110" customFormat="1" spans="1:72">
      <c r="A224" s="123" t="s">
        <v>361</v>
      </c>
      <c r="B224" s="123" t="s">
        <v>171</v>
      </c>
      <c r="C224" s="123" t="s">
        <v>154</v>
      </c>
      <c r="D224" s="124" t="s">
        <v>381</v>
      </c>
      <c r="E224" s="125">
        <f t="shared" si="101"/>
        <v>0</v>
      </c>
      <c r="F224" s="125">
        <f t="shared" si="103"/>
        <v>0</v>
      </c>
      <c r="G224" s="125">
        <v>0</v>
      </c>
      <c r="H224" s="125">
        <f t="shared" si="104"/>
        <v>0</v>
      </c>
      <c r="I224" s="125">
        <v>0</v>
      </c>
      <c r="J224" s="125">
        <v>0</v>
      </c>
      <c r="K224" s="125">
        <v>0</v>
      </c>
      <c r="L224" s="125">
        <v>0</v>
      </c>
      <c r="M224" s="125">
        <v>0</v>
      </c>
      <c r="N224" s="125">
        <v>0</v>
      </c>
      <c r="O224" s="125">
        <v>0</v>
      </c>
      <c r="P224" s="125">
        <v>0</v>
      </c>
      <c r="Q224" s="125"/>
      <c r="R224" s="125">
        <v>0</v>
      </c>
      <c r="S224" s="125">
        <v>0</v>
      </c>
      <c r="T224" s="125">
        <v>0</v>
      </c>
      <c r="U224" s="125">
        <v>0</v>
      </c>
      <c r="V224" s="125">
        <v>0</v>
      </c>
      <c r="W224" s="125">
        <v>0</v>
      </c>
      <c r="X224" s="123" t="s">
        <v>361</v>
      </c>
      <c r="Y224" s="123" t="s">
        <v>171</v>
      </c>
      <c r="Z224" s="123" t="s">
        <v>154</v>
      </c>
      <c r="AA224" s="124" t="s">
        <v>381</v>
      </c>
      <c r="AB224" s="125">
        <f t="shared" si="115"/>
        <v>0</v>
      </c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>
        <v>0</v>
      </c>
      <c r="BE224" s="125">
        <f t="shared" si="106"/>
        <v>0</v>
      </c>
      <c r="BF224" s="125">
        <f t="shared" si="107"/>
        <v>0</v>
      </c>
      <c r="BG224" s="125"/>
      <c r="BH224" s="125"/>
      <c r="BI224" s="125">
        <v>0</v>
      </c>
      <c r="BJ224" s="125">
        <v>0</v>
      </c>
      <c r="BK224" s="125">
        <v>0</v>
      </c>
      <c r="BL224" s="125">
        <v>0</v>
      </c>
      <c r="BM224" s="125">
        <v>0</v>
      </c>
      <c r="BN224" s="125">
        <v>0</v>
      </c>
      <c r="BO224" s="125">
        <v>0</v>
      </c>
      <c r="BP224" s="125">
        <v>0</v>
      </c>
      <c r="BQ224" s="125">
        <v>0</v>
      </c>
      <c r="BR224" s="125">
        <v>652</v>
      </c>
      <c r="BS224" s="125">
        <v>0</v>
      </c>
      <c r="BT224" s="125">
        <f t="shared" si="102"/>
        <v>652</v>
      </c>
    </row>
    <row r="225" s="110" customFormat="1" spans="1:72">
      <c r="A225" s="123"/>
      <c r="B225" s="123" t="s">
        <v>179</v>
      </c>
      <c r="C225" s="123"/>
      <c r="D225" s="124" t="s">
        <v>382</v>
      </c>
      <c r="E225" s="125">
        <f t="shared" si="101"/>
        <v>5300.05</v>
      </c>
      <c r="F225" s="125">
        <f t="shared" si="103"/>
        <v>5300.05</v>
      </c>
      <c r="G225" s="125">
        <v>0</v>
      </c>
      <c r="H225" s="125">
        <f t="shared" si="104"/>
        <v>0</v>
      </c>
      <c r="I225" s="125">
        <v>0</v>
      </c>
      <c r="J225" s="125">
        <v>0</v>
      </c>
      <c r="K225" s="125">
        <v>0</v>
      </c>
      <c r="L225" s="125">
        <v>0</v>
      </c>
      <c r="M225" s="125">
        <v>0</v>
      </c>
      <c r="N225" s="125">
        <v>0</v>
      </c>
      <c r="O225" s="125">
        <v>0</v>
      </c>
      <c r="P225" s="125">
        <v>0</v>
      </c>
      <c r="Q225" s="125"/>
      <c r="R225" s="125">
        <v>5300.05</v>
      </c>
      <c r="S225" s="125">
        <v>0</v>
      </c>
      <c r="T225" s="125">
        <v>0</v>
      </c>
      <c r="U225" s="125">
        <v>0</v>
      </c>
      <c r="V225" s="125">
        <v>0</v>
      </c>
      <c r="W225" s="125">
        <v>0</v>
      </c>
      <c r="X225" s="123"/>
      <c r="Y225" s="123" t="s">
        <v>179</v>
      </c>
      <c r="Z225" s="123"/>
      <c r="AA225" s="124" t="s">
        <v>382</v>
      </c>
      <c r="AB225" s="125">
        <f t="shared" si="105"/>
        <v>0</v>
      </c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>
        <v>0</v>
      </c>
      <c r="BE225" s="125">
        <f t="shared" si="106"/>
        <v>0</v>
      </c>
      <c r="BF225" s="125">
        <f t="shared" si="107"/>
        <v>0</v>
      </c>
      <c r="BG225" s="125"/>
      <c r="BH225" s="125"/>
      <c r="BI225" s="125">
        <v>0</v>
      </c>
      <c r="BJ225" s="125">
        <v>0</v>
      </c>
      <c r="BK225" s="125">
        <v>0</v>
      </c>
      <c r="BL225" s="125">
        <v>0</v>
      </c>
      <c r="BM225" s="125">
        <v>0</v>
      </c>
      <c r="BN225" s="125">
        <v>0</v>
      </c>
      <c r="BO225" s="125">
        <v>0</v>
      </c>
      <c r="BP225" s="125">
        <v>0</v>
      </c>
      <c r="BQ225" s="125">
        <v>0</v>
      </c>
      <c r="BR225" s="125">
        <v>310</v>
      </c>
      <c r="BS225" s="125">
        <v>0</v>
      </c>
      <c r="BT225" s="125">
        <f t="shared" si="102"/>
        <v>5610.05</v>
      </c>
    </row>
    <row r="226" s="110" customFormat="1" spans="1:72">
      <c r="A226" s="123" t="s">
        <v>361</v>
      </c>
      <c r="B226" s="123" t="s">
        <v>181</v>
      </c>
      <c r="C226" s="123" t="s">
        <v>137</v>
      </c>
      <c r="D226" s="124" t="s">
        <v>383</v>
      </c>
      <c r="E226" s="125">
        <f t="shared" si="101"/>
        <v>1443.4</v>
      </c>
      <c r="F226" s="125">
        <f t="shared" si="103"/>
        <v>1443.4</v>
      </c>
      <c r="G226" s="125">
        <v>0</v>
      </c>
      <c r="H226" s="125">
        <f t="shared" si="104"/>
        <v>0</v>
      </c>
      <c r="I226" s="125">
        <v>0</v>
      </c>
      <c r="J226" s="125">
        <v>0</v>
      </c>
      <c r="K226" s="125">
        <v>0</v>
      </c>
      <c r="L226" s="125">
        <v>0</v>
      </c>
      <c r="M226" s="125">
        <v>0</v>
      </c>
      <c r="N226" s="125">
        <v>0</v>
      </c>
      <c r="O226" s="125">
        <v>0</v>
      </c>
      <c r="P226" s="125">
        <v>0</v>
      </c>
      <c r="Q226" s="125"/>
      <c r="R226" s="125">
        <v>1443.4</v>
      </c>
      <c r="S226" s="125">
        <v>0</v>
      </c>
      <c r="T226" s="125">
        <v>0</v>
      </c>
      <c r="U226" s="125">
        <v>0</v>
      </c>
      <c r="V226" s="125">
        <v>0</v>
      </c>
      <c r="W226" s="125">
        <v>0</v>
      </c>
      <c r="X226" s="123" t="s">
        <v>361</v>
      </c>
      <c r="Y226" s="123" t="s">
        <v>181</v>
      </c>
      <c r="Z226" s="123" t="s">
        <v>137</v>
      </c>
      <c r="AA226" s="124" t="s">
        <v>383</v>
      </c>
      <c r="AB226" s="125">
        <f t="shared" ref="AB226:AB227" si="116">SUBTOTAL(9,AC226:BD226)</f>
        <v>0</v>
      </c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>
        <v>0</v>
      </c>
      <c r="BE226" s="125">
        <f t="shared" si="106"/>
        <v>0</v>
      </c>
      <c r="BF226" s="125">
        <f t="shared" si="107"/>
        <v>0</v>
      </c>
      <c r="BG226" s="125"/>
      <c r="BH226" s="125"/>
      <c r="BI226" s="125">
        <v>0</v>
      </c>
      <c r="BJ226" s="125">
        <v>0</v>
      </c>
      <c r="BK226" s="125">
        <v>0</v>
      </c>
      <c r="BL226" s="125">
        <v>0</v>
      </c>
      <c r="BM226" s="125">
        <v>0</v>
      </c>
      <c r="BN226" s="125">
        <v>0</v>
      </c>
      <c r="BO226" s="125">
        <v>0</v>
      </c>
      <c r="BP226" s="125">
        <v>0</v>
      </c>
      <c r="BQ226" s="125">
        <v>0</v>
      </c>
      <c r="BR226" s="125">
        <v>210</v>
      </c>
      <c r="BS226" s="125">
        <v>0</v>
      </c>
      <c r="BT226" s="125">
        <f t="shared" si="102"/>
        <v>1653.4</v>
      </c>
    </row>
    <row r="227" s="110" customFormat="1" spans="1:72">
      <c r="A227" s="123" t="s">
        <v>361</v>
      </c>
      <c r="B227" s="123" t="s">
        <v>181</v>
      </c>
      <c r="C227" s="123" t="s">
        <v>142</v>
      </c>
      <c r="D227" s="124" t="s">
        <v>384</v>
      </c>
      <c r="E227" s="125">
        <f t="shared" si="101"/>
        <v>3856.65</v>
      </c>
      <c r="F227" s="125">
        <f t="shared" si="103"/>
        <v>3856.65</v>
      </c>
      <c r="G227" s="125">
        <v>0</v>
      </c>
      <c r="H227" s="125">
        <f t="shared" si="104"/>
        <v>0</v>
      </c>
      <c r="I227" s="125">
        <v>0</v>
      </c>
      <c r="J227" s="125">
        <v>0</v>
      </c>
      <c r="K227" s="125">
        <v>0</v>
      </c>
      <c r="L227" s="125">
        <v>0</v>
      </c>
      <c r="M227" s="125">
        <v>0</v>
      </c>
      <c r="N227" s="125">
        <v>0</v>
      </c>
      <c r="O227" s="125">
        <v>0</v>
      </c>
      <c r="P227" s="125">
        <v>0</v>
      </c>
      <c r="Q227" s="125"/>
      <c r="R227" s="125">
        <v>3856.65</v>
      </c>
      <c r="S227" s="125">
        <v>0</v>
      </c>
      <c r="T227" s="125">
        <v>0</v>
      </c>
      <c r="U227" s="125">
        <v>0</v>
      </c>
      <c r="V227" s="125">
        <v>0</v>
      </c>
      <c r="W227" s="125">
        <v>0</v>
      </c>
      <c r="X227" s="123" t="s">
        <v>361</v>
      </c>
      <c r="Y227" s="123" t="s">
        <v>181</v>
      </c>
      <c r="Z227" s="123" t="s">
        <v>142</v>
      </c>
      <c r="AA227" s="124" t="s">
        <v>384</v>
      </c>
      <c r="AB227" s="125">
        <f t="shared" si="116"/>
        <v>0</v>
      </c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>
        <v>0</v>
      </c>
      <c r="BE227" s="125">
        <f t="shared" si="106"/>
        <v>0</v>
      </c>
      <c r="BF227" s="125">
        <f t="shared" si="107"/>
        <v>0</v>
      </c>
      <c r="BG227" s="125"/>
      <c r="BH227" s="125"/>
      <c r="BI227" s="125">
        <v>0</v>
      </c>
      <c r="BJ227" s="125">
        <v>0</v>
      </c>
      <c r="BK227" s="125">
        <v>0</v>
      </c>
      <c r="BL227" s="125">
        <v>0</v>
      </c>
      <c r="BM227" s="125">
        <v>0</v>
      </c>
      <c r="BN227" s="125">
        <v>0</v>
      </c>
      <c r="BO227" s="125">
        <v>0</v>
      </c>
      <c r="BP227" s="125">
        <v>0</v>
      </c>
      <c r="BQ227" s="125">
        <v>0</v>
      </c>
      <c r="BR227" s="125">
        <v>100</v>
      </c>
      <c r="BS227" s="125">
        <v>0</v>
      </c>
      <c r="BT227" s="125">
        <f t="shared" si="102"/>
        <v>3956.65</v>
      </c>
    </row>
    <row r="228" s="110" customFormat="1" spans="1:72">
      <c r="A228" s="123"/>
      <c r="B228" s="123" t="s">
        <v>385</v>
      </c>
      <c r="C228" s="123"/>
      <c r="D228" s="124" t="s">
        <v>386</v>
      </c>
      <c r="E228" s="125">
        <f t="shared" si="101"/>
        <v>4763.3</v>
      </c>
      <c r="F228" s="125">
        <f t="shared" si="103"/>
        <v>1303.3</v>
      </c>
      <c r="G228" s="125">
        <v>0</v>
      </c>
      <c r="H228" s="125">
        <f t="shared" si="104"/>
        <v>0</v>
      </c>
      <c r="I228" s="125">
        <v>0</v>
      </c>
      <c r="J228" s="125">
        <v>0</v>
      </c>
      <c r="K228" s="125">
        <v>0</v>
      </c>
      <c r="L228" s="125">
        <v>0</v>
      </c>
      <c r="M228" s="125">
        <v>0</v>
      </c>
      <c r="N228" s="125">
        <v>0</v>
      </c>
      <c r="O228" s="125">
        <v>0</v>
      </c>
      <c r="P228" s="125">
        <v>0</v>
      </c>
      <c r="Q228" s="125"/>
      <c r="R228" s="125">
        <v>1303.3</v>
      </c>
      <c r="S228" s="125">
        <v>0</v>
      </c>
      <c r="T228" s="125">
        <v>0</v>
      </c>
      <c r="U228" s="125">
        <v>0</v>
      </c>
      <c r="V228" s="125">
        <v>0</v>
      </c>
      <c r="W228" s="125">
        <v>0</v>
      </c>
      <c r="X228" s="123"/>
      <c r="Y228" s="123" t="s">
        <v>385</v>
      </c>
      <c r="Z228" s="123"/>
      <c r="AA228" s="124" t="s">
        <v>386</v>
      </c>
      <c r="AB228" s="125">
        <f t="shared" si="105"/>
        <v>0</v>
      </c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>
        <v>0</v>
      </c>
      <c r="BE228" s="125">
        <f t="shared" si="106"/>
        <v>3460</v>
      </c>
      <c r="BF228" s="125">
        <f t="shared" si="107"/>
        <v>0</v>
      </c>
      <c r="BG228" s="125"/>
      <c r="BH228" s="125"/>
      <c r="BI228" s="125">
        <v>0</v>
      </c>
      <c r="BJ228" s="125">
        <v>0</v>
      </c>
      <c r="BK228" s="125">
        <v>0</v>
      </c>
      <c r="BL228" s="125">
        <v>0</v>
      </c>
      <c r="BM228" s="125">
        <f>2160+1300</f>
        <v>3460</v>
      </c>
      <c r="BN228" s="125">
        <v>0</v>
      </c>
      <c r="BO228" s="125">
        <v>0</v>
      </c>
      <c r="BP228" s="125">
        <v>0</v>
      </c>
      <c r="BQ228" s="125"/>
      <c r="BR228" s="125"/>
      <c r="BS228" s="125">
        <v>28704</v>
      </c>
      <c r="BT228" s="125">
        <f t="shared" si="102"/>
        <v>33467.3</v>
      </c>
    </row>
    <row r="229" s="110" customFormat="1" spans="1:72">
      <c r="A229" s="123" t="s">
        <v>361</v>
      </c>
      <c r="B229" s="123" t="s">
        <v>387</v>
      </c>
      <c r="C229" s="123" t="s">
        <v>142</v>
      </c>
      <c r="D229" s="124" t="s">
        <v>388</v>
      </c>
      <c r="E229" s="125">
        <f t="shared" si="101"/>
        <v>3460</v>
      </c>
      <c r="F229" s="125">
        <f t="shared" si="103"/>
        <v>0</v>
      </c>
      <c r="G229" s="125">
        <v>0</v>
      </c>
      <c r="H229" s="125">
        <f t="shared" si="104"/>
        <v>0</v>
      </c>
      <c r="I229" s="125">
        <v>0</v>
      </c>
      <c r="J229" s="125">
        <v>0</v>
      </c>
      <c r="K229" s="125">
        <v>0</v>
      </c>
      <c r="L229" s="125">
        <v>0</v>
      </c>
      <c r="M229" s="125">
        <v>0</v>
      </c>
      <c r="N229" s="125">
        <v>0</v>
      </c>
      <c r="O229" s="125">
        <v>0</v>
      </c>
      <c r="P229" s="125">
        <v>0</v>
      </c>
      <c r="Q229" s="125"/>
      <c r="R229" s="125">
        <v>0</v>
      </c>
      <c r="S229" s="125">
        <v>0</v>
      </c>
      <c r="T229" s="125">
        <v>0</v>
      </c>
      <c r="U229" s="125">
        <v>0</v>
      </c>
      <c r="V229" s="125">
        <v>0</v>
      </c>
      <c r="W229" s="125">
        <v>0</v>
      </c>
      <c r="X229" s="123" t="s">
        <v>361</v>
      </c>
      <c r="Y229" s="123" t="s">
        <v>387</v>
      </c>
      <c r="Z229" s="123" t="s">
        <v>142</v>
      </c>
      <c r="AA229" s="124" t="s">
        <v>388</v>
      </c>
      <c r="AB229" s="125">
        <f t="shared" ref="AB229:AB230" si="117">SUBTOTAL(9,AC229:BD229)</f>
        <v>0</v>
      </c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>
        <v>0</v>
      </c>
      <c r="BE229" s="125">
        <f t="shared" si="106"/>
        <v>3460</v>
      </c>
      <c r="BF229" s="125">
        <f t="shared" si="107"/>
        <v>0</v>
      </c>
      <c r="BG229" s="125"/>
      <c r="BH229" s="125"/>
      <c r="BI229" s="125">
        <v>0</v>
      </c>
      <c r="BJ229" s="125">
        <v>0</v>
      </c>
      <c r="BK229" s="125">
        <v>0</v>
      </c>
      <c r="BL229" s="125">
        <v>0</v>
      </c>
      <c r="BM229" s="125">
        <f>2160+1300</f>
        <v>3460</v>
      </c>
      <c r="BN229" s="125">
        <v>0</v>
      </c>
      <c r="BO229" s="125">
        <v>0</v>
      </c>
      <c r="BP229" s="125">
        <v>0</v>
      </c>
      <c r="BQ229" s="125"/>
      <c r="BR229" s="125"/>
      <c r="BS229" s="125">
        <v>28704</v>
      </c>
      <c r="BT229" s="125">
        <f t="shared" si="102"/>
        <v>32164</v>
      </c>
    </row>
    <row r="230" s="110" customFormat="1" spans="1:72">
      <c r="A230" s="123" t="s">
        <v>361</v>
      </c>
      <c r="B230" s="123" t="s">
        <v>387</v>
      </c>
      <c r="C230" s="123" t="s">
        <v>154</v>
      </c>
      <c r="D230" s="124" t="s">
        <v>389</v>
      </c>
      <c r="E230" s="125">
        <f t="shared" si="101"/>
        <v>1303.3</v>
      </c>
      <c r="F230" s="125">
        <f t="shared" si="103"/>
        <v>1303.3</v>
      </c>
      <c r="G230" s="125">
        <v>0</v>
      </c>
      <c r="H230" s="125">
        <f t="shared" si="104"/>
        <v>0</v>
      </c>
      <c r="I230" s="125">
        <v>0</v>
      </c>
      <c r="J230" s="125">
        <v>0</v>
      </c>
      <c r="K230" s="125">
        <v>0</v>
      </c>
      <c r="L230" s="125">
        <v>0</v>
      </c>
      <c r="M230" s="125">
        <v>0</v>
      </c>
      <c r="N230" s="125">
        <v>0</v>
      </c>
      <c r="O230" s="125">
        <v>0</v>
      </c>
      <c r="P230" s="125">
        <v>0</v>
      </c>
      <c r="Q230" s="125"/>
      <c r="R230" s="125">
        <v>1303.3</v>
      </c>
      <c r="S230" s="125">
        <v>0</v>
      </c>
      <c r="T230" s="125">
        <v>0</v>
      </c>
      <c r="U230" s="125">
        <v>0</v>
      </c>
      <c r="V230" s="125">
        <v>0</v>
      </c>
      <c r="W230" s="125">
        <v>0</v>
      </c>
      <c r="X230" s="123" t="s">
        <v>361</v>
      </c>
      <c r="Y230" s="123" t="s">
        <v>387</v>
      </c>
      <c r="Z230" s="123" t="s">
        <v>154</v>
      </c>
      <c r="AA230" s="124" t="s">
        <v>389</v>
      </c>
      <c r="AB230" s="125">
        <f t="shared" si="117"/>
        <v>0</v>
      </c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>
        <v>0</v>
      </c>
      <c r="BE230" s="125">
        <f t="shared" si="106"/>
        <v>0</v>
      </c>
      <c r="BF230" s="125">
        <f t="shared" si="107"/>
        <v>0</v>
      </c>
      <c r="BG230" s="125"/>
      <c r="BH230" s="125"/>
      <c r="BI230" s="125">
        <v>0</v>
      </c>
      <c r="BJ230" s="125">
        <v>0</v>
      </c>
      <c r="BK230" s="125">
        <v>0</v>
      </c>
      <c r="BL230" s="125">
        <v>0</v>
      </c>
      <c r="BM230" s="125">
        <v>0</v>
      </c>
      <c r="BN230" s="125">
        <v>0</v>
      </c>
      <c r="BO230" s="125">
        <v>0</v>
      </c>
      <c r="BP230" s="125">
        <v>0</v>
      </c>
      <c r="BQ230" s="125">
        <v>0</v>
      </c>
      <c r="BR230" s="125"/>
      <c r="BS230" s="125">
        <v>0</v>
      </c>
      <c r="BT230" s="125">
        <f t="shared" si="102"/>
        <v>1303.3</v>
      </c>
    </row>
    <row r="231" s="110" customFormat="1" spans="1:72">
      <c r="A231" s="123"/>
      <c r="B231" s="123" t="s">
        <v>182</v>
      </c>
      <c r="C231" s="123"/>
      <c r="D231" s="124" t="s">
        <v>390</v>
      </c>
      <c r="E231" s="125">
        <f t="shared" si="101"/>
        <v>1500</v>
      </c>
      <c r="F231" s="125">
        <f t="shared" si="103"/>
        <v>0</v>
      </c>
      <c r="G231" s="125">
        <v>0</v>
      </c>
      <c r="H231" s="125">
        <f t="shared" si="104"/>
        <v>0</v>
      </c>
      <c r="I231" s="125">
        <v>0</v>
      </c>
      <c r="J231" s="125">
        <v>0</v>
      </c>
      <c r="K231" s="125">
        <v>0</v>
      </c>
      <c r="L231" s="125">
        <v>0</v>
      </c>
      <c r="M231" s="125">
        <v>0</v>
      </c>
      <c r="N231" s="125">
        <v>0</v>
      </c>
      <c r="O231" s="125">
        <v>0</v>
      </c>
      <c r="P231" s="125">
        <v>0</v>
      </c>
      <c r="Q231" s="125"/>
      <c r="R231" s="125">
        <v>0</v>
      </c>
      <c r="S231" s="125">
        <v>0</v>
      </c>
      <c r="T231" s="125">
        <v>0</v>
      </c>
      <c r="U231" s="125">
        <v>0</v>
      </c>
      <c r="V231" s="125">
        <v>0</v>
      </c>
      <c r="W231" s="125">
        <v>0</v>
      </c>
      <c r="X231" s="123"/>
      <c r="Y231" s="123" t="s">
        <v>182</v>
      </c>
      <c r="Z231" s="123"/>
      <c r="AA231" s="124" t="s">
        <v>390</v>
      </c>
      <c r="AB231" s="125">
        <f t="shared" si="105"/>
        <v>0</v>
      </c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>
        <v>0</v>
      </c>
      <c r="BE231" s="125">
        <f t="shared" si="106"/>
        <v>1500</v>
      </c>
      <c r="BF231" s="125">
        <f t="shared" si="107"/>
        <v>0</v>
      </c>
      <c r="BG231" s="125"/>
      <c r="BH231" s="125"/>
      <c r="BI231" s="125">
        <v>0</v>
      </c>
      <c r="BJ231" s="125">
        <v>0</v>
      </c>
      <c r="BK231" s="125">
        <v>0</v>
      </c>
      <c r="BL231" s="125">
        <v>0</v>
      </c>
      <c r="BM231" s="125">
        <v>1500</v>
      </c>
      <c r="BN231" s="125">
        <v>0</v>
      </c>
      <c r="BO231" s="125">
        <v>0</v>
      </c>
      <c r="BP231" s="125">
        <v>0</v>
      </c>
      <c r="BQ231" s="125">
        <v>0</v>
      </c>
      <c r="BR231" s="125">
        <v>15</v>
      </c>
      <c r="BS231" s="125">
        <v>0</v>
      </c>
      <c r="BT231" s="125">
        <f t="shared" si="102"/>
        <v>1515</v>
      </c>
    </row>
    <row r="232" s="110" customFormat="1" spans="1:72">
      <c r="A232" s="123" t="s">
        <v>361</v>
      </c>
      <c r="B232" s="123" t="s">
        <v>184</v>
      </c>
      <c r="C232" s="123" t="s">
        <v>137</v>
      </c>
      <c r="D232" s="124" t="s">
        <v>391</v>
      </c>
      <c r="E232" s="125">
        <f t="shared" si="101"/>
        <v>1500</v>
      </c>
      <c r="F232" s="125">
        <f t="shared" si="103"/>
        <v>0</v>
      </c>
      <c r="G232" s="125">
        <v>0</v>
      </c>
      <c r="H232" s="125">
        <f t="shared" si="104"/>
        <v>0</v>
      </c>
      <c r="I232" s="125">
        <v>0</v>
      </c>
      <c r="J232" s="125">
        <v>0</v>
      </c>
      <c r="K232" s="125">
        <v>0</v>
      </c>
      <c r="L232" s="125">
        <v>0</v>
      </c>
      <c r="M232" s="125">
        <v>0</v>
      </c>
      <c r="N232" s="125">
        <v>0</v>
      </c>
      <c r="O232" s="125">
        <v>0</v>
      </c>
      <c r="P232" s="125">
        <v>0</v>
      </c>
      <c r="Q232" s="125"/>
      <c r="R232" s="125">
        <v>0</v>
      </c>
      <c r="S232" s="125">
        <v>0</v>
      </c>
      <c r="T232" s="125">
        <v>0</v>
      </c>
      <c r="U232" s="125">
        <v>0</v>
      </c>
      <c r="V232" s="125">
        <v>0</v>
      </c>
      <c r="W232" s="125">
        <v>0</v>
      </c>
      <c r="X232" s="123" t="s">
        <v>361</v>
      </c>
      <c r="Y232" s="123" t="s">
        <v>184</v>
      </c>
      <c r="Z232" s="123" t="s">
        <v>137</v>
      </c>
      <c r="AA232" s="124" t="s">
        <v>391</v>
      </c>
      <c r="AB232" s="125">
        <f>SUBTOTAL(9,AC232:BD232)</f>
        <v>0</v>
      </c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>
        <v>0</v>
      </c>
      <c r="BE232" s="125">
        <f t="shared" si="106"/>
        <v>1500</v>
      </c>
      <c r="BF232" s="125">
        <f t="shared" si="107"/>
        <v>0</v>
      </c>
      <c r="BG232" s="125"/>
      <c r="BH232" s="125"/>
      <c r="BI232" s="125">
        <v>0</v>
      </c>
      <c r="BJ232" s="125">
        <v>0</v>
      </c>
      <c r="BK232" s="125">
        <v>0</v>
      </c>
      <c r="BL232" s="125">
        <v>0</v>
      </c>
      <c r="BM232" s="125">
        <v>1500</v>
      </c>
      <c r="BN232" s="125">
        <v>0</v>
      </c>
      <c r="BO232" s="125">
        <v>0</v>
      </c>
      <c r="BP232" s="125">
        <v>0</v>
      </c>
      <c r="BQ232" s="125">
        <v>0</v>
      </c>
      <c r="BR232" s="125">
        <v>15</v>
      </c>
      <c r="BS232" s="125">
        <v>0</v>
      </c>
      <c r="BT232" s="125">
        <f t="shared" si="102"/>
        <v>1515</v>
      </c>
    </row>
    <row r="233" s="110" customFormat="1" spans="1:72">
      <c r="A233" s="123"/>
      <c r="B233" s="123" t="s">
        <v>392</v>
      </c>
      <c r="C233" s="123"/>
      <c r="D233" s="124" t="s">
        <v>393</v>
      </c>
      <c r="E233" s="125">
        <f t="shared" si="101"/>
        <v>0</v>
      </c>
      <c r="F233" s="125">
        <f t="shared" si="103"/>
        <v>0</v>
      </c>
      <c r="G233" s="125">
        <v>0</v>
      </c>
      <c r="H233" s="125">
        <f t="shared" si="104"/>
        <v>0</v>
      </c>
      <c r="I233" s="125">
        <v>0</v>
      </c>
      <c r="J233" s="125">
        <v>0</v>
      </c>
      <c r="K233" s="125">
        <v>0</v>
      </c>
      <c r="L233" s="125">
        <v>0</v>
      </c>
      <c r="M233" s="125">
        <v>0</v>
      </c>
      <c r="N233" s="125">
        <v>0</v>
      </c>
      <c r="O233" s="125">
        <v>0</v>
      </c>
      <c r="P233" s="125">
        <v>0</v>
      </c>
      <c r="Q233" s="125"/>
      <c r="R233" s="125">
        <v>0</v>
      </c>
      <c r="S233" s="125">
        <v>0</v>
      </c>
      <c r="T233" s="125">
        <v>0</v>
      </c>
      <c r="U233" s="125">
        <v>0</v>
      </c>
      <c r="V233" s="125">
        <v>0</v>
      </c>
      <c r="W233" s="125">
        <v>0</v>
      </c>
      <c r="X233" s="123"/>
      <c r="Y233" s="123" t="s">
        <v>392</v>
      </c>
      <c r="Z233" s="123"/>
      <c r="AA233" s="124" t="s">
        <v>393</v>
      </c>
      <c r="AB233" s="125">
        <f t="shared" si="105"/>
        <v>0</v>
      </c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>
        <v>0</v>
      </c>
      <c r="BE233" s="125">
        <f t="shared" si="106"/>
        <v>0</v>
      </c>
      <c r="BF233" s="125">
        <f t="shared" si="107"/>
        <v>0</v>
      </c>
      <c r="BG233" s="125"/>
      <c r="BH233" s="125"/>
      <c r="BI233" s="125">
        <v>0</v>
      </c>
      <c r="BJ233" s="125">
        <v>0</v>
      </c>
      <c r="BK233" s="125">
        <v>0</v>
      </c>
      <c r="BL233" s="125">
        <v>0</v>
      </c>
      <c r="BM233" s="125">
        <v>0</v>
      </c>
      <c r="BN233" s="125">
        <v>0</v>
      </c>
      <c r="BO233" s="125">
        <v>0</v>
      </c>
      <c r="BP233" s="125">
        <v>0</v>
      </c>
      <c r="BQ233" s="125">
        <v>0</v>
      </c>
      <c r="BR233" s="125">
        <v>401</v>
      </c>
      <c r="BS233" s="125">
        <v>181</v>
      </c>
      <c r="BT233" s="125">
        <f t="shared" si="102"/>
        <v>582</v>
      </c>
    </row>
    <row r="234" s="110" customFormat="1" spans="1:72">
      <c r="A234" s="123" t="s">
        <v>361</v>
      </c>
      <c r="B234" s="123" t="s">
        <v>394</v>
      </c>
      <c r="C234" s="123" t="s">
        <v>137</v>
      </c>
      <c r="D234" s="124" t="s">
        <v>395</v>
      </c>
      <c r="E234" s="125">
        <f t="shared" si="101"/>
        <v>0</v>
      </c>
      <c r="F234" s="125">
        <f t="shared" si="103"/>
        <v>0</v>
      </c>
      <c r="G234" s="125">
        <v>0</v>
      </c>
      <c r="H234" s="125">
        <f t="shared" si="104"/>
        <v>0</v>
      </c>
      <c r="I234" s="125">
        <v>0</v>
      </c>
      <c r="J234" s="125">
        <v>0</v>
      </c>
      <c r="K234" s="125">
        <v>0</v>
      </c>
      <c r="L234" s="125">
        <v>0</v>
      </c>
      <c r="M234" s="125">
        <v>0</v>
      </c>
      <c r="N234" s="125">
        <v>0</v>
      </c>
      <c r="O234" s="125">
        <v>0</v>
      </c>
      <c r="P234" s="125">
        <v>0</v>
      </c>
      <c r="Q234" s="125"/>
      <c r="R234" s="125">
        <v>0</v>
      </c>
      <c r="S234" s="125">
        <v>0</v>
      </c>
      <c r="T234" s="125">
        <v>0</v>
      </c>
      <c r="U234" s="125">
        <v>0</v>
      </c>
      <c r="V234" s="125">
        <v>0</v>
      </c>
      <c r="W234" s="125">
        <v>0</v>
      </c>
      <c r="X234" s="123" t="s">
        <v>361</v>
      </c>
      <c r="Y234" s="123" t="s">
        <v>394</v>
      </c>
      <c r="Z234" s="123" t="s">
        <v>137</v>
      </c>
      <c r="AA234" s="124" t="s">
        <v>395</v>
      </c>
      <c r="AB234" s="125">
        <f>SUBTOTAL(9,AC234:BD234)</f>
        <v>0</v>
      </c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>
        <v>0</v>
      </c>
      <c r="BE234" s="125">
        <f t="shared" si="106"/>
        <v>0</v>
      </c>
      <c r="BF234" s="125">
        <f t="shared" si="107"/>
        <v>0</v>
      </c>
      <c r="BG234" s="125"/>
      <c r="BH234" s="125"/>
      <c r="BI234" s="125">
        <v>0</v>
      </c>
      <c r="BJ234" s="125">
        <v>0</v>
      </c>
      <c r="BK234" s="125">
        <v>0</v>
      </c>
      <c r="BL234" s="125">
        <v>0</v>
      </c>
      <c r="BM234" s="125">
        <v>0</v>
      </c>
      <c r="BN234" s="125">
        <v>0</v>
      </c>
      <c r="BO234" s="125">
        <v>0</v>
      </c>
      <c r="BP234" s="125">
        <v>0</v>
      </c>
      <c r="BQ234" s="125">
        <v>0</v>
      </c>
      <c r="BR234" s="125">
        <v>401</v>
      </c>
      <c r="BS234" s="125">
        <v>181</v>
      </c>
      <c r="BT234" s="125">
        <f t="shared" si="102"/>
        <v>582</v>
      </c>
    </row>
    <row r="235" s="110" customFormat="1" spans="1:72">
      <c r="A235" s="123"/>
      <c r="B235" s="123" t="s">
        <v>396</v>
      </c>
      <c r="C235" s="123"/>
      <c r="D235" s="124" t="s">
        <v>397</v>
      </c>
      <c r="E235" s="125">
        <f t="shared" si="101"/>
        <v>0</v>
      </c>
      <c r="F235" s="125">
        <f t="shared" si="103"/>
        <v>0</v>
      </c>
      <c r="G235" s="125">
        <v>0</v>
      </c>
      <c r="H235" s="125">
        <f t="shared" si="104"/>
        <v>0</v>
      </c>
      <c r="I235" s="125">
        <v>0</v>
      </c>
      <c r="J235" s="125">
        <v>0</v>
      </c>
      <c r="K235" s="125">
        <v>0</v>
      </c>
      <c r="L235" s="125">
        <v>0</v>
      </c>
      <c r="M235" s="125">
        <v>0</v>
      </c>
      <c r="N235" s="125">
        <v>0</v>
      </c>
      <c r="O235" s="125">
        <v>0</v>
      </c>
      <c r="P235" s="125">
        <v>0</v>
      </c>
      <c r="Q235" s="125"/>
      <c r="R235" s="125">
        <v>0</v>
      </c>
      <c r="S235" s="125">
        <v>0</v>
      </c>
      <c r="T235" s="125">
        <v>0</v>
      </c>
      <c r="U235" s="125">
        <v>0</v>
      </c>
      <c r="V235" s="125">
        <v>0</v>
      </c>
      <c r="W235" s="125">
        <v>0</v>
      </c>
      <c r="X235" s="123"/>
      <c r="Y235" s="123" t="s">
        <v>396</v>
      </c>
      <c r="Z235" s="123"/>
      <c r="AA235" s="124" t="s">
        <v>397</v>
      </c>
      <c r="AB235" s="125">
        <f t="shared" si="105"/>
        <v>0</v>
      </c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>
        <v>0</v>
      </c>
      <c r="BE235" s="125">
        <f t="shared" si="106"/>
        <v>0</v>
      </c>
      <c r="BF235" s="125">
        <f t="shared" si="107"/>
        <v>0</v>
      </c>
      <c r="BG235" s="125"/>
      <c r="BH235" s="125"/>
      <c r="BI235" s="125">
        <v>0</v>
      </c>
      <c r="BJ235" s="125">
        <v>0</v>
      </c>
      <c r="BK235" s="125">
        <v>0</v>
      </c>
      <c r="BL235" s="125">
        <v>0</v>
      </c>
      <c r="BM235" s="125">
        <v>0</v>
      </c>
      <c r="BN235" s="125">
        <v>0</v>
      </c>
      <c r="BO235" s="125">
        <v>0</v>
      </c>
      <c r="BP235" s="125">
        <v>0</v>
      </c>
      <c r="BQ235" s="125">
        <v>0</v>
      </c>
      <c r="BR235" s="125">
        <v>85</v>
      </c>
      <c r="BS235" s="125">
        <v>0</v>
      </c>
      <c r="BT235" s="125">
        <f t="shared" si="102"/>
        <v>85</v>
      </c>
    </row>
    <row r="236" s="110" customFormat="1" spans="1:72">
      <c r="A236" s="123" t="s">
        <v>361</v>
      </c>
      <c r="B236" s="123" t="s">
        <v>398</v>
      </c>
      <c r="C236" s="123" t="s">
        <v>137</v>
      </c>
      <c r="D236" s="124" t="s">
        <v>141</v>
      </c>
      <c r="E236" s="125">
        <f t="shared" si="101"/>
        <v>0</v>
      </c>
      <c r="F236" s="125">
        <f t="shared" si="103"/>
        <v>0</v>
      </c>
      <c r="G236" s="125">
        <v>0</v>
      </c>
      <c r="H236" s="125">
        <f t="shared" si="104"/>
        <v>0</v>
      </c>
      <c r="I236" s="125">
        <v>0</v>
      </c>
      <c r="J236" s="125">
        <v>0</v>
      </c>
      <c r="K236" s="125">
        <v>0</v>
      </c>
      <c r="L236" s="125">
        <v>0</v>
      </c>
      <c r="M236" s="125">
        <v>0</v>
      </c>
      <c r="N236" s="125">
        <v>0</v>
      </c>
      <c r="O236" s="125">
        <v>0</v>
      </c>
      <c r="P236" s="125">
        <v>0</v>
      </c>
      <c r="Q236" s="125"/>
      <c r="R236" s="125">
        <v>0</v>
      </c>
      <c r="S236" s="125">
        <v>0</v>
      </c>
      <c r="T236" s="125">
        <v>0</v>
      </c>
      <c r="U236" s="125">
        <v>0</v>
      </c>
      <c r="V236" s="125">
        <v>0</v>
      </c>
      <c r="W236" s="125">
        <v>0</v>
      </c>
      <c r="X236" s="123" t="s">
        <v>361</v>
      </c>
      <c r="Y236" s="123" t="s">
        <v>398</v>
      </c>
      <c r="Z236" s="123" t="s">
        <v>137</v>
      </c>
      <c r="AA236" s="124" t="s">
        <v>141</v>
      </c>
      <c r="AB236" s="125">
        <f>SUBTOTAL(9,AC236:BD236)</f>
        <v>0</v>
      </c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>
        <v>0</v>
      </c>
      <c r="BE236" s="125">
        <f t="shared" si="106"/>
        <v>0</v>
      </c>
      <c r="BF236" s="125">
        <f t="shared" si="107"/>
        <v>0</v>
      </c>
      <c r="BG236" s="125"/>
      <c r="BH236" s="125"/>
      <c r="BI236" s="125">
        <v>0</v>
      </c>
      <c r="BJ236" s="125">
        <v>0</v>
      </c>
      <c r="BK236" s="125">
        <v>0</v>
      </c>
      <c r="BL236" s="125">
        <v>0</v>
      </c>
      <c r="BM236" s="125">
        <v>0</v>
      </c>
      <c r="BN236" s="125">
        <v>0</v>
      </c>
      <c r="BO236" s="125">
        <v>0</v>
      </c>
      <c r="BP236" s="125">
        <v>0</v>
      </c>
      <c r="BQ236" s="125">
        <v>0</v>
      </c>
      <c r="BR236" s="125">
        <v>85</v>
      </c>
      <c r="BS236" s="125">
        <v>0</v>
      </c>
      <c r="BT236" s="125">
        <f t="shared" si="102"/>
        <v>85</v>
      </c>
    </row>
    <row r="237" s="110" customFormat="1" spans="1:72">
      <c r="A237" s="123"/>
      <c r="B237" s="123" t="s">
        <v>154</v>
      </c>
      <c r="C237" s="123"/>
      <c r="D237" s="124" t="s">
        <v>399</v>
      </c>
      <c r="E237" s="125">
        <f t="shared" si="101"/>
        <v>0</v>
      </c>
      <c r="F237" s="125">
        <f t="shared" si="103"/>
        <v>0</v>
      </c>
      <c r="G237" s="125">
        <v>0</v>
      </c>
      <c r="H237" s="125">
        <f t="shared" si="104"/>
        <v>0</v>
      </c>
      <c r="I237" s="125">
        <v>0</v>
      </c>
      <c r="J237" s="125">
        <v>0</v>
      </c>
      <c r="K237" s="125">
        <v>0</v>
      </c>
      <c r="L237" s="125">
        <v>0</v>
      </c>
      <c r="M237" s="125">
        <v>0</v>
      </c>
      <c r="N237" s="125">
        <v>0</v>
      </c>
      <c r="O237" s="125">
        <v>0</v>
      </c>
      <c r="P237" s="125">
        <v>0</v>
      </c>
      <c r="Q237" s="125"/>
      <c r="R237" s="125">
        <v>0</v>
      </c>
      <c r="S237" s="125">
        <v>0</v>
      </c>
      <c r="T237" s="125">
        <v>0</v>
      </c>
      <c r="U237" s="125">
        <v>0</v>
      </c>
      <c r="V237" s="125">
        <v>0</v>
      </c>
      <c r="W237" s="125">
        <v>0</v>
      </c>
      <c r="X237" s="123"/>
      <c r="Y237" s="123" t="s">
        <v>154</v>
      </c>
      <c r="Z237" s="123"/>
      <c r="AA237" s="124" t="s">
        <v>399</v>
      </c>
      <c r="AB237" s="125">
        <f t="shared" si="105"/>
        <v>0</v>
      </c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>
        <v>0</v>
      </c>
      <c r="BE237" s="125">
        <f t="shared" si="106"/>
        <v>0</v>
      </c>
      <c r="BF237" s="125">
        <f t="shared" si="107"/>
        <v>0</v>
      </c>
      <c r="BG237" s="125"/>
      <c r="BH237" s="125"/>
      <c r="BI237" s="125">
        <v>0</v>
      </c>
      <c r="BJ237" s="125">
        <v>0</v>
      </c>
      <c r="BK237" s="125">
        <v>0</v>
      </c>
      <c r="BL237" s="125">
        <v>0</v>
      </c>
      <c r="BM237" s="125">
        <v>0</v>
      </c>
      <c r="BN237" s="125">
        <v>0</v>
      </c>
      <c r="BO237" s="125">
        <v>0</v>
      </c>
      <c r="BP237" s="125">
        <v>0</v>
      </c>
      <c r="BQ237" s="125">
        <v>0</v>
      </c>
      <c r="BR237" s="125">
        <f>168.35+15</f>
        <v>183.35</v>
      </c>
      <c r="BS237" s="125">
        <v>1.94</v>
      </c>
      <c r="BT237" s="125">
        <f t="shared" si="102"/>
        <v>185.29</v>
      </c>
    </row>
    <row r="238" s="110" customFormat="1" spans="1:72">
      <c r="A238" s="123" t="s">
        <v>361</v>
      </c>
      <c r="B238" s="123" t="s">
        <v>248</v>
      </c>
      <c r="C238" s="123" t="s">
        <v>137</v>
      </c>
      <c r="D238" s="124" t="s">
        <v>400</v>
      </c>
      <c r="E238" s="125">
        <f t="shared" si="101"/>
        <v>0</v>
      </c>
      <c r="F238" s="125">
        <f t="shared" si="103"/>
        <v>0</v>
      </c>
      <c r="G238" s="125">
        <v>0</v>
      </c>
      <c r="H238" s="125">
        <f t="shared" si="104"/>
        <v>0</v>
      </c>
      <c r="I238" s="125">
        <v>0</v>
      </c>
      <c r="J238" s="125">
        <v>0</v>
      </c>
      <c r="K238" s="125">
        <v>0</v>
      </c>
      <c r="L238" s="125">
        <v>0</v>
      </c>
      <c r="M238" s="125">
        <v>0</v>
      </c>
      <c r="N238" s="125">
        <v>0</v>
      </c>
      <c r="O238" s="125">
        <v>0</v>
      </c>
      <c r="P238" s="125">
        <v>0</v>
      </c>
      <c r="Q238" s="125"/>
      <c r="R238" s="125">
        <v>0</v>
      </c>
      <c r="S238" s="125">
        <v>0</v>
      </c>
      <c r="T238" s="125">
        <v>0</v>
      </c>
      <c r="U238" s="125">
        <v>0</v>
      </c>
      <c r="V238" s="125">
        <v>0</v>
      </c>
      <c r="W238" s="125">
        <v>0</v>
      </c>
      <c r="X238" s="123" t="s">
        <v>361</v>
      </c>
      <c r="Y238" s="123" t="s">
        <v>248</v>
      </c>
      <c r="Z238" s="123" t="s">
        <v>137</v>
      </c>
      <c r="AA238" s="124" t="s">
        <v>400</v>
      </c>
      <c r="AB238" s="125">
        <f>SUBTOTAL(9,AC238:BD238)</f>
        <v>0</v>
      </c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>
        <v>0</v>
      </c>
      <c r="BE238" s="125">
        <f t="shared" si="106"/>
        <v>0</v>
      </c>
      <c r="BF238" s="125">
        <f t="shared" si="107"/>
        <v>0</v>
      </c>
      <c r="BG238" s="125"/>
      <c r="BH238" s="125"/>
      <c r="BI238" s="125">
        <v>0</v>
      </c>
      <c r="BJ238" s="125">
        <v>0</v>
      </c>
      <c r="BK238" s="125">
        <v>0</v>
      </c>
      <c r="BL238" s="125">
        <v>0</v>
      </c>
      <c r="BM238" s="125">
        <v>0</v>
      </c>
      <c r="BN238" s="125">
        <v>0</v>
      </c>
      <c r="BO238" s="125">
        <v>0</v>
      </c>
      <c r="BP238" s="125">
        <v>0</v>
      </c>
      <c r="BQ238" s="125">
        <v>0</v>
      </c>
      <c r="BR238" s="125">
        <f>168.35+15</f>
        <v>183.35</v>
      </c>
      <c r="BS238" s="125">
        <v>1.94</v>
      </c>
      <c r="BT238" s="125">
        <f t="shared" si="102"/>
        <v>185.29</v>
      </c>
    </row>
    <row r="239" s="110" customFormat="1" spans="1:72">
      <c r="A239" s="123" t="s">
        <v>401</v>
      </c>
      <c r="B239" s="123"/>
      <c r="C239" s="123"/>
      <c r="D239" s="124" t="s">
        <v>402</v>
      </c>
      <c r="E239" s="125">
        <f t="shared" si="101"/>
        <v>350.65</v>
      </c>
      <c r="F239" s="125">
        <f t="shared" si="103"/>
        <v>221.57</v>
      </c>
      <c r="G239" s="125">
        <v>131.62</v>
      </c>
      <c r="H239" s="125">
        <f t="shared" si="104"/>
        <v>78.98</v>
      </c>
      <c r="I239" s="125">
        <v>78.98</v>
      </c>
      <c r="J239" s="125">
        <v>0</v>
      </c>
      <c r="K239" s="125">
        <v>0</v>
      </c>
      <c r="L239" s="125">
        <v>0</v>
      </c>
      <c r="M239" s="125">
        <v>10.97</v>
      </c>
      <c r="N239" s="125">
        <v>0</v>
      </c>
      <c r="O239" s="125">
        <v>0</v>
      </c>
      <c r="P239" s="125">
        <v>0</v>
      </c>
      <c r="Q239" s="125"/>
      <c r="R239" s="125">
        <v>0</v>
      </c>
      <c r="S239" s="125">
        <v>0</v>
      </c>
      <c r="T239" s="125">
        <v>0</v>
      </c>
      <c r="U239" s="125">
        <v>0</v>
      </c>
      <c r="V239" s="125">
        <v>0</v>
      </c>
      <c r="W239" s="125">
        <v>0</v>
      </c>
      <c r="X239" s="123" t="s">
        <v>401</v>
      </c>
      <c r="Y239" s="123"/>
      <c r="Z239" s="123"/>
      <c r="AA239" s="124" t="s">
        <v>402</v>
      </c>
      <c r="AB239" s="125">
        <f>AB240+AB242+AB245+AB247+AB249</f>
        <v>129.08</v>
      </c>
      <c r="AC239" s="125">
        <f t="shared" ref="AC239:BD239" si="118">AC240+AC242+AC245+AC247+AC249</f>
        <v>25</v>
      </c>
      <c r="AD239" s="125">
        <f t="shared" si="118"/>
        <v>2</v>
      </c>
      <c r="AE239" s="125">
        <f t="shared" si="118"/>
        <v>0</v>
      </c>
      <c r="AF239" s="125">
        <f t="shared" si="118"/>
        <v>0</v>
      </c>
      <c r="AG239" s="125">
        <f t="shared" si="118"/>
        <v>0.15</v>
      </c>
      <c r="AH239" s="125">
        <f t="shared" si="118"/>
        <v>5.5</v>
      </c>
      <c r="AI239" s="125">
        <f t="shared" si="118"/>
        <v>1.5</v>
      </c>
      <c r="AJ239" s="125">
        <f t="shared" si="118"/>
        <v>0</v>
      </c>
      <c r="AK239" s="125">
        <f t="shared" si="118"/>
        <v>0</v>
      </c>
      <c r="AL239" s="125">
        <f t="shared" si="118"/>
        <v>0</v>
      </c>
      <c r="AM239" s="125">
        <f t="shared" si="118"/>
        <v>0</v>
      </c>
      <c r="AN239" s="125">
        <f t="shared" si="118"/>
        <v>0</v>
      </c>
      <c r="AO239" s="125">
        <f t="shared" si="118"/>
        <v>0</v>
      </c>
      <c r="AP239" s="125">
        <f t="shared" si="118"/>
        <v>0</v>
      </c>
      <c r="AQ239" s="125">
        <f t="shared" si="118"/>
        <v>0</v>
      </c>
      <c r="AR239" s="125">
        <f t="shared" si="118"/>
        <v>18</v>
      </c>
      <c r="AS239" s="125">
        <f t="shared" si="118"/>
        <v>0</v>
      </c>
      <c r="AT239" s="125">
        <f t="shared" si="118"/>
        <v>0</v>
      </c>
      <c r="AU239" s="125">
        <f t="shared" si="118"/>
        <v>0</v>
      </c>
      <c r="AV239" s="125">
        <f t="shared" si="118"/>
        <v>0</v>
      </c>
      <c r="AW239" s="125">
        <f t="shared" si="118"/>
        <v>0</v>
      </c>
      <c r="AX239" s="125">
        <f t="shared" si="118"/>
        <v>23.59</v>
      </c>
      <c r="AY239" s="125">
        <f t="shared" si="118"/>
        <v>0</v>
      </c>
      <c r="AZ239" s="125">
        <f t="shared" si="118"/>
        <v>0</v>
      </c>
      <c r="BA239" s="125">
        <f t="shared" si="118"/>
        <v>11.88</v>
      </c>
      <c r="BB239" s="125">
        <f t="shared" si="118"/>
        <v>0</v>
      </c>
      <c r="BC239" s="125">
        <f t="shared" si="118"/>
        <v>41.46</v>
      </c>
      <c r="BD239" s="125">
        <f t="shared" si="118"/>
        <v>0</v>
      </c>
      <c r="BE239" s="125">
        <f t="shared" si="106"/>
        <v>0</v>
      </c>
      <c r="BF239" s="125">
        <f t="shared" si="107"/>
        <v>0</v>
      </c>
      <c r="BG239" s="125"/>
      <c r="BH239" s="125"/>
      <c r="BI239" s="125">
        <v>0</v>
      </c>
      <c r="BJ239" s="125">
        <v>0</v>
      </c>
      <c r="BK239" s="125">
        <v>0</v>
      </c>
      <c r="BL239" s="125">
        <v>0</v>
      </c>
      <c r="BM239" s="125">
        <v>0</v>
      </c>
      <c r="BN239" s="125">
        <v>0</v>
      </c>
      <c r="BO239" s="125">
        <v>0</v>
      </c>
      <c r="BP239" s="125">
        <v>0</v>
      </c>
      <c r="BQ239" s="125">
        <v>0</v>
      </c>
      <c r="BR239" s="125">
        <v>867.16</v>
      </c>
      <c r="BS239" s="125">
        <v>1448.9</v>
      </c>
      <c r="BT239" s="125">
        <f t="shared" si="102"/>
        <v>2666.71</v>
      </c>
    </row>
    <row r="240" s="110" customFormat="1" spans="1:72">
      <c r="A240" s="123"/>
      <c r="B240" s="123" t="s">
        <v>137</v>
      </c>
      <c r="C240" s="123"/>
      <c r="D240" s="124" t="s">
        <v>403</v>
      </c>
      <c r="E240" s="125">
        <f t="shared" si="101"/>
        <v>350.65</v>
      </c>
      <c r="F240" s="125">
        <f t="shared" si="103"/>
        <v>221.57</v>
      </c>
      <c r="G240" s="125">
        <v>131.62</v>
      </c>
      <c r="H240" s="125">
        <f t="shared" si="104"/>
        <v>78.98</v>
      </c>
      <c r="I240" s="125">
        <v>78.98</v>
      </c>
      <c r="J240" s="125">
        <v>0</v>
      </c>
      <c r="K240" s="125">
        <v>0</v>
      </c>
      <c r="L240" s="125">
        <v>0</v>
      </c>
      <c r="M240" s="125">
        <v>10.97</v>
      </c>
      <c r="N240" s="125">
        <v>0</v>
      </c>
      <c r="O240" s="125">
        <v>0</v>
      </c>
      <c r="P240" s="125">
        <v>0</v>
      </c>
      <c r="Q240" s="125"/>
      <c r="R240" s="125">
        <v>0</v>
      </c>
      <c r="S240" s="125">
        <v>0</v>
      </c>
      <c r="T240" s="125">
        <v>0</v>
      </c>
      <c r="U240" s="125">
        <v>0</v>
      </c>
      <c r="V240" s="125">
        <v>0</v>
      </c>
      <c r="W240" s="125">
        <v>0</v>
      </c>
      <c r="X240" s="123"/>
      <c r="Y240" s="123" t="s">
        <v>137</v>
      </c>
      <c r="Z240" s="123"/>
      <c r="AA240" s="124" t="s">
        <v>403</v>
      </c>
      <c r="AB240" s="125">
        <f>SUM(AB241)</f>
        <v>129.08</v>
      </c>
      <c r="AC240" s="125">
        <f t="shared" ref="AC240:BD240" si="119">SUM(AC241)</f>
        <v>25</v>
      </c>
      <c r="AD240" s="125">
        <f t="shared" si="119"/>
        <v>2</v>
      </c>
      <c r="AE240" s="125">
        <f t="shared" si="119"/>
        <v>0</v>
      </c>
      <c r="AF240" s="125">
        <f t="shared" si="119"/>
        <v>0</v>
      </c>
      <c r="AG240" s="125">
        <f t="shared" si="119"/>
        <v>0.15</v>
      </c>
      <c r="AH240" s="125">
        <f t="shared" si="119"/>
        <v>5.5</v>
      </c>
      <c r="AI240" s="125">
        <f t="shared" si="119"/>
        <v>1.5</v>
      </c>
      <c r="AJ240" s="125">
        <f t="shared" si="119"/>
        <v>0</v>
      </c>
      <c r="AK240" s="125">
        <f t="shared" si="119"/>
        <v>0</v>
      </c>
      <c r="AL240" s="125">
        <f t="shared" si="119"/>
        <v>0</v>
      </c>
      <c r="AM240" s="125">
        <f t="shared" si="119"/>
        <v>0</v>
      </c>
      <c r="AN240" s="125">
        <f t="shared" si="119"/>
        <v>0</v>
      </c>
      <c r="AO240" s="125">
        <f t="shared" si="119"/>
        <v>0</v>
      </c>
      <c r="AP240" s="125">
        <f t="shared" si="119"/>
        <v>0</v>
      </c>
      <c r="AQ240" s="125">
        <f t="shared" si="119"/>
        <v>0</v>
      </c>
      <c r="AR240" s="125">
        <f t="shared" si="119"/>
        <v>18</v>
      </c>
      <c r="AS240" s="125">
        <f t="shared" si="119"/>
        <v>0</v>
      </c>
      <c r="AT240" s="125">
        <f t="shared" si="119"/>
        <v>0</v>
      </c>
      <c r="AU240" s="125">
        <f t="shared" si="119"/>
        <v>0</v>
      </c>
      <c r="AV240" s="125">
        <f t="shared" si="119"/>
        <v>0</v>
      </c>
      <c r="AW240" s="125">
        <f t="shared" si="119"/>
        <v>0</v>
      </c>
      <c r="AX240" s="125">
        <f t="shared" si="119"/>
        <v>23.59</v>
      </c>
      <c r="AY240" s="125">
        <f t="shared" si="119"/>
        <v>0</v>
      </c>
      <c r="AZ240" s="125">
        <f t="shared" si="119"/>
        <v>0</v>
      </c>
      <c r="BA240" s="125">
        <f t="shared" si="119"/>
        <v>11.88</v>
      </c>
      <c r="BB240" s="125">
        <f t="shared" si="119"/>
        <v>0</v>
      </c>
      <c r="BC240" s="125">
        <f t="shared" si="119"/>
        <v>41.46</v>
      </c>
      <c r="BD240" s="125">
        <f t="shared" si="119"/>
        <v>0</v>
      </c>
      <c r="BE240" s="125">
        <f t="shared" si="106"/>
        <v>0</v>
      </c>
      <c r="BF240" s="125">
        <f t="shared" si="107"/>
        <v>0</v>
      </c>
      <c r="BG240" s="125"/>
      <c r="BH240" s="125"/>
      <c r="BI240" s="125">
        <v>0</v>
      </c>
      <c r="BJ240" s="125">
        <v>0</v>
      </c>
      <c r="BK240" s="125">
        <v>0</v>
      </c>
      <c r="BL240" s="125">
        <v>0</v>
      </c>
      <c r="BM240" s="125">
        <v>0</v>
      </c>
      <c r="BN240" s="125">
        <v>0</v>
      </c>
      <c r="BO240" s="125">
        <v>0</v>
      </c>
      <c r="BP240" s="125">
        <v>0</v>
      </c>
      <c r="BQ240" s="125">
        <v>0</v>
      </c>
      <c r="BR240" s="125">
        <v>472.16</v>
      </c>
      <c r="BS240" s="125">
        <v>0</v>
      </c>
      <c r="BT240" s="125">
        <f t="shared" si="102"/>
        <v>822.81</v>
      </c>
    </row>
    <row r="241" s="110" customFormat="1" spans="1:72">
      <c r="A241" s="123" t="s">
        <v>404</v>
      </c>
      <c r="B241" s="123" t="s">
        <v>140</v>
      </c>
      <c r="C241" s="123" t="s">
        <v>137</v>
      </c>
      <c r="D241" s="124" t="s">
        <v>141</v>
      </c>
      <c r="E241" s="125">
        <f t="shared" si="101"/>
        <v>350.65</v>
      </c>
      <c r="F241" s="125">
        <f t="shared" si="103"/>
        <v>221.57</v>
      </c>
      <c r="G241" s="125">
        <v>131.62</v>
      </c>
      <c r="H241" s="125">
        <f t="shared" si="104"/>
        <v>78.98</v>
      </c>
      <c r="I241" s="125">
        <v>78.98</v>
      </c>
      <c r="J241" s="125">
        <v>0</v>
      </c>
      <c r="K241" s="125">
        <v>0</v>
      </c>
      <c r="L241" s="125">
        <v>0</v>
      </c>
      <c r="M241" s="125">
        <v>10.97</v>
      </c>
      <c r="N241" s="125">
        <v>0</v>
      </c>
      <c r="O241" s="125">
        <v>0</v>
      </c>
      <c r="P241" s="125">
        <v>0</v>
      </c>
      <c r="Q241" s="125"/>
      <c r="R241" s="125">
        <v>0</v>
      </c>
      <c r="S241" s="125">
        <v>0</v>
      </c>
      <c r="T241" s="125">
        <v>0</v>
      </c>
      <c r="U241" s="125">
        <v>0</v>
      </c>
      <c r="V241" s="125">
        <v>0</v>
      </c>
      <c r="W241" s="125">
        <v>0</v>
      </c>
      <c r="X241" s="123" t="s">
        <v>404</v>
      </c>
      <c r="Y241" s="123" t="s">
        <v>140</v>
      </c>
      <c r="Z241" s="123" t="s">
        <v>137</v>
      </c>
      <c r="AA241" s="124" t="s">
        <v>141</v>
      </c>
      <c r="AB241" s="125">
        <f>SUBTOTAL(9,AC241:BD241)</f>
        <v>129.08</v>
      </c>
      <c r="AC241" s="136">
        <v>25</v>
      </c>
      <c r="AD241" s="136">
        <v>2</v>
      </c>
      <c r="AE241" s="137">
        <v>0</v>
      </c>
      <c r="AF241" s="137">
        <v>0</v>
      </c>
      <c r="AG241" s="136">
        <v>0.15</v>
      </c>
      <c r="AH241" s="136">
        <v>5.5</v>
      </c>
      <c r="AI241" s="136">
        <v>1.5</v>
      </c>
      <c r="AJ241" s="136">
        <v>0</v>
      </c>
      <c r="AK241" s="136">
        <v>0</v>
      </c>
      <c r="AL241" s="136">
        <v>0</v>
      </c>
      <c r="AM241" s="137">
        <v>0</v>
      </c>
      <c r="AN241" s="136">
        <v>0</v>
      </c>
      <c r="AO241" s="136">
        <v>0</v>
      </c>
      <c r="AP241" s="136">
        <v>0</v>
      </c>
      <c r="AQ241" s="136">
        <v>0</v>
      </c>
      <c r="AR241" s="136">
        <v>18</v>
      </c>
      <c r="AS241" s="137">
        <v>0</v>
      </c>
      <c r="AT241" s="137">
        <v>0</v>
      </c>
      <c r="AU241" s="137">
        <v>0</v>
      </c>
      <c r="AV241" s="136">
        <v>0</v>
      </c>
      <c r="AW241" s="137">
        <v>0</v>
      </c>
      <c r="AX241" s="136">
        <v>23.59</v>
      </c>
      <c r="AY241" s="136">
        <v>0</v>
      </c>
      <c r="AZ241" s="136">
        <v>0</v>
      </c>
      <c r="BA241" s="136">
        <v>11.88</v>
      </c>
      <c r="BB241" s="136">
        <v>0</v>
      </c>
      <c r="BC241" s="136">
        <v>41.46</v>
      </c>
      <c r="BD241" s="125">
        <v>0</v>
      </c>
      <c r="BE241" s="125">
        <f t="shared" si="106"/>
        <v>0</v>
      </c>
      <c r="BF241" s="125">
        <f t="shared" si="107"/>
        <v>0</v>
      </c>
      <c r="BG241" s="125"/>
      <c r="BH241" s="125"/>
      <c r="BI241" s="125">
        <v>0</v>
      </c>
      <c r="BJ241" s="125">
        <v>0</v>
      </c>
      <c r="BK241" s="125">
        <v>0</v>
      </c>
      <c r="BL241" s="125">
        <v>0</v>
      </c>
      <c r="BM241" s="125">
        <v>0</v>
      </c>
      <c r="BN241" s="125">
        <v>0</v>
      </c>
      <c r="BO241" s="125">
        <v>0</v>
      </c>
      <c r="BP241" s="125">
        <v>0</v>
      </c>
      <c r="BQ241" s="125">
        <v>0</v>
      </c>
      <c r="BR241" s="125">
        <v>472.16</v>
      </c>
      <c r="BS241" s="125">
        <v>0</v>
      </c>
      <c r="BT241" s="125">
        <f t="shared" si="102"/>
        <v>822.81</v>
      </c>
    </row>
    <row r="242" s="110" customFormat="1" spans="1:72">
      <c r="A242" s="123"/>
      <c r="B242" s="123" t="s">
        <v>145</v>
      </c>
      <c r="C242" s="123"/>
      <c r="D242" s="124" t="s">
        <v>405</v>
      </c>
      <c r="E242" s="125">
        <f t="shared" si="101"/>
        <v>0</v>
      </c>
      <c r="F242" s="125">
        <f t="shared" si="103"/>
        <v>0</v>
      </c>
      <c r="G242" s="125">
        <v>0</v>
      </c>
      <c r="H242" s="125">
        <f t="shared" si="104"/>
        <v>0</v>
      </c>
      <c r="I242" s="125">
        <v>0</v>
      </c>
      <c r="J242" s="125">
        <v>0</v>
      </c>
      <c r="K242" s="125">
        <v>0</v>
      </c>
      <c r="L242" s="125">
        <v>0</v>
      </c>
      <c r="M242" s="125">
        <v>0</v>
      </c>
      <c r="N242" s="125">
        <v>0</v>
      </c>
      <c r="O242" s="125">
        <v>0</v>
      </c>
      <c r="P242" s="125">
        <v>0</v>
      </c>
      <c r="Q242" s="125"/>
      <c r="R242" s="125">
        <v>0</v>
      </c>
      <c r="S242" s="125">
        <v>0</v>
      </c>
      <c r="T242" s="125">
        <v>0</v>
      </c>
      <c r="U242" s="125">
        <v>0</v>
      </c>
      <c r="V242" s="125">
        <v>0</v>
      </c>
      <c r="W242" s="125">
        <v>0</v>
      </c>
      <c r="X242" s="123"/>
      <c r="Y242" s="123" t="s">
        <v>145</v>
      </c>
      <c r="Z242" s="123"/>
      <c r="AA242" s="124" t="s">
        <v>405</v>
      </c>
      <c r="AB242" s="125">
        <f t="shared" si="105"/>
        <v>0</v>
      </c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>
        <v>0</v>
      </c>
      <c r="BE242" s="125">
        <f t="shared" si="106"/>
        <v>0</v>
      </c>
      <c r="BF242" s="125">
        <f t="shared" si="107"/>
        <v>0</v>
      </c>
      <c r="BG242" s="125"/>
      <c r="BH242" s="125"/>
      <c r="BI242" s="125">
        <v>0</v>
      </c>
      <c r="BJ242" s="125">
        <v>0</v>
      </c>
      <c r="BK242" s="125">
        <v>0</v>
      </c>
      <c r="BL242" s="125">
        <v>0</v>
      </c>
      <c r="BM242" s="125">
        <v>0</v>
      </c>
      <c r="BN242" s="125">
        <v>0</v>
      </c>
      <c r="BO242" s="125">
        <v>0</v>
      </c>
      <c r="BP242" s="125">
        <v>0</v>
      </c>
      <c r="BQ242" s="125">
        <v>0</v>
      </c>
      <c r="BR242" s="125">
        <v>395</v>
      </c>
      <c r="BS242" s="125">
        <v>0</v>
      </c>
      <c r="BT242" s="125">
        <f t="shared" si="102"/>
        <v>395</v>
      </c>
    </row>
    <row r="243" s="110" customFormat="1" spans="1:72">
      <c r="A243" s="123" t="s">
        <v>404</v>
      </c>
      <c r="B243" s="123" t="s">
        <v>147</v>
      </c>
      <c r="C243" s="123" t="s">
        <v>142</v>
      </c>
      <c r="D243" s="124" t="s">
        <v>406</v>
      </c>
      <c r="E243" s="125">
        <f t="shared" si="101"/>
        <v>0</v>
      </c>
      <c r="F243" s="125">
        <f t="shared" si="103"/>
        <v>0</v>
      </c>
      <c r="G243" s="125">
        <v>0</v>
      </c>
      <c r="H243" s="125">
        <f t="shared" si="104"/>
        <v>0</v>
      </c>
      <c r="I243" s="125">
        <v>0</v>
      </c>
      <c r="J243" s="125">
        <v>0</v>
      </c>
      <c r="K243" s="125">
        <v>0</v>
      </c>
      <c r="L243" s="125">
        <v>0</v>
      </c>
      <c r="M243" s="125">
        <v>0</v>
      </c>
      <c r="N243" s="125">
        <v>0</v>
      </c>
      <c r="O243" s="125">
        <v>0</v>
      </c>
      <c r="P243" s="125">
        <v>0</v>
      </c>
      <c r="Q243" s="125"/>
      <c r="R243" s="125">
        <v>0</v>
      </c>
      <c r="S243" s="125">
        <v>0</v>
      </c>
      <c r="T243" s="125">
        <v>0</v>
      </c>
      <c r="U243" s="125">
        <v>0</v>
      </c>
      <c r="V243" s="125">
        <v>0</v>
      </c>
      <c r="W243" s="125">
        <v>0</v>
      </c>
      <c r="X243" s="123" t="s">
        <v>404</v>
      </c>
      <c r="Y243" s="123" t="s">
        <v>147</v>
      </c>
      <c r="Z243" s="123" t="s">
        <v>142</v>
      </c>
      <c r="AA243" s="124" t="s">
        <v>406</v>
      </c>
      <c r="AB243" s="125">
        <f t="shared" ref="AB243:AB244" si="120">SUBTOTAL(9,AC243:BD243)</f>
        <v>0</v>
      </c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>
        <v>0</v>
      </c>
      <c r="BE243" s="125">
        <f t="shared" si="106"/>
        <v>0</v>
      </c>
      <c r="BF243" s="125">
        <f t="shared" si="107"/>
        <v>0</v>
      </c>
      <c r="BG243" s="125"/>
      <c r="BH243" s="125"/>
      <c r="BI243" s="125">
        <v>0</v>
      </c>
      <c r="BJ243" s="125">
        <v>0</v>
      </c>
      <c r="BK243" s="125">
        <v>0</v>
      </c>
      <c r="BL243" s="125">
        <v>0</v>
      </c>
      <c r="BM243" s="125">
        <v>0</v>
      </c>
      <c r="BN243" s="125">
        <v>0</v>
      </c>
      <c r="BO243" s="125">
        <v>0</v>
      </c>
      <c r="BP243" s="125">
        <v>0</v>
      </c>
      <c r="BQ243" s="125">
        <v>0</v>
      </c>
      <c r="BR243" s="125">
        <v>345</v>
      </c>
      <c r="BS243" s="125">
        <v>0</v>
      </c>
      <c r="BT243" s="125">
        <f t="shared" si="102"/>
        <v>345</v>
      </c>
    </row>
    <row r="244" s="110" customFormat="1" spans="1:72">
      <c r="A244" s="123" t="s">
        <v>404</v>
      </c>
      <c r="B244" s="123" t="s">
        <v>147</v>
      </c>
      <c r="C244" s="123" t="s">
        <v>154</v>
      </c>
      <c r="D244" s="124" t="s">
        <v>407</v>
      </c>
      <c r="E244" s="125">
        <f t="shared" si="101"/>
        <v>0</v>
      </c>
      <c r="F244" s="125">
        <f t="shared" si="103"/>
        <v>0</v>
      </c>
      <c r="G244" s="125">
        <v>0</v>
      </c>
      <c r="H244" s="125">
        <f t="shared" si="104"/>
        <v>0</v>
      </c>
      <c r="I244" s="125">
        <v>0</v>
      </c>
      <c r="J244" s="125">
        <v>0</v>
      </c>
      <c r="K244" s="125">
        <v>0</v>
      </c>
      <c r="L244" s="125">
        <v>0</v>
      </c>
      <c r="M244" s="125">
        <v>0</v>
      </c>
      <c r="N244" s="125">
        <v>0</v>
      </c>
      <c r="O244" s="125">
        <v>0</v>
      </c>
      <c r="P244" s="125">
        <v>0</v>
      </c>
      <c r="Q244" s="125"/>
      <c r="R244" s="125">
        <v>0</v>
      </c>
      <c r="S244" s="125">
        <v>0</v>
      </c>
      <c r="T244" s="125">
        <v>0</v>
      </c>
      <c r="U244" s="125">
        <v>0</v>
      </c>
      <c r="V244" s="125">
        <v>0</v>
      </c>
      <c r="W244" s="125">
        <v>0</v>
      </c>
      <c r="X244" s="123" t="s">
        <v>404</v>
      </c>
      <c r="Y244" s="123" t="s">
        <v>147</v>
      </c>
      <c r="Z244" s="123" t="s">
        <v>154</v>
      </c>
      <c r="AA244" s="124" t="s">
        <v>407</v>
      </c>
      <c r="AB244" s="125">
        <f t="shared" si="120"/>
        <v>0</v>
      </c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>
        <v>0</v>
      </c>
      <c r="BE244" s="125">
        <f t="shared" si="106"/>
        <v>0</v>
      </c>
      <c r="BF244" s="125">
        <f t="shared" si="107"/>
        <v>0</v>
      </c>
      <c r="BG244" s="125"/>
      <c r="BH244" s="125"/>
      <c r="BI244" s="125">
        <v>0</v>
      </c>
      <c r="BJ244" s="125">
        <v>0</v>
      </c>
      <c r="BK244" s="125">
        <v>0</v>
      </c>
      <c r="BL244" s="125">
        <v>0</v>
      </c>
      <c r="BM244" s="125">
        <v>0</v>
      </c>
      <c r="BN244" s="125">
        <v>0</v>
      </c>
      <c r="BO244" s="125">
        <v>0</v>
      </c>
      <c r="BP244" s="125">
        <v>0</v>
      </c>
      <c r="BQ244" s="125">
        <v>0</v>
      </c>
      <c r="BR244" s="125">
        <v>50</v>
      </c>
      <c r="BS244" s="125">
        <v>0</v>
      </c>
      <c r="BT244" s="125">
        <f t="shared" si="102"/>
        <v>50</v>
      </c>
    </row>
    <row r="245" s="110" customFormat="1" spans="1:72">
      <c r="A245" s="123"/>
      <c r="B245" s="123" t="s">
        <v>156</v>
      </c>
      <c r="C245" s="123"/>
      <c r="D245" s="124" t="s">
        <v>408</v>
      </c>
      <c r="E245" s="125">
        <f t="shared" si="101"/>
        <v>0</v>
      </c>
      <c r="F245" s="125">
        <f t="shared" si="103"/>
        <v>0</v>
      </c>
      <c r="G245" s="125">
        <v>0</v>
      </c>
      <c r="H245" s="125">
        <f t="shared" si="104"/>
        <v>0</v>
      </c>
      <c r="I245" s="125">
        <v>0</v>
      </c>
      <c r="J245" s="125">
        <v>0</v>
      </c>
      <c r="K245" s="125">
        <v>0</v>
      </c>
      <c r="L245" s="125">
        <v>0</v>
      </c>
      <c r="M245" s="125">
        <v>0</v>
      </c>
      <c r="N245" s="125">
        <v>0</v>
      </c>
      <c r="O245" s="125">
        <v>0</v>
      </c>
      <c r="P245" s="125">
        <v>0</v>
      </c>
      <c r="Q245" s="125"/>
      <c r="R245" s="125">
        <v>0</v>
      </c>
      <c r="S245" s="125">
        <v>0</v>
      </c>
      <c r="T245" s="125">
        <v>0</v>
      </c>
      <c r="U245" s="125">
        <v>0</v>
      </c>
      <c r="V245" s="125">
        <v>0</v>
      </c>
      <c r="W245" s="125">
        <v>0</v>
      </c>
      <c r="X245" s="123"/>
      <c r="Y245" s="123" t="s">
        <v>156</v>
      </c>
      <c r="Z245" s="123"/>
      <c r="AA245" s="124" t="s">
        <v>408</v>
      </c>
      <c r="AB245" s="125">
        <f t="shared" si="105"/>
        <v>0</v>
      </c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>
        <v>0</v>
      </c>
      <c r="BE245" s="125">
        <f t="shared" si="106"/>
        <v>0</v>
      </c>
      <c r="BF245" s="125">
        <f t="shared" si="107"/>
        <v>0</v>
      </c>
      <c r="BG245" s="125"/>
      <c r="BH245" s="125"/>
      <c r="BI245" s="125">
        <v>0</v>
      </c>
      <c r="BJ245" s="125">
        <v>0</v>
      </c>
      <c r="BK245" s="125">
        <v>0</v>
      </c>
      <c r="BL245" s="125">
        <v>0</v>
      </c>
      <c r="BM245" s="125">
        <v>0</v>
      </c>
      <c r="BN245" s="125">
        <v>0</v>
      </c>
      <c r="BO245" s="125">
        <v>0</v>
      </c>
      <c r="BP245" s="125">
        <v>0</v>
      </c>
      <c r="BQ245" s="125">
        <v>0</v>
      </c>
      <c r="BR245" s="125">
        <v>0</v>
      </c>
      <c r="BS245" s="125">
        <v>750</v>
      </c>
      <c r="BT245" s="125">
        <f t="shared" si="102"/>
        <v>750</v>
      </c>
    </row>
    <row r="246" s="110" customFormat="1" spans="1:72">
      <c r="A246" s="123" t="s">
        <v>404</v>
      </c>
      <c r="B246" s="123" t="s">
        <v>158</v>
      </c>
      <c r="C246" s="123" t="s">
        <v>142</v>
      </c>
      <c r="D246" s="124" t="s">
        <v>409</v>
      </c>
      <c r="E246" s="125">
        <f t="shared" si="101"/>
        <v>0</v>
      </c>
      <c r="F246" s="125">
        <f t="shared" si="103"/>
        <v>0</v>
      </c>
      <c r="G246" s="125">
        <v>0</v>
      </c>
      <c r="H246" s="125">
        <f t="shared" si="104"/>
        <v>0</v>
      </c>
      <c r="I246" s="125">
        <v>0</v>
      </c>
      <c r="J246" s="125">
        <v>0</v>
      </c>
      <c r="K246" s="125">
        <v>0</v>
      </c>
      <c r="L246" s="125">
        <v>0</v>
      </c>
      <c r="M246" s="125">
        <v>0</v>
      </c>
      <c r="N246" s="125">
        <v>0</v>
      </c>
      <c r="O246" s="125">
        <v>0</v>
      </c>
      <c r="P246" s="125">
        <v>0</v>
      </c>
      <c r="Q246" s="125"/>
      <c r="R246" s="125">
        <v>0</v>
      </c>
      <c r="S246" s="125">
        <v>0</v>
      </c>
      <c r="T246" s="125">
        <v>0</v>
      </c>
      <c r="U246" s="125">
        <v>0</v>
      </c>
      <c r="V246" s="125">
        <v>0</v>
      </c>
      <c r="W246" s="125">
        <v>0</v>
      </c>
      <c r="X246" s="123" t="s">
        <v>404</v>
      </c>
      <c r="Y246" s="123" t="s">
        <v>158</v>
      </c>
      <c r="Z246" s="123" t="s">
        <v>142</v>
      </c>
      <c r="AA246" s="124" t="s">
        <v>409</v>
      </c>
      <c r="AB246" s="125">
        <f>SUBTOTAL(9,AC246:BD246)</f>
        <v>0</v>
      </c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>
        <v>0</v>
      </c>
      <c r="BE246" s="125">
        <f t="shared" si="106"/>
        <v>0</v>
      </c>
      <c r="BF246" s="125">
        <f t="shared" si="107"/>
        <v>0</v>
      </c>
      <c r="BG246" s="125"/>
      <c r="BH246" s="125"/>
      <c r="BI246" s="125">
        <v>0</v>
      </c>
      <c r="BJ246" s="125">
        <v>0</v>
      </c>
      <c r="BK246" s="125">
        <v>0</v>
      </c>
      <c r="BL246" s="125">
        <v>0</v>
      </c>
      <c r="BM246" s="125">
        <v>0</v>
      </c>
      <c r="BN246" s="125">
        <v>0</v>
      </c>
      <c r="BO246" s="125">
        <v>0</v>
      </c>
      <c r="BP246" s="125">
        <v>0</v>
      </c>
      <c r="BQ246" s="125">
        <v>0</v>
      </c>
      <c r="BR246" s="125">
        <v>0</v>
      </c>
      <c r="BS246" s="125">
        <v>750</v>
      </c>
      <c r="BT246" s="125">
        <f t="shared" si="102"/>
        <v>750</v>
      </c>
    </row>
    <row r="247" s="110" customFormat="1" spans="1:72">
      <c r="A247" s="123"/>
      <c r="B247" s="123" t="s">
        <v>159</v>
      </c>
      <c r="C247" s="123"/>
      <c r="D247" s="124" t="s">
        <v>410</v>
      </c>
      <c r="E247" s="125">
        <f t="shared" si="101"/>
        <v>0</v>
      </c>
      <c r="F247" s="125">
        <f t="shared" si="103"/>
        <v>0</v>
      </c>
      <c r="G247" s="125">
        <v>0</v>
      </c>
      <c r="H247" s="125">
        <f t="shared" si="104"/>
        <v>0</v>
      </c>
      <c r="I247" s="125">
        <v>0</v>
      </c>
      <c r="J247" s="125">
        <v>0</v>
      </c>
      <c r="K247" s="125">
        <v>0</v>
      </c>
      <c r="L247" s="125">
        <v>0</v>
      </c>
      <c r="M247" s="125">
        <v>0</v>
      </c>
      <c r="N247" s="125">
        <v>0</v>
      </c>
      <c r="O247" s="125">
        <v>0</v>
      </c>
      <c r="P247" s="125">
        <v>0</v>
      </c>
      <c r="Q247" s="125"/>
      <c r="R247" s="125">
        <v>0</v>
      </c>
      <c r="S247" s="125">
        <v>0</v>
      </c>
      <c r="T247" s="125">
        <v>0</v>
      </c>
      <c r="U247" s="125">
        <v>0</v>
      </c>
      <c r="V247" s="125">
        <v>0</v>
      </c>
      <c r="W247" s="125">
        <v>0</v>
      </c>
      <c r="X247" s="123"/>
      <c r="Y247" s="123" t="s">
        <v>159</v>
      </c>
      <c r="Z247" s="123"/>
      <c r="AA247" s="124" t="s">
        <v>410</v>
      </c>
      <c r="AB247" s="125">
        <f t="shared" si="105"/>
        <v>0</v>
      </c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>
        <v>0</v>
      </c>
      <c r="BE247" s="125">
        <f t="shared" si="106"/>
        <v>0</v>
      </c>
      <c r="BF247" s="125">
        <f t="shared" si="107"/>
        <v>0</v>
      </c>
      <c r="BG247" s="125"/>
      <c r="BH247" s="125"/>
      <c r="BI247" s="125">
        <v>0</v>
      </c>
      <c r="BJ247" s="125">
        <v>0</v>
      </c>
      <c r="BK247" s="125">
        <v>0</v>
      </c>
      <c r="BL247" s="125">
        <v>0</v>
      </c>
      <c r="BM247" s="125">
        <v>0</v>
      </c>
      <c r="BN247" s="125">
        <v>0</v>
      </c>
      <c r="BO247" s="125">
        <v>0</v>
      </c>
      <c r="BP247" s="125">
        <v>0</v>
      </c>
      <c r="BQ247" s="125">
        <v>0</v>
      </c>
      <c r="BR247" s="125">
        <v>0</v>
      </c>
      <c r="BS247" s="125">
        <v>31</v>
      </c>
      <c r="BT247" s="125">
        <f t="shared" si="102"/>
        <v>31</v>
      </c>
    </row>
    <row r="248" s="110" customFormat="1" spans="1:72">
      <c r="A248" s="123" t="s">
        <v>404</v>
      </c>
      <c r="B248" s="123" t="s">
        <v>161</v>
      </c>
      <c r="C248" s="123" t="s">
        <v>137</v>
      </c>
      <c r="D248" s="124" t="s">
        <v>411</v>
      </c>
      <c r="E248" s="125">
        <f t="shared" si="101"/>
        <v>0</v>
      </c>
      <c r="F248" s="125">
        <f t="shared" si="103"/>
        <v>0</v>
      </c>
      <c r="G248" s="125">
        <v>0</v>
      </c>
      <c r="H248" s="125">
        <f t="shared" si="104"/>
        <v>0</v>
      </c>
      <c r="I248" s="125">
        <v>0</v>
      </c>
      <c r="J248" s="125">
        <v>0</v>
      </c>
      <c r="K248" s="125">
        <v>0</v>
      </c>
      <c r="L248" s="125">
        <v>0</v>
      </c>
      <c r="M248" s="125">
        <v>0</v>
      </c>
      <c r="N248" s="125">
        <v>0</v>
      </c>
      <c r="O248" s="125">
        <v>0</v>
      </c>
      <c r="P248" s="125">
        <v>0</v>
      </c>
      <c r="Q248" s="125"/>
      <c r="R248" s="125">
        <v>0</v>
      </c>
      <c r="S248" s="125">
        <v>0</v>
      </c>
      <c r="T248" s="125">
        <v>0</v>
      </c>
      <c r="U248" s="125">
        <v>0</v>
      </c>
      <c r="V248" s="125">
        <v>0</v>
      </c>
      <c r="W248" s="125">
        <v>0</v>
      </c>
      <c r="X248" s="123" t="s">
        <v>404</v>
      </c>
      <c r="Y248" s="123" t="s">
        <v>161</v>
      </c>
      <c r="Z248" s="123" t="s">
        <v>137</v>
      </c>
      <c r="AA248" s="124" t="s">
        <v>411</v>
      </c>
      <c r="AB248" s="125">
        <f>SUBTOTAL(9,AC248:BD248)</f>
        <v>0</v>
      </c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>
        <v>0</v>
      </c>
      <c r="BE248" s="125">
        <f t="shared" si="106"/>
        <v>0</v>
      </c>
      <c r="BF248" s="125">
        <f t="shared" si="107"/>
        <v>0</v>
      </c>
      <c r="BG248" s="125"/>
      <c r="BH248" s="125"/>
      <c r="BI248" s="125">
        <v>0</v>
      </c>
      <c r="BJ248" s="125">
        <v>0</v>
      </c>
      <c r="BK248" s="125">
        <v>0</v>
      </c>
      <c r="BL248" s="125">
        <v>0</v>
      </c>
      <c r="BM248" s="125">
        <v>0</v>
      </c>
      <c r="BN248" s="125">
        <v>0</v>
      </c>
      <c r="BO248" s="125">
        <v>0</v>
      </c>
      <c r="BP248" s="125">
        <v>0</v>
      </c>
      <c r="BQ248" s="125">
        <v>0</v>
      </c>
      <c r="BR248" s="125">
        <v>0</v>
      </c>
      <c r="BS248" s="125">
        <v>31</v>
      </c>
      <c r="BT248" s="125">
        <f t="shared" si="102"/>
        <v>31</v>
      </c>
    </row>
    <row r="249" s="110" customFormat="1" spans="1:72">
      <c r="A249" s="123"/>
      <c r="B249" s="123" t="s">
        <v>166</v>
      </c>
      <c r="C249" s="123"/>
      <c r="D249" s="124" t="s">
        <v>412</v>
      </c>
      <c r="E249" s="125">
        <f t="shared" si="101"/>
        <v>0</v>
      </c>
      <c r="F249" s="125">
        <f t="shared" si="103"/>
        <v>0</v>
      </c>
      <c r="G249" s="125">
        <v>0</v>
      </c>
      <c r="H249" s="125">
        <f t="shared" si="104"/>
        <v>0</v>
      </c>
      <c r="I249" s="125">
        <v>0</v>
      </c>
      <c r="J249" s="125">
        <v>0</v>
      </c>
      <c r="K249" s="125">
        <v>0</v>
      </c>
      <c r="L249" s="125">
        <v>0</v>
      </c>
      <c r="M249" s="125">
        <v>0</v>
      </c>
      <c r="N249" s="125">
        <v>0</v>
      </c>
      <c r="O249" s="125">
        <v>0</v>
      </c>
      <c r="P249" s="125">
        <v>0</v>
      </c>
      <c r="Q249" s="125"/>
      <c r="R249" s="125">
        <v>0</v>
      </c>
      <c r="S249" s="125">
        <v>0</v>
      </c>
      <c r="T249" s="125">
        <v>0</v>
      </c>
      <c r="U249" s="125">
        <v>0</v>
      </c>
      <c r="V249" s="125">
        <v>0</v>
      </c>
      <c r="W249" s="125">
        <v>0</v>
      </c>
      <c r="X249" s="123"/>
      <c r="Y249" s="123" t="s">
        <v>166</v>
      </c>
      <c r="Z249" s="123"/>
      <c r="AA249" s="124" t="s">
        <v>412</v>
      </c>
      <c r="AB249" s="125">
        <f t="shared" si="105"/>
        <v>0</v>
      </c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>
        <v>0</v>
      </c>
      <c r="BE249" s="125">
        <f t="shared" si="106"/>
        <v>0</v>
      </c>
      <c r="BF249" s="125">
        <f t="shared" si="107"/>
        <v>0</v>
      </c>
      <c r="BG249" s="125"/>
      <c r="BH249" s="125"/>
      <c r="BI249" s="125">
        <v>0</v>
      </c>
      <c r="BJ249" s="125">
        <v>0</v>
      </c>
      <c r="BK249" s="125">
        <v>0</v>
      </c>
      <c r="BL249" s="125">
        <v>0</v>
      </c>
      <c r="BM249" s="125">
        <v>0</v>
      </c>
      <c r="BN249" s="125">
        <v>0</v>
      </c>
      <c r="BO249" s="125">
        <v>0</v>
      </c>
      <c r="BP249" s="125">
        <v>0</v>
      </c>
      <c r="BQ249" s="125">
        <v>0</v>
      </c>
      <c r="BR249" s="125">
        <v>0</v>
      </c>
      <c r="BS249" s="125">
        <v>667.9</v>
      </c>
      <c r="BT249" s="125">
        <f t="shared" si="102"/>
        <v>667.9</v>
      </c>
    </row>
    <row r="250" s="110" customFormat="1" spans="1:72">
      <c r="A250" s="123" t="s">
        <v>404</v>
      </c>
      <c r="B250" s="123" t="s">
        <v>168</v>
      </c>
      <c r="C250" s="123" t="s">
        <v>142</v>
      </c>
      <c r="D250" s="124" t="s">
        <v>413</v>
      </c>
      <c r="E250" s="125">
        <f t="shared" si="101"/>
        <v>0</v>
      </c>
      <c r="F250" s="125">
        <f t="shared" si="103"/>
        <v>0</v>
      </c>
      <c r="G250" s="125">
        <v>0</v>
      </c>
      <c r="H250" s="125">
        <f t="shared" si="104"/>
        <v>0</v>
      </c>
      <c r="I250" s="125">
        <v>0</v>
      </c>
      <c r="J250" s="125">
        <v>0</v>
      </c>
      <c r="K250" s="125">
        <v>0</v>
      </c>
      <c r="L250" s="125">
        <v>0</v>
      </c>
      <c r="M250" s="125">
        <v>0</v>
      </c>
      <c r="N250" s="125">
        <v>0</v>
      </c>
      <c r="O250" s="125">
        <v>0</v>
      </c>
      <c r="P250" s="125">
        <v>0</v>
      </c>
      <c r="Q250" s="125"/>
      <c r="R250" s="125">
        <v>0</v>
      </c>
      <c r="S250" s="125">
        <v>0</v>
      </c>
      <c r="T250" s="125">
        <v>0</v>
      </c>
      <c r="U250" s="125">
        <v>0</v>
      </c>
      <c r="V250" s="125">
        <v>0</v>
      </c>
      <c r="W250" s="125">
        <v>0</v>
      </c>
      <c r="X250" s="123" t="s">
        <v>404</v>
      </c>
      <c r="Y250" s="123" t="s">
        <v>168</v>
      </c>
      <c r="Z250" s="123" t="s">
        <v>142</v>
      </c>
      <c r="AA250" s="124" t="s">
        <v>413</v>
      </c>
      <c r="AB250" s="125">
        <f>SUBTOTAL(9,AC250:BD250)</f>
        <v>0</v>
      </c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>
        <v>0</v>
      </c>
      <c r="BE250" s="125">
        <f t="shared" si="106"/>
        <v>0</v>
      </c>
      <c r="BF250" s="125">
        <f t="shared" si="107"/>
        <v>0</v>
      </c>
      <c r="BG250" s="125"/>
      <c r="BH250" s="125"/>
      <c r="BI250" s="125">
        <v>0</v>
      </c>
      <c r="BJ250" s="125">
        <v>0</v>
      </c>
      <c r="BK250" s="125">
        <v>0</v>
      </c>
      <c r="BL250" s="125">
        <v>0</v>
      </c>
      <c r="BM250" s="125">
        <v>0</v>
      </c>
      <c r="BN250" s="125">
        <v>0</v>
      </c>
      <c r="BO250" s="125">
        <v>0</v>
      </c>
      <c r="BP250" s="125">
        <v>0</v>
      </c>
      <c r="BQ250" s="125">
        <v>0</v>
      </c>
      <c r="BR250" s="125">
        <v>0</v>
      </c>
      <c r="BS250" s="125">
        <v>667.9</v>
      </c>
      <c r="BT250" s="125">
        <f t="shared" si="102"/>
        <v>667.9</v>
      </c>
    </row>
    <row r="251" s="110" customFormat="1" spans="1:72">
      <c r="A251" s="123" t="s">
        <v>414</v>
      </c>
      <c r="B251" s="123"/>
      <c r="C251" s="123"/>
      <c r="D251" s="124" t="s">
        <v>415</v>
      </c>
      <c r="E251" s="125">
        <f t="shared" si="101"/>
        <v>2598.54</v>
      </c>
      <c r="F251" s="125">
        <f t="shared" si="103"/>
        <v>2052.66</v>
      </c>
      <c r="G251" s="125">
        <v>1049.52</v>
      </c>
      <c r="H251" s="125">
        <f t="shared" si="104"/>
        <v>459.9</v>
      </c>
      <c r="I251" s="125">
        <v>459.9</v>
      </c>
      <c r="J251" s="125">
        <v>0</v>
      </c>
      <c r="K251" s="125">
        <v>0</v>
      </c>
      <c r="L251" s="125">
        <v>0</v>
      </c>
      <c r="M251" s="125">
        <v>87.46</v>
      </c>
      <c r="N251" s="125">
        <v>0</v>
      </c>
      <c r="O251" s="125">
        <v>215.78</v>
      </c>
      <c r="P251" s="125">
        <v>0</v>
      </c>
      <c r="Q251" s="125"/>
      <c r="R251" s="125">
        <v>0</v>
      </c>
      <c r="S251" s="125">
        <v>0</v>
      </c>
      <c r="T251" s="125">
        <v>0</v>
      </c>
      <c r="U251" s="125">
        <v>0</v>
      </c>
      <c r="V251" s="125">
        <v>0</v>
      </c>
      <c r="W251" s="125">
        <v>240</v>
      </c>
      <c r="X251" s="123" t="s">
        <v>414</v>
      </c>
      <c r="Y251" s="123"/>
      <c r="Z251" s="123"/>
      <c r="AA251" s="124" t="s">
        <v>415</v>
      </c>
      <c r="AB251" s="125">
        <f>AB252+AB258+AB260+AB263+AB265+AB267</f>
        <v>542.7</v>
      </c>
      <c r="AC251" s="125">
        <f t="shared" ref="AC251:BD251" si="121">AC252+AC258+AC260+AC263+AC265+AC267</f>
        <v>58.2</v>
      </c>
      <c r="AD251" s="125">
        <f t="shared" si="121"/>
        <v>8.6</v>
      </c>
      <c r="AE251" s="125">
        <f t="shared" si="121"/>
        <v>0</v>
      </c>
      <c r="AF251" s="125">
        <f t="shared" si="121"/>
        <v>0</v>
      </c>
      <c r="AG251" s="125">
        <f t="shared" si="121"/>
        <v>13.5</v>
      </c>
      <c r="AH251" s="125">
        <f t="shared" si="121"/>
        <v>22.2</v>
      </c>
      <c r="AI251" s="125">
        <f t="shared" si="121"/>
        <v>14.4</v>
      </c>
      <c r="AJ251" s="125">
        <f t="shared" si="121"/>
        <v>0</v>
      </c>
      <c r="AK251" s="125">
        <f t="shared" si="121"/>
        <v>0.6</v>
      </c>
      <c r="AL251" s="125">
        <f t="shared" si="121"/>
        <v>42.5</v>
      </c>
      <c r="AM251" s="125">
        <f t="shared" si="121"/>
        <v>0</v>
      </c>
      <c r="AN251" s="125">
        <f t="shared" si="121"/>
        <v>22.4</v>
      </c>
      <c r="AO251" s="125">
        <f t="shared" si="121"/>
        <v>7.3</v>
      </c>
      <c r="AP251" s="125">
        <f t="shared" si="121"/>
        <v>1.1</v>
      </c>
      <c r="AQ251" s="125">
        <f t="shared" si="121"/>
        <v>3.2</v>
      </c>
      <c r="AR251" s="125">
        <f t="shared" si="121"/>
        <v>20.8</v>
      </c>
      <c r="AS251" s="125">
        <f t="shared" si="121"/>
        <v>0</v>
      </c>
      <c r="AT251" s="125">
        <f t="shared" si="121"/>
        <v>0</v>
      </c>
      <c r="AU251" s="125">
        <f t="shared" si="121"/>
        <v>0</v>
      </c>
      <c r="AV251" s="125">
        <f t="shared" si="121"/>
        <v>11.6</v>
      </c>
      <c r="AW251" s="125">
        <f t="shared" si="121"/>
        <v>0.4</v>
      </c>
      <c r="AX251" s="125">
        <f t="shared" si="121"/>
        <v>137.7</v>
      </c>
      <c r="AY251" s="125">
        <f t="shared" si="121"/>
        <v>0</v>
      </c>
      <c r="AZ251" s="125">
        <f t="shared" si="121"/>
        <v>24</v>
      </c>
      <c r="BA251" s="125">
        <f t="shared" si="121"/>
        <v>79.4</v>
      </c>
      <c r="BB251" s="125">
        <f t="shared" si="121"/>
        <v>0</v>
      </c>
      <c r="BC251" s="125">
        <f t="shared" si="121"/>
        <v>74.8</v>
      </c>
      <c r="BD251" s="125">
        <f t="shared" si="121"/>
        <v>0</v>
      </c>
      <c r="BE251" s="125">
        <f t="shared" si="106"/>
        <v>3.18</v>
      </c>
      <c r="BF251" s="125">
        <f t="shared" si="107"/>
        <v>0</v>
      </c>
      <c r="BG251" s="125"/>
      <c r="BH251" s="125"/>
      <c r="BI251" s="125">
        <v>0</v>
      </c>
      <c r="BJ251" s="125">
        <v>0</v>
      </c>
      <c r="BK251" s="125">
        <v>3.18</v>
      </c>
      <c r="BL251" s="125">
        <v>0</v>
      </c>
      <c r="BM251" s="125">
        <v>0</v>
      </c>
      <c r="BN251" s="125">
        <v>0</v>
      </c>
      <c r="BO251" s="125">
        <v>0</v>
      </c>
      <c r="BP251" s="125">
        <v>0</v>
      </c>
      <c r="BQ251" s="125">
        <v>0</v>
      </c>
      <c r="BR251" s="125">
        <v>16087.72</v>
      </c>
      <c r="BS251" s="125">
        <v>20</v>
      </c>
      <c r="BT251" s="125">
        <f t="shared" si="102"/>
        <v>18706.26</v>
      </c>
    </row>
    <row r="252" s="110" customFormat="1" spans="1:72">
      <c r="A252" s="123"/>
      <c r="B252" s="123" t="s">
        <v>137</v>
      </c>
      <c r="C252" s="123"/>
      <c r="D252" s="124" t="s">
        <v>416</v>
      </c>
      <c r="E252" s="125">
        <f t="shared" si="101"/>
        <v>1297.66</v>
      </c>
      <c r="F252" s="125">
        <f t="shared" si="103"/>
        <v>1210.55</v>
      </c>
      <c r="G252" s="125">
        <v>557.31</v>
      </c>
      <c r="H252" s="125">
        <f t="shared" si="104"/>
        <v>356.4</v>
      </c>
      <c r="I252" s="125">
        <v>356.4</v>
      </c>
      <c r="J252" s="125">
        <v>0</v>
      </c>
      <c r="K252" s="125">
        <v>0</v>
      </c>
      <c r="L252" s="125">
        <v>0</v>
      </c>
      <c r="M252" s="125">
        <v>46.44</v>
      </c>
      <c r="N252" s="125">
        <v>0</v>
      </c>
      <c r="O252" s="125">
        <v>50.4</v>
      </c>
      <c r="P252" s="125">
        <v>0</v>
      </c>
      <c r="Q252" s="125"/>
      <c r="R252" s="125">
        <v>0</v>
      </c>
      <c r="S252" s="125">
        <v>0</v>
      </c>
      <c r="T252" s="125">
        <v>0</v>
      </c>
      <c r="U252" s="125">
        <v>0</v>
      </c>
      <c r="V252" s="125">
        <v>0</v>
      </c>
      <c r="W252" s="125">
        <v>200</v>
      </c>
      <c r="X252" s="123"/>
      <c r="Y252" s="123" t="s">
        <v>137</v>
      </c>
      <c r="Z252" s="123"/>
      <c r="AA252" s="124" t="s">
        <v>416</v>
      </c>
      <c r="AB252" s="125">
        <f>SUM(AB253:AB257)</f>
        <v>85.46</v>
      </c>
      <c r="AC252" s="125">
        <f t="shared" ref="AC252:BD252" si="122">SUM(AC253:AC257)</f>
        <v>7</v>
      </c>
      <c r="AD252" s="125">
        <f t="shared" si="122"/>
        <v>0</v>
      </c>
      <c r="AE252" s="125">
        <f t="shared" si="122"/>
        <v>0</v>
      </c>
      <c r="AF252" s="125">
        <f t="shared" si="122"/>
        <v>0</v>
      </c>
      <c r="AG252" s="125">
        <f t="shared" si="122"/>
        <v>1.5</v>
      </c>
      <c r="AH252" s="125">
        <f t="shared" si="122"/>
        <v>2.8</v>
      </c>
      <c r="AI252" s="125">
        <f t="shared" si="122"/>
        <v>1.1</v>
      </c>
      <c r="AJ252" s="125">
        <f t="shared" si="122"/>
        <v>0</v>
      </c>
      <c r="AK252" s="125">
        <f t="shared" si="122"/>
        <v>0.3</v>
      </c>
      <c r="AL252" s="125">
        <f t="shared" si="122"/>
        <v>11.2</v>
      </c>
      <c r="AM252" s="125">
        <f t="shared" si="122"/>
        <v>0</v>
      </c>
      <c r="AN252" s="125">
        <f t="shared" si="122"/>
        <v>1.2</v>
      </c>
      <c r="AO252" s="125">
        <f t="shared" si="122"/>
        <v>0</v>
      </c>
      <c r="AP252" s="125">
        <f t="shared" si="122"/>
        <v>1</v>
      </c>
      <c r="AQ252" s="125">
        <f t="shared" si="122"/>
        <v>0</v>
      </c>
      <c r="AR252" s="125">
        <f t="shared" si="122"/>
        <v>10.8</v>
      </c>
      <c r="AS252" s="125">
        <f t="shared" si="122"/>
        <v>0</v>
      </c>
      <c r="AT252" s="125">
        <f t="shared" si="122"/>
        <v>0</v>
      </c>
      <c r="AU252" s="125">
        <f t="shared" si="122"/>
        <v>0</v>
      </c>
      <c r="AV252" s="125">
        <f t="shared" si="122"/>
        <v>0.6</v>
      </c>
      <c r="AW252" s="125">
        <f t="shared" si="122"/>
        <v>0</v>
      </c>
      <c r="AX252" s="125">
        <f t="shared" si="122"/>
        <v>28.8</v>
      </c>
      <c r="AY252" s="125">
        <f t="shared" si="122"/>
        <v>0</v>
      </c>
      <c r="AZ252" s="125">
        <f t="shared" si="122"/>
        <v>2</v>
      </c>
      <c r="BA252" s="125">
        <f t="shared" si="122"/>
        <v>17.16</v>
      </c>
      <c r="BB252" s="125">
        <f t="shared" si="122"/>
        <v>0</v>
      </c>
      <c r="BC252" s="125">
        <f t="shared" si="122"/>
        <v>0</v>
      </c>
      <c r="BD252" s="125">
        <f t="shared" si="122"/>
        <v>0</v>
      </c>
      <c r="BE252" s="125">
        <f t="shared" si="106"/>
        <v>1.65</v>
      </c>
      <c r="BF252" s="125">
        <f t="shared" si="107"/>
        <v>0</v>
      </c>
      <c r="BG252" s="125"/>
      <c r="BH252" s="125"/>
      <c r="BI252" s="125">
        <v>0</v>
      </c>
      <c r="BJ252" s="125">
        <v>0</v>
      </c>
      <c r="BK252" s="125">
        <v>1.65</v>
      </c>
      <c r="BL252" s="125">
        <v>0</v>
      </c>
      <c r="BM252" s="125">
        <v>0</v>
      </c>
      <c r="BN252" s="125">
        <v>0</v>
      </c>
      <c r="BO252" s="125">
        <v>0</v>
      </c>
      <c r="BP252" s="125">
        <v>0</v>
      </c>
      <c r="BQ252" s="125">
        <v>0</v>
      </c>
      <c r="BR252" s="125">
        <v>848.5</v>
      </c>
      <c r="BS252" s="125">
        <v>0</v>
      </c>
      <c r="BT252" s="125">
        <f t="shared" si="102"/>
        <v>2146.16</v>
      </c>
    </row>
    <row r="253" s="110" customFormat="1" spans="1:72">
      <c r="A253" s="123" t="s">
        <v>417</v>
      </c>
      <c r="B253" s="123" t="s">
        <v>140</v>
      </c>
      <c r="C253" s="123" t="s">
        <v>137</v>
      </c>
      <c r="D253" s="124" t="s">
        <v>141</v>
      </c>
      <c r="E253" s="125">
        <f t="shared" si="101"/>
        <v>298.47</v>
      </c>
      <c r="F253" s="125">
        <f t="shared" si="103"/>
        <v>234.86</v>
      </c>
      <c r="G253" s="125">
        <v>145.35</v>
      </c>
      <c r="H253" s="125">
        <f t="shared" si="104"/>
        <v>61.65</v>
      </c>
      <c r="I253" s="125">
        <v>61.65</v>
      </c>
      <c r="J253" s="125">
        <v>0</v>
      </c>
      <c r="K253" s="125">
        <v>0</v>
      </c>
      <c r="L253" s="125">
        <v>0</v>
      </c>
      <c r="M253" s="125">
        <v>12.11</v>
      </c>
      <c r="N253" s="125">
        <v>0</v>
      </c>
      <c r="O253" s="125">
        <v>15.75</v>
      </c>
      <c r="P253" s="125">
        <v>0</v>
      </c>
      <c r="Q253" s="125"/>
      <c r="R253" s="125">
        <v>0</v>
      </c>
      <c r="S253" s="125">
        <v>0</v>
      </c>
      <c r="T253" s="125">
        <v>0</v>
      </c>
      <c r="U253" s="125">
        <v>0</v>
      </c>
      <c r="V253" s="125">
        <v>0</v>
      </c>
      <c r="W253" s="125">
        <v>0</v>
      </c>
      <c r="X253" s="123" t="s">
        <v>417</v>
      </c>
      <c r="Y253" s="123" t="s">
        <v>140</v>
      </c>
      <c r="Z253" s="123" t="s">
        <v>137</v>
      </c>
      <c r="AA253" s="124" t="s">
        <v>141</v>
      </c>
      <c r="AB253" s="125">
        <f t="shared" ref="AB253:AB257" si="123">SUBTOTAL(9,AC253:BD253)</f>
        <v>61.96</v>
      </c>
      <c r="AC253" s="136">
        <v>3</v>
      </c>
      <c r="AD253" s="136">
        <v>0</v>
      </c>
      <c r="AE253" s="137">
        <v>0</v>
      </c>
      <c r="AF253" s="137">
        <v>0</v>
      </c>
      <c r="AG253" s="136">
        <v>1.2</v>
      </c>
      <c r="AH253" s="136">
        <v>1.5</v>
      </c>
      <c r="AI253" s="136">
        <v>1</v>
      </c>
      <c r="AJ253" s="136">
        <v>0</v>
      </c>
      <c r="AK253" s="136">
        <v>0</v>
      </c>
      <c r="AL253" s="136">
        <v>5</v>
      </c>
      <c r="AM253" s="137">
        <v>0</v>
      </c>
      <c r="AN253" s="136">
        <v>1</v>
      </c>
      <c r="AO253" s="136">
        <v>0</v>
      </c>
      <c r="AP253" s="136">
        <v>1</v>
      </c>
      <c r="AQ253" s="136">
        <v>0</v>
      </c>
      <c r="AR253" s="136">
        <v>6</v>
      </c>
      <c r="AS253" s="137">
        <v>0</v>
      </c>
      <c r="AT253" s="137">
        <v>0</v>
      </c>
      <c r="AU253" s="137">
        <v>0</v>
      </c>
      <c r="AV253" s="136">
        <v>0</v>
      </c>
      <c r="AW253" s="137">
        <v>0</v>
      </c>
      <c r="AX253" s="136">
        <v>25.1</v>
      </c>
      <c r="AY253" s="136">
        <v>0</v>
      </c>
      <c r="AZ253" s="136">
        <v>0</v>
      </c>
      <c r="BA253" s="136">
        <v>17.16</v>
      </c>
      <c r="BB253" s="136">
        <v>0</v>
      </c>
      <c r="BC253" s="136">
        <v>0</v>
      </c>
      <c r="BD253" s="125">
        <v>0</v>
      </c>
      <c r="BE253" s="125">
        <f t="shared" si="106"/>
        <v>1.65</v>
      </c>
      <c r="BF253" s="125">
        <f t="shared" si="107"/>
        <v>0</v>
      </c>
      <c r="BG253" s="125"/>
      <c r="BH253" s="125"/>
      <c r="BI253" s="125">
        <v>0</v>
      </c>
      <c r="BJ253" s="125">
        <v>0</v>
      </c>
      <c r="BK253" s="125">
        <v>1.65</v>
      </c>
      <c r="BL253" s="125">
        <v>0</v>
      </c>
      <c r="BM253" s="125">
        <v>0</v>
      </c>
      <c r="BN253" s="125">
        <v>0</v>
      </c>
      <c r="BO253" s="125">
        <v>0</v>
      </c>
      <c r="BP253" s="125">
        <v>0</v>
      </c>
      <c r="BQ253" s="125">
        <v>0</v>
      </c>
      <c r="BR253" s="125">
        <v>229</v>
      </c>
      <c r="BS253" s="125">
        <v>0</v>
      </c>
      <c r="BT253" s="125">
        <f t="shared" si="102"/>
        <v>527.47</v>
      </c>
    </row>
    <row r="254" s="110" customFormat="1" spans="1:72">
      <c r="A254" s="123" t="s">
        <v>417</v>
      </c>
      <c r="B254" s="123" t="s">
        <v>140</v>
      </c>
      <c r="C254" s="123" t="s">
        <v>156</v>
      </c>
      <c r="D254" s="124" t="s">
        <v>418</v>
      </c>
      <c r="E254" s="125">
        <f t="shared" si="101"/>
        <v>857.44</v>
      </c>
      <c r="F254" s="125">
        <f t="shared" si="103"/>
        <v>857.44</v>
      </c>
      <c r="G254" s="125">
        <v>336.87</v>
      </c>
      <c r="H254" s="125">
        <f t="shared" si="104"/>
        <v>292.5</v>
      </c>
      <c r="I254" s="125">
        <v>292.5</v>
      </c>
      <c r="J254" s="125">
        <v>0</v>
      </c>
      <c r="K254" s="125">
        <v>0</v>
      </c>
      <c r="L254" s="125">
        <v>0</v>
      </c>
      <c r="M254" s="125">
        <v>28.07</v>
      </c>
      <c r="N254" s="125">
        <v>0</v>
      </c>
      <c r="O254" s="125">
        <v>0</v>
      </c>
      <c r="P254" s="125">
        <v>0</v>
      </c>
      <c r="Q254" s="125"/>
      <c r="R254" s="125">
        <v>0</v>
      </c>
      <c r="S254" s="125">
        <v>0</v>
      </c>
      <c r="T254" s="125">
        <v>0</v>
      </c>
      <c r="U254" s="125">
        <v>0</v>
      </c>
      <c r="V254" s="125">
        <v>0</v>
      </c>
      <c r="W254" s="125">
        <v>200</v>
      </c>
      <c r="X254" s="123" t="s">
        <v>417</v>
      </c>
      <c r="Y254" s="123" t="s">
        <v>140</v>
      </c>
      <c r="Z254" s="123" t="s">
        <v>156</v>
      </c>
      <c r="AA254" s="124" t="s">
        <v>418</v>
      </c>
      <c r="AB254" s="125">
        <f t="shared" si="123"/>
        <v>0</v>
      </c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>
        <v>0</v>
      </c>
      <c r="BE254" s="125">
        <f t="shared" si="106"/>
        <v>0</v>
      </c>
      <c r="BF254" s="125">
        <f t="shared" si="107"/>
        <v>0</v>
      </c>
      <c r="BG254" s="125"/>
      <c r="BH254" s="125"/>
      <c r="BI254" s="125">
        <v>0</v>
      </c>
      <c r="BJ254" s="125">
        <v>0</v>
      </c>
      <c r="BK254" s="125">
        <v>0</v>
      </c>
      <c r="BL254" s="125">
        <v>0</v>
      </c>
      <c r="BM254" s="125">
        <v>0</v>
      </c>
      <c r="BN254" s="125">
        <v>0</v>
      </c>
      <c r="BO254" s="125">
        <v>0</v>
      </c>
      <c r="BP254" s="125">
        <v>0</v>
      </c>
      <c r="BQ254" s="125">
        <v>0</v>
      </c>
      <c r="BR254" s="125">
        <v>435.5</v>
      </c>
      <c r="BS254" s="125">
        <v>0</v>
      </c>
      <c r="BT254" s="125">
        <f t="shared" si="102"/>
        <v>1292.94</v>
      </c>
    </row>
    <row r="255" s="110" customFormat="1" spans="1:72">
      <c r="A255" s="123" t="s">
        <v>417</v>
      </c>
      <c r="B255" s="123" t="s">
        <v>140</v>
      </c>
      <c r="C255" s="123" t="s">
        <v>166</v>
      </c>
      <c r="D255" s="124" t="s">
        <v>419</v>
      </c>
      <c r="E255" s="125">
        <f t="shared" si="101"/>
        <v>0</v>
      </c>
      <c r="F255" s="125">
        <f t="shared" si="103"/>
        <v>0</v>
      </c>
      <c r="G255" s="125">
        <v>0</v>
      </c>
      <c r="H255" s="125">
        <f t="shared" si="104"/>
        <v>0</v>
      </c>
      <c r="I255" s="125">
        <v>0</v>
      </c>
      <c r="J255" s="125">
        <v>0</v>
      </c>
      <c r="K255" s="125">
        <v>0</v>
      </c>
      <c r="L255" s="125">
        <v>0</v>
      </c>
      <c r="M255" s="125">
        <v>0</v>
      </c>
      <c r="N255" s="125">
        <v>0</v>
      </c>
      <c r="O255" s="125">
        <v>0</v>
      </c>
      <c r="P255" s="125">
        <v>0</v>
      </c>
      <c r="Q255" s="125"/>
      <c r="R255" s="125">
        <v>0</v>
      </c>
      <c r="S255" s="125">
        <v>0</v>
      </c>
      <c r="T255" s="125">
        <v>0</v>
      </c>
      <c r="U255" s="125">
        <v>0</v>
      </c>
      <c r="V255" s="125">
        <v>0</v>
      </c>
      <c r="W255" s="125">
        <v>0</v>
      </c>
      <c r="X255" s="123" t="s">
        <v>417</v>
      </c>
      <c r="Y255" s="123" t="s">
        <v>140</v>
      </c>
      <c r="Z255" s="123" t="s">
        <v>166</v>
      </c>
      <c r="AA255" s="124" t="s">
        <v>419</v>
      </c>
      <c r="AB255" s="125">
        <f t="shared" si="123"/>
        <v>0</v>
      </c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>
        <v>0</v>
      </c>
      <c r="BE255" s="125">
        <f t="shared" si="106"/>
        <v>0</v>
      </c>
      <c r="BF255" s="125">
        <f t="shared" si="107"/>
        <v>0</v>
      </c>
      <c r="BG255" s="125"/>
      <c r="BH255" s="125"/>
      <c r="BI255" s="125">
        <v>0</v>
      </c>
      <c r="BJ255" s="125">
        <v>0</v>
      </c>
      <c r="BK255" s="125">
        <v>0</v>
      </c>
      <c r="BL255" s="125">
        <v>0</v>
      </c>
      <c r="BM255" s="125">
        <v>0</v>
      </c>
      <c r="BN255" s="125">
        <v>0</v>
      </c>
      <c r="BO255" s="125">
        <v>0</v>
      </c>
      <c r="BP255" s="125">
        <v>0</v>
      </c>
      <c r="BQ255" s="125">
        <v>0</v>
      </c>
      <c r="BR255" s="125">
        <v>30</v>
      </c>
      <c r="BS255" s="125">
        <v>0</v>
      </c>
      <c r="BT255" s="125">
        <f t="shared" si="102"/>
        <v>30</v>
      </c>
    </row>
    <row r="256" s="110" customFormat="1" spans="1:72">
      <c r="A256" s="123" t="s">
        <v>417</v>
      </c>
      <c r="B256" s="123" t="s">
        <v>140</v>
      </c>
      <c r="C256" s="123" t="s">
        <v>163</v>
      </c>
      <c r="D256" s="124" t="s">
        <v>420</v>
      </c>
      <c r="E256" s="125">
        <f t="shared" si="101"/>
        <v>40.17</v>
      </c>
      <c r="F256" s="125">
        <f t="shared" si="103"/>
        <v>33.17</v>
      </c>
      <c r="G256" s="125">
        <v>20.44</v>
      </c>
      <c r="H256" s="125">
        <f t="shared" si="104"/>
        <v>0</v>
      </c>
      <c r="I256" s="125">
        <v>0</v>
      </c>
      <c r="J256" s="125">
        <v>0</v>
      </c>
      <c r="K256" s="125">
        <v>0</v>
      </c>
      <c r="L256" s="125">
        <v>0</v>
      </c>
      <c r="M256" s="125">
        <v>1.7</v>
      </c>
      <c r="N256" s="125">
        <v>0</v>
      </c>
      <c r="O256" s="125">
        <v>11.03</v>
      </c>
      <c r="P256" s="125">
        <v>0</v>
      </c>
      <c r="Q256" s="125"/>
      <c r="R256" s="125">
        <v>0</v>
      </c>
      <c r="S256" s="125">
        <v>0</v>
      </c>
      <c r="T256" s="125">
        <v>0</v>
      </c>
      <c r="U256" s="125">
        <v>0</v>
      </c>
      <c r="V256" s="125">
        <v>0</v>
      </c>
      <c r="W256" s="125">
        <v>0</v>
      </c>
      <c r="X256" s="123" t="s">
        <v>417</v>
      </c>
      <c r="Y256" s="123" t="s">
        <v>140</v>
      </c>
      <c r="Z256" s="123" t="s">
        <v>163</v>
      </c>
      <c r="AA256" s="124" t="s">
        <v>420</v>
      </c>
      <c r="AB256" s="125">
        <f t="shared" si="123"/>
        <v>7</v>
      </c>
      <c r="AC256" s="136">
        <v>1</v>
      </c>
      <c r="AD256" s="136">
        <v>0</v>
      </c>
      <c r="AE256" s="137">
        <v>0</v>
      </c>
      <c r="AF256" s="137">
        <v>0</v>
      </c>
      <c r="AG256" s="136">
        <v>0.2</v>
      </c>
      <c r="AH256" s="136">
        <v>0.3</v>
      </c>
      <c r="AI256" s="136">
        <v>0</v>
      </c>
      <c r="AJ256" s="136">
        <v>0</v>
      </c>
      <c r="AK256" s="136">
        <v>0</v>
      </c>
      <c r="AL256" s="136">
        <v>3.2</v>
      </c>
      <c r="AM256" s="137">
        <v>0</v>
      </c>
      <c r="AN256" s="136">
        <v>0</v>
      </c>
      <c r="AO256" s="136">
        <v>0</v>
      </c>
      <c r="AP256" s="136">
        <v>0</v>
      </c>
      <c r="AQ256" s="136">
        <v>0</v>
      </c>
      <c r="AR256" s="136">
        <v>0.3</v>
      </c>
      <c r="AS256" s="137">
        <v>0</v>
      </c>
      <c r="AT256" s="137">
        <v>0</v>
      </c>
      <c r="AU256" s="137">
        <v>0</v>
      </c>
      <c r="AV256" s="136">
        <v>0</v>
      </c>
      <c r="AW256" s="137">
        <v>0</v>
      </c>
      <c r="AX256" s="136">
        <v>2</v>
      </c>
      <c r="AY256" s="136">
        <v>0</v>
      </c>
      <c r="AZ256" s="136">
        <v>0</v>
      </c>
      <c r="BA256" s="136">
        <v>0</v>
      </c>
      <c r="BB256" s="136">
        <v>0</v>
      </c>
      <c r="BC256" s="136">
        <v>0</v>
      </c>
      <c r="BD256" s="125">
        <v>0</v>
      </c>
      <c r="BE256" s="125">
        <f t="shared" si="106"/>
        <v>0</v>
      </c>
      <c r="BF256" s="125">
        <f t="shared" si="107"/>
        <v>0</v>
      </c>
      <c r="BG256" s="125"/>
      <c r="BH256" s="125"/>
      <c r="BI256" s="125">
        <v>0</v>
      </c>
      <c r="BJ256" s="125">
        <v>0</v>
      </c>
      <c r="BK256" s="125">
        <v>0</v>
      </c>
      <c r="BL256" s="125">
        <v>0</v>
      </c>
      <c r="BM256" s="125">
        <v>0</v>
      </c>
      <c r="BN256" s="125">
        <v>0</v>
      </c>
      <c r="BO256" s="125">
        <v>0</v>
      </c>
      <c r="BP256" s="125">
        <v>0</v>
      </c>
      <c r="BQ256" s="125">
        <v>0</v>
      </c>
      <c r="BR256" s="125">
        <v>0</v>
      </c>
      <c r="BS256" s="125">
        <v>0</v>
      </c>
      <c r="BT256" s="125">
        <f t="shared" si="102"/>
        <v>40.17</v>
      </c>
    </row>
    <row r="257" s="110" customFormat="1" spans="1:72">
      <c r="A257" s="123" t="s">
        <v>417</v>
      </c>
      <c r="B257" s="123" t="s">
        <v>140</v>
      </c>
      <c r="C257" s="123" t="s">
        <v>154</v>
      </c>
      <c r="D257" s="124" t="s">
        <v>421</v>
      </c>
      <c r="E257" s="125">
        <f t="shared" si="101"/>
        <v>101.58</v>
      </c>
      <c r="F257" s="125">
        <f t="shared" si="103"/>
        <v>85.08</v>
      </c>
      <c r="G257" s="125">
        <v>54.65</v>
      </c>
      <c r="H257" s="125">
        <f t="shared" si="104"/>
        <v>2.25</v>
      </c>
      <c r="I257" s="125">
        <v>2.25</v>
      </c>
      <c r="J257" s="125">
        <v>0</v>
      </c>
      <c r="K257" s="125">
        <v>0</v>
      </c>
      <c r="L257" s="125">
        <v>0</v>
      </c>
      <c r="M257" s="125">
        <v>4.55</v>
      </c>
      <c r="N257" s="125">
        <v>0</v>
      </c>
      <c r="O257" s="125">
        <v>23.63</v>
      </c>
      <c r="P257" s="125">
        <v>0</v>
      </c>
      <c r="Q257" s="125"/>
      <c r="R257" s="125">
        <v>0</v>
      </c>
      <c r="S257" s="125">
        <v>0</v>
      </c>
      <c r="T257" s="125">
        <v>0</v>
      </c>
      <c r="U257" s="125">
        <v>0</v>
      </c>
      <c r="V257" s="125">
        <v>0</v>
      </c>
      <c r="W257" s="125">
        <v>0</v>
      </c>
      <c r="X257" s="123" t="s">
        <v>417</v>
      </c>
      <c r="Y257" s="123" t="s">
        <v>140</v>
      </c>
      <c r="Z257" s="123" t="s">
        <v>154</v>
      </c>
      <c r="AA257" s="124" t="s">
        <v>421</v>
      </c>
      <c r="AB257" s="125">
        <f t="shared" si="123"/>
        <v>16.5</v>
      </c>
      <c r="AC257" s="136">
        <v>3</v>
      </c>
      <c r="AD257" s="136">
        <v>0</v>
      </c>
      <c r="AE257" s="137">
        <v>0</v>
      </c>
      <c r="AF257" s="137">
        <v>0</v>
      </c>
      <c r="AG257" s="136">
        <v>0.1</v>
      </c>
      <c r="AH257" s="136">
        <v>1</v>
      </c>
      <c r="AI257" s="136">
        <v>0.1</v>
      </c>
      <c r="AJ257" s="136">
        <v>0</v>
      </c>
      <c r="AK257" s="136">
        <v>0.3</v>
      </c>
      <c r="AL257" s="136">
        <v>3</v>
      </c>
      <c r="AM257" s="137">
        <v>0</v>
      </c>
      <c r="AN257" s="136">
        <v>0.2</v>
      </c>
      <c r="AO257" s="136">
        <v>0</v>
      </c>
      <c r="AP257" s="136">
        <v>0</v>
      </c>
      <c r="AQ257" s="136">
        <v>0</v>
      </c>
      <c r="AR257" s="136">
        <v>4.5</v>
      </c>
      <c r="AS257" s="137">
        <v>0</v>
      </c>
      <c r="AT257" s="137">
        <v>0</v>
      </c>
      <c r="AU257" s="137">
        <v>0</v>
      </c>
      <c r="AV257" s="136">
        <v>0.6</v>
      </c>
      <c r="AW257" s="137">
        <v>0</v>
      </c>
      <c r="AX257" s="136">
        <v>1.7</v>
      </c>
      <c r="AY257" s="136">
        <v>0</v>
      </c>
      <c r="AZ257" s="136">
        <v>2</v>
      </c>
      <c r="BA257" s="136">
        <v>0</v>
      </c>
      <c r="BB257" s="136">
        <v>0</v>
      </c>
      <c r="BC257" s="136">
        <v>0</v>
      </c>
      <c r="BD257" s="125">
        <v>0</v>
      </c>
      <c r="BE257" s="125">
        <f t="shared" si="106"/>
        <v>0</v>
      </c>
      <c r="BF257" s="125">
        <f t="shared" si="107"/>
        <v>0</v>
      </c>
      <c r="BG257" s="125"/>
      <c r="BH257" s="125"/>
      <c r="BI257" s="125">
        <v>0</v>
      </c>
      <c r="BJ257" s="125">
        <v>0</v>
      </c>
      <c r="BK257" s="125">
        <v>0</v>
      </c>
      <c r="BL257" s="125">
        <v>0</v>
      </c>
      <c r="BM257" s="125">
        <v>0</v>
      </c>
      <c r="BN257" s="125">
        <v>0</v>
      </c>
      <c r="BO257" s="125">
        <v>0</v>
      </c>
      <c r="BP257" s="125">
        <v>0</v>
      </c>
      <c r="BQ257" s="125">
        <v>0</v>
      </c>
      <c r="BR257" s="125">
        <v>154</v>
      </c>
      <c r="BS257" s="125">
        <v>0</v>
      </c>
      <c r="BT257" s="125">
        <f t="shared" si="102"/>
        <v>255.58</v>
      </c>
    </row>
    <row r="258" s="110" customFormat="1" spans="1:72">
      <c r="A258" s="123"/>
      <c r="B258" s="123" t="s">
        <v>142</v>
      </c>
      <c r="C258" s="123"/>
      <c r="D258" s="124" t="s">
        <v>422</v>
      </c>
      <c r="E258" s="125">
        <f t="shared" si="101"/>
        <v>252.89</v>
      </c>
      <c r="F258" s="125">
        <f t="shared" si="103"/>
        <v>165.27</v>
      </c>
      <c r="G258" s="125">
        <v>93.36</v>
      </c>
      <c r="H258" s="125">
        <f t="shared" si="104"/>
        <v>56.25</v>
      </c>
      <c r="I258" s="125">
        <v>56.25</v>
      </c>
      <c r="J258" s="125">
        <v>0</v>
      </c>
      <c r="K258" s="125">
        <v>0</v>
      </c>
      <c r="L258" s="125">
        <v>0</v>
      </c>
      <c r="M258" s="125">
        <v>7.78</v>
      </c>
      <c r="N258" s="125">
        <v>0</v>
      </c>
      <c r="O258" s="125">
        <v>7.88</v>
      </c>
      <c r="P258" s="125">
        <v>0</v>
      </c>
      <c r="Q258" s="125"/>
      <c r="R258" s="125">
        <v>0</v>
      </c>
      <c r="S258" s="125">
        <v>0</v>
      </c>
      <c r="T258" s="125">
        <v>0</v>
      </c>
      <c r="U258" s="125">
        <v>0</v>
      </c>
      <c r="V258" s="125">
        <v>0</v>
      </c>
      <c r="W258" s="125">
        <v>0</v>
      </c>
      <c r="X258" s="123"/>
      <c r="Y258" s="123" t="s">
        <v>142</v>
      </c>
      <c r="Z258" s="123"/>
      <c r="AA258" s="124" t="s">
        <v>422</v>
      </c>
      <c r="AB258" s="125">
        <f>AB259</f>
        <v>87.62</v>
      </c>
      <c r="AC258" s="125">
        <f t="shared" ref="AC258:BD258" si="124">AC259</f>
        <v>7.5</v>
      </c>
      <c r="AD258" s="125">
        <f t="shared" si="124"/>
        <v>0.5</v>
      </c>
      <c r="AE258" s="125">
        <f t="shared" si="124"/>
        <v>0</v>
      </c>
      <c r="AF258" s="125">
        <f t="shared" si="124"/>
        <v>0</v>
      </c>
      <c r="AG258" s="125">
        <f t="shared" si="124"/>
        <v>0.8</v>
      </c>
      <c r="AH258" s="125">
        <f t="shared" si="124"/>
        <v>3.3</v>
      </c>
      <c r="AI258" s="125">
        <f t="shared" si="124"/>
        <v>1.5</v>
      </c>
      <c r="AJ258" s="125">
        <f t="shared" si="124"/>
        <v>0</v>
      </c>
      <c r="AK258" s="125">
        <f t="shared" si="124"/>
        <v>0</v>
      </c>
      <c r="AL258" s="125">
        <f t="shared" si="124"/>
        <v>20.3</v>
      </c>
      <c r="AM258" s="125">
        <f t="shared" si="124"/>
        <v>0</v>
      </c>
      <c r="AN258" s="125">
        <f t="shared" si="124"/>
        <v>0.2</v>
      </c>
      <c r="AO258" s="125">
        <f t="shared" si="124"/>
        <v>2.3</v>
      </c>
      <c r="AP258" s="125">
        <f t="shared" si="124"/>
        <v>0.1</v>
      </c>
      <c r="AQ258" s="125">
        <f t="shared" si="124"/>
        <v>1.2</v>
      </c>
      <c r="AR258" s="125">
        <f t="shared" si="124"/>
        <v>3.5</v>
      </c>
      <c r="AS258" s="125">
        <f t="shared" si="124"/>
        <v>0</v>
      </c>
      <c r="AT258" s="125">
        <f t="shared" si="124"/>
        <v>0</v>
      </c>
      <c r="AU258" s="125">
        <f t="shared" si="124"/>
        <v>0</v>
      </c>
      <c r="AV258" s="125">
        <f t="shared" si="124"/>
        <v>1</v>
      </c>
      <c r="AW258" s="125">
        <f t="shared" si="124"/>
        <v>0</v>
      </c>
      <c r="AX258" s="125">
        <f t="shared" si="124"/>
        <v>14</v>
      </c>
      <c r="AY258" s="125">
        <f t="shared" si="124"/>
        <v>0</v>
      </c>
      <c r="AZ258" s="125">
        <f t="shared" si="124"/>
        <v>0</v>
      </c>
      <c r="BA258" s="125">
        <f t="shared" si="124"/>
        <v>19.52</v>
      </c>
      <c r="BB258" s="125">
        <f t="shared" si="124"/>
        <v>0</v>
      </c>
      <c r="BC258" s="125">
        <f t="shared" si="124"/>
        <v>11.9</v>
      </c>
      <c r="BD258" s="125">
        <f t="shared" si="124"/>
        <v>0</v>
      </c>
      <c r="BE258" s="125">
        <f t="shared" si="106"/>
        <v>0</v>
      </c>
      <c r="BF258" s="125">
        <f t="shared" si="107"/>
        <v>0</v>
      </c>
      <c r="BG258" s="125"/>
      <c r="BH258" s="125"/>
      <c r="BI258" s="125">
        <v>0</v>
      </c>
      <c r="BJ258" s="125">
        <v>0</v>
      </c>
      <c r="BK258" s="125">
        <v>0</v>
      </c>
      <c r="BL258" s="125">
        <v>0</v>
      </c>
      <c r="BM258" s="125">
        <v>0</v>
      </c>
      <c r="BN258" s="125">
        <v>0</v>
      </c>
      <c r="BO258" s="125">
        <v>0</v>
      </c>
      <c r="BP258" s="125">
        <v>0</v>
      </c>
      <c r="BQ258" s="125">
        <v>0</v>
      </c>
      <c r="BR258" s="125">
        <v>1061</v>
      </c>
      <c r="BS258" s="125">
        <v>0</v>
      </c>
      <c r="BT258" s="125">
        <f t="shared" si="102"/>
        <v>1313.89</v>
      </c>
    </row>
    <row r="259" s="110" customFormat="1" spans="1:72">
      <c r="A259" s="123" t="s">
        <v>417</v>
      </c>
      <c r="B259" s="123" t="s">
        <v>144</v>
      </c>
      <c r="C259" s="123" t="s">
        <v>137</v>
      </c>
      <c r="D259" s="124" t="s">
        <v>423</v>
      </c>
      <c r="E259" s="125">
        <f t="shared" si="101"/>
        <v>252.89</v>
      </c>
      <c r="F259" s="125">
        <f t="shared" si="103"/>
        <v>165.27</v>
      </c>
      <c r="G259" s="125">
        <v>93.36</v>
      </c>
      <c r="H259" s="125">
        <f t="shared" si="104"/>
        <v>56.25</v>
      </c>
      <c r="I259" s="125">
        <v>56.25</v>
      </c>
      <c r="J259" s="125">
        <v>0</v>
      </c>
      <c r="K259" s="125">
        <v>0</v>
      </c>
      <c r="L259" s="125">
        <v>0</v>
      </c>
      <c r="M259" s="125">
        <v>7.78</v>
      </c>
      <c r="N259" s="125">
        <v>0</v>
      </c>
      <c r="O259" s="125">
        <v>7.88</v>
      </c>
      <c r="P259" s="125">
        <v>0</v>
      </c>
      <c r="Q259" s="125"/>
      <c r="R259" s="125">
        <v>0</v>
      </c>
      <c r="S259" s="125">
        <v>0</v>
      </c>
      <c r="T259" s="125">
        <v>0</v>
      </c>
      <c r="U259" s="125">
        <v>0</v>
      </c>
      <c r="V259" s="125">
        <v>0</v>
      </c>
      <c r="W259" s="125">
        <v>0</v>
      </c>
      <c r="X259" s="123" t="s">
        <v>417</v>
      </c>
      <c r="Y259" s="123" t="s">
        <v>144</v>
      </c>
      <c r="Z259" s="123" t="s">
        <v>137</v>
      </c>
      <c r="AA259" s="124" t="s">
        <v>423</v>
      </c>
      <c r="AB259" s="125">
        <f>SUBTOTAL(9,AC259:BD259)</f>
        <v>87.62</v>
      </c>
      <c r="AC259" s="136">
        <v>7.5</v>
      </c>
      <c r="AD259" s="136">
        <v>0.5</v>
      </c>
      <c r="AE259" s="137">
        <v>0</v>
      </c>
      <c r="AF259" s="137">
        <v>0</v>
      </c>
      <c r="AG259" s="136">
        <v>0.8</v>
      </c>
      <c r="AH259" s="136">
        <v>3.3</v>
      </c>
      <c r="AI259" s="136">
        <v>1.5</v>
      </c>
      <c r="AJ259" s="136">
        <v>0</v>
      </c>
      <c r="AK259" s="136">
        <v>0</v>
      </c>
      <c r="AL259" s="136">
        <v>20.3</v>
      </c>
      <c r="AM259" s="137">
        <v>0</v>
      </c>
      <c r="AN259" s="136">
        <v>0.2</v>
      </c>
      <c r="AO259" s="136">
        <v>2.3</v>
      </c>
      <c r="AP259" s="136">
        <v>0.1</v>
      </c>
      <c r="AQ259" s="136">
        <v>1.2</v>
      </c>
      <c r="AR259" s="136">
        <v>3.5</v>
      </c>
      <c r="AS259" s="137">
        <v>0</v>
      </c>
      <c r="AT259" s="137">
        <v>0</v>
      </c>
      <c r="AU259" s="137">
        <v>0</v>
      </c>
      <c r="AV259" s="136">
        <v>1</v>
      </c>
      <c r="AW259" s="137">
        <v>0</v>
      </c>
      <c r="AX259" s="136">
        <v>14</v>
      </c>
      <c r="AY259" s="136">
        <v>0</v>
      </c>
      <c r="AZ259" s="136">
        <v>0</v>
      </c>
      <c r="BA259" s="136">
        <v>19.52</v>
      </c>
      <c r="BB259" s="136">
        <v>0</v>
      </c>
      <c r="BC259" s="136">
        <v>11.9</v>
      </c>
      <c r="BD259" s="125">
        <v>0</v>
      </c>
      <c r="BE259" s="125">
        <f t="shared" si="106"/>
        <v>0</v>
      </c>
      <c r="BF259" s="125">
        <f t="shared" si="107"/>
        <v>0</v>
      </c>
      <c r="BG259" s="125"/>
      <c r="BH259" s="125"/>
      <c r="BI259" s="125">
        <v>0</v>
      </c>
      <c r="BJ259" s="125">
        <v>0</v>
      </c>
      <c r="BK259" s="125">
        <v>0</v>
      </c>
      <c r="BL259" s="125">
        <v>0</v>
      </c>
      <c r="BM259" s="125">
        <v>0</v>
      </c>
      <c r="BN259" s="125">
        <v>0</v>
      </c>
      <c r="BO259" s="125">
        <v>0</v>
      </c>
      <c r="BP259" s="125">
        <v>0</v>
      </c>
      <c r="BQ259" s="125">
        <v>0</v>
      </c>
      <c r="BR259" s="125">
        <v>1061</v>
      </c>
      <c r="BS259" s="125">
        <v>0</v>
      </c>
      <c r="BT259" s="125">
        <f t="shared" si="102"/>
        <v>1313.89</v>
      </c>
    </row>
    <row r="260" s="110" customFormat="1" spans="1:72">
      <c r="A260" s="123"/>
      <c r="B260" s="123" t="s">
        <v>145</v>
      </c>
      <c r="C260" s="123"/>
      <c r="D260" s="124" t="s">
        <v>424</v>
      </c>
      <c r="E260" s="125">
        <f t="shared" si="101"/>
        <v>225.72</v>
      </c>
      <c r="F260" s="125">
        <f t="shared" si="103"/>
        <v>0</v>
      </c>
      <c r="G260" s="125">
        <v>0</v>
      </c>
      <c r="H260" s="125">
        <f t="shared" si="104"/>
        <v>0</v>
      </c>
      <c r="I260" s="125">
        <v>0</v>
      </c>
      <c r="J260" s="125">
        <v>0</v>
      </c>
      <c r="K260" s="125">
        <v>0</v>
      </c>
      <c r="L260" s="125">
        <v>0</v>
      </c>
      <c r="M260" s="125">
        <v>0</v>
      </c>
      <c r="N260" s="125">
        <v>0</v>
      </c>
      <c r="O260" s="125">
        <v>0</v>
      </c>
      <c r="P260" s="125">
        <v>0</v>
      </c>
      <c r="Q260" s="125"/>
      <c r="R260" s="125">
        <v>0</v>
      </c>
      <c r="S260" s="125">
        <v>0</v>
      </c>
      <c r="T260" s="125">
        <v>0</v>
      </c>
      <c r="U260" s="125">
        <v>0</v>
      </c>
      <c r="V260" s="125">
        <v>0</v>
      </c>
      <c r="W260" s="125">
        <v>0</v>
      </c>
      <c r="X260" s="123"/>
      <c r="Y260" s="123" t="s">
        <v>145</v>
      </c>
      <c r="Z260" s="123"/>
      <c r="AA260" s="124" t="s">
        <v>424</v>
      </c>
      <c r="AB260" s="125">
        <f>SUM(AB261:AB262)</f>
        <v>225.72</v>
      </c>
      <c r="AC260" s="125">
        <f t="shared" ref="AC260:BD260" si="125">SUM(AC261:AC262)</f>
        <v>20</v>
      </c>
      <c r="AD260" s="125">
        <f t="shared" si="125"/>
        <v>7.5</v>
      </c>
      <c r="AE260" s="125">
        <f t="shared" si="125"/>
        <v>0</v>
      </c>
      <c r="AF260" s="125">
        <f t="shared" si="125"/>
        <v>0</v>
      </c>
      <c r="AG260" s="125">
        <f t="shared" si="125"/>
        <v>0.5</v>
      </c>
      <c r="AH260" s="125">
        <f t="shared" si="125"/>
        <v>5</v>
      </c>
      <c r="AI260" s="125">
        <f t="shared" si="125"/>
        <v>10</v>
      </c>
      <c r="AJ260" s="125">
        <f t="shared" si="125"/>
        <v>0</v>
      </c>
      <c r="AK260" s="125">
        <f t="shared" si="125"/>
        <v>0</v>
      </c>
      <c r="AL260" s="125">
        <f t="shared" si="125"/>
        <v>5</v>
      </c>
      <c r="AM260" s="125">
        <f t="shared" si="125"/>
        <v>0</v>
      </c>
      <c r="AN260" s="125">
        <f t="shared" si="125"/>
        <v>20</v>
      </c>
      <c r="AO260" s="125">
        <f t="shared" si="125"/>
        <v>4</v>
      </c>
      <c r="AP260" s="125">
        <f t="shared" si="125"/>
        <v>0</v>
      </c>
      <c r="AQ260" s="125">
        <f t="shared" si="125"/>
        <v>0</v>
      </c>
      <c r="AR260" s="125">
        <f t="shared" si="125"/>
        <v>2</v>
      </c>
      <c r="AS260" s="125">
        <f t="shared" si="125"/>
        <v>0</v>
      </c>
      <c r="AT260" s="125">
        <f t="shared" si="125"/>
        <v>0</v>
      </c>
      <c r="AU260" s="125">
        <f t="shared" si="125"/>
        <v>0</v>
      </c>
      <c r="AV260" s="125">
        <f t="shared" si="125"/>
        <v>10</v>
      </c>
      <c r="AW260" s="125">
        <f t="shared" si="125"/>
        <v>0</v>
      </c>
      <c r="AX260" s="125">
        <f t="shared" si="125"/>
        <v>50</v>
      </c>
      <c r="AY260" s="125">
        <f t="shared" si="125"/>
        <v>0</v>
      </c>
      <c r="AZ260" s="125">
        <f t="shared" si="125"/>
        <v>20</v>
      </c>
      <c r="BA260" s="125">
        <f t="shared" si="125"/>
        <v>37.72</v>
      </c>
      <c r="BB260" s="125">
        <f t="shared" si="125"/>
        <v>0</v>
      </c>
      <c r="BC260" s="125">
        <f t="shared" si="125"/>
        <v>34</v>
      </c>
      <c r="BD260" s="125">
        <f t="shared" si="125"/>
        <v>0</v>
      </c>
      <c r="BE260" s="125">
        <f t="shared" si="106"/>
        <v>0</v>
      </c>
      <c r="BF260" s="125">
        <f t="shared" si="107"/>
        <v>0</v>
      </c>
      <c r="BG260" s="125"/>
      <c r="BH260" s="125"/>
      <c r="BI260" s="125">
        <v>0</v>
      </c>
      <c r="BJ260" s="125">
        <v>0</v>
      </c>
      <c r="BK260" s="125">
        <v>0</v>
      </c>
      <c r="BL260" s="125">
        <v>0</v>
      </c>
      <c r="BM260" s="125">
        <v>0</v>
      </c>
      <c r="BN260" s="125">
        <v>0</v>
      </c>
      <c r="BO260" s="125">
        <v>0</v>
      </c>
      <c r="BP260" s="125">
        <v>0</v>
      </c>
      <c r="BQ260" s="125">
        <v>0</v>
      </c>
      <c r="BR260" s="125">
        <v>4748.63</v>
      </c>
      <c r="BS260" s="125">
        <v>20</v>
      </c>
      <c r="BT260" s="125">
        <f t="shared" si="102"/>
        <v>4994.35</v>
      </c>
    </row>
    <row r="261" s="110" customFormat="1" spans="1:72">
      <c r="A261" s="123" t="s">
        <v>417</v>
      </c>
      <c r="B261" s="123" t="s">
        <v>147</v>
      </c>
      <c r="C261" s="123" t="s">
        <v>145</v>
      </c>
      <c r="D261" s="124" t="s">
        <v>425</v>
      </c>
      <c r="E261" s="125">
        <f t="shared" si="101"/>
        <v>0</v>
      </c>
      <c r="F261" s="125">
        <f t="shared" si="103"/>
        <v>0</v>
      </c>
      <c r="G261" s="125">
        <v>0</v>
      </c>
      <c r="H261" s="125">
        <f t="shared" si="104"/>
        <v>0</v>
      </c>
      <c r="I261" s="125">
        <v>0</v>
      </c>
      <c r="J261" s="125">
        <v>0</v>
      </c>
      <c r="K261" s="125">
        <v>0</v>
      </c>
      <c r="L261" s="125">
        <v>0</v>
      </c>
      <c r="M261" s="125">
        <v>0</v>
      </c>
      <c r="N261" s="125">
        <v>0</v>
      </c>
      <c r="O261" s="125">
        <v>0</v>
      </c>
      <c r="P261" s="125">
        <v>0</v>
      </c>
      <c r="Q261" s="125"/>
      <c r="R261" s="125">
        <v>0</v>
      </c>
      <c r="S261" s="125">
        <v>0</v>
      </c>
      <c r="T261" s="125">
        <v>0</v>
      </c>
      <c r="U261" s="125">
        <v>0</v>
      </c>
      <c r="V261" s="125">
        <v>0</v>
      </c>
      <c r="W261" s="125">
        <v>0</v>
      </c>
      <c r="X261" s="123" t="s">
        <v>417</v>
      </c>
      <c r="Y261" s="123" t="s">
        <v>147</v>
      </c>
      <c r="Z261" s="123" t="s">
        <v>145</v>
      </c>
      <c r="AA261" s="124" t="s">
        <v>425</v>
      </c>
      <c r="AB261" s="125">
        <f t="shared" ref="AB261:AB262" si="126">SUBTOTAL(9,AC261:BD261)</f>
        <v>0</v>
      </c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>
        <v>0</v>
      </c>
      <c r="BE261" s="125">
        <f t="shared" si="106"/>
        <v>0</v>
      </c>
      <c r="BF261" s="125">
        <f t="shared" si="107"/>
        <v>0</v>
      </c>
      <c r="BG261" s="125"/>
      <c r="BH261" s="125"/>
      <c r="BI261" s="125">
        <v>0</v>
      </c>
      <c r="BJ261" s="125">
        <v>0</v>
      </c>
      <c r="BK261" s="125">
        <v>0</v>
      </c>
      <c r="BL261" s="125">
        <v>0</v>
      </c>
      <c r="BM261" s="125">
        <v>0</v>
      </c>
      <c r="BN261" s="125">
        <v>0</v>
      </c>
      <c r="BO261" s="125">
        <v>0</v>
      </c>
      <c r="BP261" s="125">
        <v>0</v>
      </c>
      <c r="BQ261" s="125">
        <v>0</v>
      </c>
      <c r="BR261" s="125">
        <v>4748.63</v>
      </c>
      <c r="BS261" s="125">
        <v>20</v>
      </c>
      <c r="BT261" s="125">
        <f t="shared" si="102"/>
        <v>4768.63</v>
      </c>
    </row>
    <row r="262" s="110" customFormat="1" spans="1:72">
      <c r="A262" s="123" t="s">
        <v>417</v>
      </c>
      <c r="B262" s="123" t="s">
        <v>147</v>
      </c>
      <c r="C262" s="123" t="s">
        <v>154</v>
      </c>
      <c r="D262" s="124" t="s">
        <v>426</v>
      </c>
      <c r="E262" s="125">
        <f t="shared" si="101"/>
        <v>225.72</v>
      </c>
      <c r="F262" s="125">
        <f t="shared" si="103"/>
        <v>0</v>
      </c>
      <c r="G262" s="125">
        <v>0</v>
      </c>
      <c r="H262" s="125">
        <f t="shared" si="104"/>
        <v>0</v>
      </c>
      <c r="I262" s="125">
        <v>0</v>
      </c>
      <c r="J262" s="125">
        <v>0</v>
      </c>
      <c r="K262" s="125">
        <v>0</v>
      </c>
      <c r="L262" s="125">
        <v>0</v>
      </c>
      <c r="M262" s="125">
        <v>0</v>
      </c>
      <c r="N262" s="125">
        <v>0</v>
      </c>
      <c r="O262" s="125">
        <v>0</v>
      </c>
      <c r="P262" s="125">
        <v>0</v>
      </c>
      <c r="Q262" s="125"/>
      <c r="R262" s="125">
        <v>0</v>
      </c>
      <c r="S262" s="125">
        <v>0</v>
      </c>
      <c r="T262" s="125">
        <v>0</v>
      </c>
      <c r="U262" s="125">
        <v>0</v>
      </c>
      <c r="V262" s="125">
        <v>0</v>
      </c>
      <c r="W262" s="125">
        <v>0</v>
      </c>
      <c r="X262" s="123" t="s">
        <v>417</v>
      </c>
      <c r="Y262" s="123" t="s">
        <v>147</v>
      </c>
      <c r="Z262" s="123" t="s">
        <v>154</v>
      </c>
      <c r="AA262" s="124" t="s">
        <v>426</v>
      </c>
      <c r="AB262" s="125">
        <f t="shared" si="126"/>
        <v>225.72</v>
      </c>
      <c r="AC262" s="136">
        <v>20</v>
      </c>
      <c r="AD262" s="136">
        <v>7.5</v>
      </c>
      <c r="AE262" s="137">
        <v>0</v>
      </c>
      <c r="AF262" s="137">
        <v>0</v>
      </c>
      <c r="AG262" s="136">
        <v>0.5</v>
      </c>
      <c r="AH262" s="136">
        <v>5</v>
      </c>
      <c r="AI262" s="136">
        <v>10</v>
      </c>
      <c r="AJ262" s="136">
        <v>0</v>
      </c>
      <c r="AK262" s="136">
        <v>0</v>
      </c>
      <c r="AL262" s="136">
        <v>5</v>
      </c>
      <c r="AM262" s="137">
        <v>0</v>
      </c>
      <c r="AN262" s="136">
        <v>20</v>
      </c>
      <c r="AO262" s="136">
        <v>4</v>
      </c>
      <c r="AP262" s="136">
        <v>0</v>
      </c>
      <c r="AQ262" s="136">
        <v>0</v>
      </c>
      <c r="AR262" s="136">
        <v>2</v>
      </c>
      <c r="AS262" s="137">
        <v>0</v>
      </c>
      <c r="AT262" s="137">
        <v>0</v>
      </c>
      <c r="AU262" s="137">
        <v>0</v>
      </c>
      <c r="AV262" s="136">
        <v>10</v>
      </c>
      <c r="AW262" s="137">
        <v>0</v>
      </c>
      <c r="AX262" s="136">
        <v>50</v>
      </c>
      <c r="AY262" s="136">
        <v>0</v>
      </c>
      <c r="AZ262" s="136">
        <v>20</v>
      </c>
      <c r="BA262" s="136">
        <v>37.72</v>
      </c>
      <c r="BB262" s="136">
        <v>0</v>
      </c>
      <c r="BC262" s="136">
        <v>34</v>
      </c>
      <c r="BD262" s="125">
        <v>0</v>
      </c>
      <c r="BE262" s="125">
        <f t="shared" si="106"/>
        <v>0</v>
      </c>
      <c r="BF262" s="125">
        <f t="shared" si="107"/>
        <v>0</v>
      </c>
      <c r="BG262" s="125"/>
      <c r="BH262" s="125"/>
      <c r="BI262" s="125">
        <v>0</v>
      </c>
      <c r="BJ262" s="125">
        <v>0</v>
      </c>
      <c r="BK262" s="125">
        <v>0</v>
      </c>
      <c r="BL262" s="125">
        <v>0</v>
      </c>
      <c r="BM262" s="125">
        <v>0</v>
      </c>
      <c r="BN262" s="125">
        <v>0</v>
      </c>
      <c r="BO262" s="125">
        <v>0</v>
      </c>
      <c r="BP262" s="125">
        <v>0</v>
      </c>
      <c r="BQ262" s="125">
        <v>0</v>
      </c>
      <c r="BR262" s="125">
        <v>0</v>
      </c>
      <c r="BS262" s="125">
        <v>0</v>
      </c>
      <c r="BT262" s="125">
        <f t="shared" si="102"/>
        <v>225.72</v>
      </c>
    </row>
    <row r="263" s="110" customFormat="1" spans="1:72">
      <c r="A263" s="123"/>
      <c r="B263" s="123" t="s">
        <v>159</v>
      </c>
      <c r="C263" s="123"/>
      <c r="D263" s="124" t="s">
        <v>427</v>
      </c>
      <c r="E263" s="125">
        <f t="shared" si="101"/>
        <v>630.42</v>
      </c>
      <c r="F263" s="125">
        <f t="shared" si="103"/>
        <v>524.5</v>
      </c>
      <c r="G263" s="125">
        <v>301.85</v>
      </c>
      <c r="H263" s="125">
        <f t="shared" si="104"/>
        <v>0</v>
      </c>
      <c r="I263" s="125">
        <v>0</v>
      </c>
      <c r="J263" s="125">
        <v>0</v>
      </c>
      <c r="K263" s="125">
        <v>0</v>
      </c>
      <c r="L263" s="125">
        <v>0</v>
      </c>
      <c r="M263" s="125">
        <v>25.15</v>
      </c>
      <c r="N263" s="125">
        <v>0</v>
      </c>
      <c r="O263" s="125">
        <v>157.5</v>
      </c>
      <c r="P263" s="125">
        <v>0</v>
      </c>
      <c r="Q263" s="125"/>
      <c r="R263" s="125">
        <v>0</v>
      </c>
      <c r="S263" s="125">
        <v>0</v>
      </c>
      <c r="T263" s="125">
        <v>0</v>
      </c>
      <c r="U263" s="125">
        <v>0</v>
      </c>
      <c r="V263" s="125">
        <v>0</v>
      </c>
      <c r="W263" s="125">
        <v>40</v>
      </c>
      <c r="X263" s="123"/>
      <c r="Y263" s="123" t="s">
        <v>159</v>
      </c>
      <c r="Z263" s="123"/>
      <c r="AA263" s="124" t="s">
        <v>427</v>
      </c>
      <c r="AB263" s="125">
        <f>AB264</f>
        <v>104.9</v>
      </c>
      <c r="AC263" s="125">
        <f t="shared" ref="AC263:BD263" si="127">AC264</f>
        <v>20</v>
      </c>
      <c r="AD263" s="125">
        <f t="shared" si="127"/>
        <v>0</v>
      </c>
      <c r="AE263" s="125">
        <f t="shared" si="127"/>
        <v>0</v>
      </c>
      <c r="AF263" s="125">
        <f t="shared" si="127"/>
        <v>0</v>
      </c>
      <c r="AG263" s="125">
        <f t="shared" si="127"/>
        <v>10</v>
      </c>
      <c r="AH263" s="125">
        <f t="shared" si="127"/>
        <v>10</v>
      </c>
      <c r="AI263" s="125">
        <f t="shared" si="127"/>
        <v>0</v>
      </c>
      <c r="AJ263" s="125">
        <f t="shared" si="127"/>
        <v>0</v>
      </c>
      <c r="AK263" s="125">
        <f t="shared" si="127"/>
        <v>0</v>
      </c>
      <c r="AL263" s="125">
        <f t="shared" si="127"/>
        <v>0</v>
      </c>
      <c r="AM263" s="125">
        <f t="shared" si="127"/>
        <v>0</v>
      </c>
      <c r="AN263" s="125">
        <f t="shared" si="127"/>
        <v>0</v>
      </c>
      <c r="AO263" s="125">
        <f t="shared" si="127"/>
        <v>0</v>
      </c>
      <c r="AP263" s="125">
        <f t="shared" si="127"/>
        <v>0</v>
      </c>
      <c r="AQ263" s="125">
        <f t="shared" si="127"/>
        <v>0</v>
      </c>
      <c r="AR263" s="125">
        <f t="shared" si="127"/>
        <v>3</v>
      </c>
      <c r="AS263" s="125">
        <f t="shared" si="127"/>
        <v>0</v>
      </c>
      <c r="AT263" s="125">
        <f t="shared" si="127"/>
        <v>0</v>
      </c>
      <c r="AU263" s="125">
        <f t="shared" si="127"/>
        <v>0</v>
      </c>
      <c r="AV263" s="125">
        <f t="shared" si="127"/>
        <v>0</v>
      </c>
      <c r="AW263" s="125">
        <f t="shared" si="127"/>
        <v>0</v>
      </c>
      <c r="AX263" s="125">
        <f t="shared" si="127"/>
        <v>34</v>
      </c>
      <c r="AY263" s="125">
        <f t="shared" si="127"/>
        <v>0</v>
      </c>
      <c r="AZ263" s="125">
        <f t="shared" si="127"/>
        <v>2</v>
      </c>
      <c r="BA263" s="125">
        <f t="shared" si="127"/>
        <v>0</v>
      </c>
      <c r="BB263" s="125">
        <f t="shared" si="127"/>
        <v>0</v>
      </c>
      <c r="BC263" s="125">
        <f t="shared" si="127"/>
        <v>25.9</v>
      </c>
      <c r="BD263" s="125">
        <f t="shared" si="127"/>
        <v>0</v>
      </c>
      <c r="BE263" s="125">
        <f t="shared" si="106"/>
        <v>1.02</v>
      </c>
      <c r="BF263" s="125">
        <f t="shared" si="107"/>
        <v>0</v>
      </c>
      <c r="BG263" s="125"/>
      <c r="BH263" s="125"/>
      <c r="BI263" s="125">
        <v>0</v>
      </c>
      <c r="BJ263" s="125">
        <v>0</v>
      </c>
      <c r="BK263" s="125">
        <v>1.02</v>
      </c>
      <c r="BL263" s="125">
        <v>0</v>
      </c>
      <c r="BM263" s="125">
        <v>0</v>
      </c>
      <c r="BN263" s="125">
        <v>0</v>
      </c>
      <c r="BO263" s="125">
        <v>0</v>
      </c>
      <c r="BP263" s="125">
        <v>0</v>
      </c>
      <c r="BQ263" s="125">
        <v>0</v>
      </c>
      <c r="BR263" s="125">
        <v>7295.98</v>
      </c>
      <c r="BS263" s="125">
        <v>0</v>
      </c>
      <c r="BT263" s="125">
        <f t="shared" si="102"/>
        <v>7926.4</v>
      </c>
    </row>
    <row r="264" s="110" customFormat="1" spans="1:72">
      <c r="A264" s="123" t="s">
        <v>417</v>
      </c>
      <c r="B264" s="123" t="s">
        <v>161</v>
      </c>
      <c r="C264" s="123" t="s">
        <v>137</v>
      </c>
      <c r="D264" s="124" t="s">
        <v>428</v>
      </c>
      <c r="E264" s="125">
        <f t="shared" ref="E264:E327" si="128">F264+AB264+BE264</f>
        <v>630.42</v>
      </c>
      <c r="F264" s="125">
        <f t="shared" si="103"/>
        <v>524.5</v>
      </c>
      <c r="G264" s="125">
        <v>301.85</v>
      </c>
      <c r="H264" s="125">
        <f t="shared" si="104"/>
        <v>0</v>
      </c>
      <c r="I264" s="125">
        <v>0</v>
      </c>
      <c r="J264" s="125">
        <v>0</v>
      </c>
      <c r="K264" s="125">
        <v>0</v>
      </c>
      <c r="L264" s="125">
        <v>0</v>
      </c>
      <c r="M264" s="125">
        <v>25.15</v>
      </c>
      <c r="N264" s="125">
        <v>0</v>
      </c>
      <c r="O264" s="125">
        <v>157.5</v>
      </c>
      <c r="P264" s="125">
        <v>0</v>
      </c>
      <c r="Q264" s="125"/>
      <c r="R264" s="125">
        <v>0</v>
      </c>
      <c r="S264" s="125">
        <v>0</v>
      </c>
      <c r="T264" s="125">
        <v>0</v>
      </c>
      <c r="U264" s="125">
        <v>0</v>
      </c>
      <c r="V264" s="125">
        <v>0</v>
      </c>
      <c r="W264" s="125">
        <v>40</v>
      </c>
      <c r="X264" s="123" t="s">
        <v>417</v>
      </c>
      <c r="Y264" s="123" t="s">
        <v>161</v>
      </c>
      <c r="Z264" s="123" t="s">
        <v>137</v>
      </c>
      <c r="AA264" s="124" t="s">
        <v>428</v>
      </c>
      <c r="AB264" s="125">
        <f>SUBTOTAL(9,AC264:BD264)</f>
        <v>104.9</v>
      </c>
      <c r="AC264" s="136">
        <v>20</v>
      </c>
      <c r="AD264" s="136">
        <v>0</v>
      </c>
      <c r="AE264" s="137">
        <v>0</v>
      </c>
      <c r="AF264" s="137">
        <v>0</v>
      </c>
      <c r="AG264" s="136">
        <v>10</v>
      </c>
      <c r="AH264" s="136">
        <v>10</v>
      </c>
      <c r="AI264" s="136">
        <v>0</v>
      </c>
      <c r="AJ264" s="136">
        <v>0</v>
      </c>
      <c r="AK264" s="136">
        <v>0</v>
      </c>
      <c r="AL264" s="136">
        <v>0</v>
      </c>
      <c r="AM264" s="137">
        <v>0</v>
      </c>
      <c r="AN264" s="136">
        <v>0</v>
      </c>
      <c r="AO264" s="136">
        <v>0</v>
      </c>
      <c r="AP264" s="136">
        <v>0</v>
      </c>
      <c r="AQ264" s="136">
        <v>0</v>
      </c>
      <c r="AR264" s="136">
        <v>3</v>
      </c>
      <c r="AS264" s="137">
        <v>0</v>
      </c>
      <c r="AT264" s="137">
        <v>0</v>
      </c>
      <c r="AU264" s="137">
        <v>0</v>
      </c>
      <c r="AV264" s="136">
        <v>0</v>
      </c>
      <c r="AW264" s="137">
        <v>0</v>
      </c>
      <c r="AX264" s="136">
        <v>34</v>
      </c>
      <c r="AY264" s="136">
        <v>0</v>
      </c>
      <c r="AZ264" s="136">
        <v>2</v>
      </c>
      <c r="BA264" s="136">
        <v>0</v>
      </c>
      <c r="BB264" s="136">
        <v>0</v>
      </c>
      <c r="BC264" s="136">
        <v>25.9</v>
      </c>
      <c r="BD264" s="125">
        <v>0</v>
      </c>
      <c r="BE264" s="125">
        <f t="shared" si="106"/>
        <v>1.02</v>
      </c>
      <c r="BF264" s="125">
        <f t="shared" si="107"/>
        <v>0</v>
      </c>
      <c r="BG264" s="125"/>
      <c r="BH264" s="125"/>
      <c r="BI264" s="125">
        <v>0</v>
      </c>
      <c r="BJ264" s="125">
        <v>0</v>
      </c>
      <c r="BK264" s="125">
        <v>1.02</v>
      </c>
      <c r="BL264" s="125">
        <v>0</v>
      </c>
      <c r="BM264" s="125">
        <v>0</v>
      </c>
      <c r="BN264" s="125">
        <v>0</v>
      </c>
      <c r="BO264" s="125">
        <v>0</v>
      </c>
      <c r="BP264" s="125">
        <v>0</v>
      </c>
      <c r="BQ264" s="125">
        <v>0</v>
      </c>
      <c r="BR264" s="125">
        <v>7295.98</v>
      </c>
      <c r="BS264" s="125">
        <v>0</v>
      </c>
      <c r="BT264" s="125">
        <f t="shared" ref="BT264:BT266" si="129">E264+BR264+BS264</f>
        <v>7926.4</v>
      </c>
    </row>
    <row r="265" s="110" customFormat="1" spans="1:72">
      <c r="A265" s="123"/>
      <c r="B265" s="123" t="s">
        <v>166</v>
      </c>
      <c r="C265" s="123"/>
      <c r="D265" s="124" t="s">
        <v>429</v>
      </c>
      <c r="E265" s="125">
        <f t="shared" si="128"/>
        <v>191.84</v>
      </c>
      <c r="F265" s="125">
        <f t="shared" ref="F265:F328" si="130">SUM(M265:W265)+G265+H265</f>
        <v>152.33</v>
      </c>
      <c r="G265" s="125">
        <v>97</v>
      </c>
      <c r="H265" s="125">
        <f t="shared" ref="H265:H328" si="131">SUM(I265:L265)</f>
        <v>47.25</v>
      </c>
      <c r="I265" s="125">
        <v>47.25</v>
      </c>
      <c r="J265" s="125">
        <v>0</v>
      </c>
      <c r="K265" s="125">
        <v>0</v>
      </c>
      <c r="L265" s="125">
        <v>0</v>
      </c>
      <c r="M265" s="125">
        <v>8.08</v>
      </c>
      <c r="N265" s="125">
        <v>0</v>
      </c>
      <c r="O265" s="125">
        <v>0</v>
      </c>
      <c r="P265" s="125">
        <v>0</v>
      </c>
      <c r="Q265" s="125"/>
      <c r="R265" s="125">
        <v>0</v>
      </c>
      <c r="S265" s="125">
        <v>0</v>
      </c>
      <c r="T265" s="125">
        <v>0</v>
      </c>
      <c r="U265" s="125">
        <v>0</v>
      </c>
      <c r="V265" s="125">
        <v>0</v>
      </c>
      <c r="W265" s="125">
        <v>0</v>
      </c>
      <c r="X265" s="123"/>
      <c r="Y265" s="123" t="s">
        <v>166</v>
      </c>
      <c r="Z265" s="123"/>
      <c r="AA265" s="124" t="s">
        <v>429</v>
      </c>
      <c r="AB265" s="125">
        <f>AB266</f>
        <v>39</v>
      </c>
      <c r="AC265" s="125">
        <f t="shared" ref="AC265:BD265" si="132">AC266</f>
        <v>3.7</v>
      </c>
      <c r="AD265" s="125">
        <f t="shared" si="132"/>
        <v>0.6</v>
      </c>
      <c r="AE265" s="125">
        <f t="shared" si="132"/>
        <v>0</v>
      </c>
      <c r="AF265" s="125">
        <f t="shared" si="132"/>
        <v>0</v>
      </c>
      <c r="AG265" s="125">
        <f t="shared" si="132"/>
        <v>0.7</v>
      </c>
      <c r="AH265" s="125">
        <f t="shared" si="132"/>
        <v>1.1</v>
      </c>
      <c r="AI265" s="125">
        <f t="shared" si="132"/>
        <v>1.8</v>
      </c>
      <c r="AJ265" s="125">
        <f t="shared" si="132"/>
        <v>0</v>
      </c>
      <c r="AK265" s="125">
        <f t="shared" si="132"/>
        <v>0.3</v>
      </c>
      <c r="AL265" s="125">
        <f t="shared" si="132"/>
        <v>6</v>
      </c>
      <c r="AM265" s="125">
        <f t="shared" si="132"/>
        <v>0</v>
      </c>
      <c r="AN265" s="125">
        <f t="shared" si="132"/>
        <v>1</v>
      </c>
      <c r="AO265" s="125">
        <f t="shared" si="132"/>
        <v>1</v>
      </c>
      <c r="AP265" s="125">
        <f t="shared" si="132"/>
        <v>0</v>
      </c>
      <c r="AQ265" s="125">
        <f t="shared" si="132"/>
        <v>2</v>
      </c>
      <c r="AR265" s="125">
        <f t="shared" si="132"/>
        <v>1.5</v>
      </c>
      <c r="AS265" s="125">
        <f t="shared" si="132"/>
        <v>0</v>
      </c>
      <c r="AT265" s="125">
        <f t="shared" si="132"/>
        <v>0</v>
      </c>
      <c r="AU265" s="125">
        <f t="shared" si="132"/>
        <v>0</v>
      </c>
      <c r="AV265" s="125">
        <f t="shared" si="132"/>
        <v>0</v>
      </c>
      <c r="AW265" s="125">
        <f t="shared" si="132"/>
        <v>0.4</v>
      </c>
      <c r="AX265" s="125">
        <f t="shared" si="132"/>
        <v>10.9</v>
      </c>
      <c r="AY265" s="125">
        <f t="shared" si="132"/>
        <v>0</v>
      </c>
      <c r="AZ265" s="125">
        <f t="shared" si="132"/>
        <v>0</v>
      </c>
      <c r="BA265" s="125">
        <f t="shared" si="132"/>
        <v>5</v>
      </c>
      <c r="BB265" s="125">
        <f t="shared" si="132"/>
        <v>0</v>
      </c>
      <c r="BC265" s="125">
        <f t="shared" si="132"/>
        <v>3</v>
      </c>
      <c r="BD265" s="125">
        <f t="shared" si="132"/>
        <v>0</v>
      </c>
      <c r="BE265" s="125">
        <f t="shared" ref="BE265:BE328" si="133">SUM(BI265:BQ265)+BF265</f>
        <v>0.51</v>
      </c>
      <c r="BF265" s="125">
        <f t="shared" ref="BF265:BF328" si="134">BG265+BH265</f>
        <v>0</v>
      </c>
      <c r="BG265" s="125"/>
      <c r="BH265" s="125"/>
      <c r="BI265" s="125">
        <v>0</v>
      </c>
      <c r="BJ265" s="125">
        <v>0</v>
      </c>
      <c r="BK265" s="125">
        <v>0.51</v>
      </c>
      <c r="BL265" s="125">
        <v>0</v>
      </c>
      <c r="BM265" s="125">
        <v>0</v>
      </c>
      <c r="BN265" s="125">
        <v>0</v>
      </c>
      <c r="BO265" s="125">
        <v>0</v>
      </c>
      <c r="BP265" s="125">
        <v>0</v>
      </c>
      <c r="BQ265" s="125">
        <v>0</v>
      </c>
      <c r="BR265" s="125">
        <v>90.6</v>
      </c>
      <c r="BS265" s="125">
        <v>0</v>
      </c>
      <c r="BT265" s="125">
        <f t="shared" si="129"/>
        <v>282.44</v>
      </c>
    </row>
    <row r="266" s="110" customFormat="1" spans="1:72">
      <c r="A266" s="123" t="s">
        <v>417</v>
      </c>
      <c r="B266" s="123" t="s">
        <v>168</v>
      </c>
      <c r="C266" s="123" t="s">
        <v>137</v>
      </c>
      <c r="D266" s="124" t="s">
        <v>430</v>
      </c>
      <c r="E266" s="125">
        <f t="shared" si="128"/>
        <v>191.84</v>
      </c>
      <c r="F266" s="125">
        <f t="shared" si="130"/>
        <v>152.33</v>
      </c>
      <c r="G266" s="125">
        <v>97</v>
      </c>
      <c r="H266" s="125">
        <f t="shared" si="131"/>
        <v>47.25</v>
      </c>
      <c r="I266" s="125">
        <v>47.25</v>
      </c>
      <c r="J266" s="125">
        <v>0</v>
      </c>
      <c r="K266" s="125">
        <v>0</v>
      </c>
      <c r="L266" s="125">
        <v>0</v>
      </c>
      <c r="M266" s="125">
        <v>8.08</v>
      </c>
      <c r="N266" s="125">
        <v>0</v>
      </c>
      <c r="O266" s="125">
        <v>0</v>
      </c>
      <c r="P266" s="125">
        <v>0</v>
      </c>
      <c r="Q266" s="125"/>
      <c r="R266" s="125">
        <v>0</v>
      </c>
      <c r="S266" s="125">
        <v>0</v>
      </c>
      <c r="T266" s="125">
        <v>0</v>
      </c>
      <c r="U266" s="125">
        <v>0</v>
      </c>
      <c r="V266" s="125">
        <v>0</v>
      </c>
      <c r="W266" s="125">
        <v>0</v>
      </c>
      <c r="X266" s="123" t="s">
        <v>417</v>
      </c>
      <c r="Y266" s="123" t="s">
        <v>168</v>
      </c>
      <c r="Z266" s="123" t="s">
        <v>137</v>
      </c>
      <c r="AA266" s="124" t="s">
        <v>430</v>
      </c>
      <c r="AB266" s="125">
        <f>SUBTOTAL(9,AC266:BD266)</f>
        <v>39</v>
      </c>
      <c r="AC266" s="136">
        <v>3.7</v>
      </c>
      <c r="AD266" s="136">
        <v>0.6</v>
      </c>
      <c r="AE266" s="137">
        <v>0</v>
      </c>
      <c r="AF266" s="137">
        <v>0</v>
      </c>
      <c r="AG266" s="136">
        <v>0.7</v>
      </c>
      <c r="AH266" s="136">
        <v>1.1</v>
      </c>
      <c r="AI266" s="136">
        <v>1.8</v>
      </c>
      <c r="AJ266" s="136">
        <v>0</v>
      </c>
      <c r="AK266" s="136">
        <v>0.3</v>
      </c>
      <c r="AL266" s="136">
        <v>6</v>
      </c>
      <c r="AM266" s="137">
        <v>0</v>
      </c>
      <c r="AN266" s="136">
        <v>1</v>
      </c>
      <c r="AO266" s="136">
        <v>1</v>
      </c>
      <c r="AP266" s="136">
        <v>0</v>
      </c>
      <c r="AQ266" s="136">
        <v>2</v>
      </c>
      <c r="AR266" s="136">
        <v>1.5</v>
      </c>
      <c r="AS266" s="137">
        <v>0</v>
      </c>
      <c r="AT266" s="137">
        <v>0</v>
      </c>
      <c r="AU266" s="137">
        <v>0</v>
      </c>
      <c r="AV266" s="136">
        <v>0</v>
      </c>
      <c r="AW266" s="137">
        <v>0.4</v>
      </c>
      <c r="AX266" s="136">
        <v>10.9</v>
      </c>
      <c r="AY266" s="136">
        <v>0</v>
      </c>
      <c r="AZ266" s="136">
        <v>0</v>
      </c>
      <c r="BA266" s="136">
        <v>5</v>
      </c>
      <c r="BB266" s="136">
        <v>0</v>
      </c>
      <c r="BC266" s="136">
        <v>3</v>
      </c>
      <c r="BD266" s="125">
        <v>0</v>
      </c>
      <c r="BE266" s="125">
        <f t="shared" si="133"/>
        <v>0.51</v>
      </c>
      <c r="BF266" s="125">
        <f t="shared" si="134"/>
        <v>0</v>
      </c>
      <c r="BG266" s="125"/>
      <c r="BH266" s="125"/>
      <c r="BI266" s="125">
        <v>0</v>
      </c>
      <c r="BJ266" s="125">
        <v>0</v>
      </c>
      <c r="BK266" s="125">
        <v>0.51</v>
      </c>
      <c r="BL266" s="125">
        <v>0</v>
      </c>
      <c r="BM266" s="125">
        <v>0</v>
      </c>
      <c r="BN266" s="125">
        <v>0</v>
      </c>
      <c r="BO266" s="125">
        <v>0</v>
      </c>
      <c r="BP266" s="125">
        <v>0</v>
      </c>
      <c r="BQ266" s="125">
        <v>0</v>
      </c>
      <c r="BR266" s="125">
        <v>90.6</v>
      </c>
      <c r="BS266" s="125">
        <v>0</v>
      </c>
      <c r="BT266" s="125">
        <f t="shared" si="129"/>
        <v>282.44</v>
      </c>
    </row>
    <row r="267" s="110" customFormat="1" spans="1:72">
      <c r="A267" s="123"/>
      <c r="B267" s="123" t="s">
        <v>154</v>
      </c>
      <c r="C267" s="123"/>
      <c r="D267" s="124" t="s">
        <v>431</v>
      </c>
      <c r="E267" s="125">
        <f t="shared" si="128"/>
        <v>0</v>
      </c>
      <c r="F267" s="125">
        <f t="shared" si="130"/>
        <v>0</v>
      </c>
      <c r="G267" s="125">
        <v>0</v>
      </c>
      <c r="H267" s="125">
        <f t="shared" si="131"/>
        <v>0</v>
      </c>
      <c r="I267" s="125">
        <v>0</v>
      </c>
      <c r="J267" s="125">
        <v>0</v>
      </c>
      <c r="K267" s="125">
        <v>0</v>
      </c>
      <c r="L267" s="125">
        <v>0</v>
      </c>
      <c r="M267" s="125">
        <v>0</v>
      </c>
      <c r="N267" s="125">
        <v>0</v>
      </c>
      <c r="O267" s="125">
        <v>0</v>
      </c>
      <c r="P267" s="125">
        <v>0</v>
      </c>
      <c r="Q267" s="125"/>
      <c r="R267" s="125">
        <v>0</v>
      </c>
      <c r="S267" s="125">
        <v>0</v>
      </c>
      <c r="T267" s="125">
        <v>0</v>
      </c>
      <c r="U267" s="125">
        <v>0</v>
      </c>
      <c r="V267" s="125">
        <v>0</v>
      </c>
      <c r="W267" s="125">
        <v>0</v>
      </c>
      <c r="X267" s="123"/>
      <c r="Y267" s="123" t="s">
        <v>182</v>
      </c>
      <c r="Z267" s="123"/>
      <c r="AA267" s="124" t="s">
        <v>432</v>
      </c>
      <c r="AB267" s="125">
        <f t="shared" ref="AB267:AB315" si="135">SUM(BD267:BD267)</f>
        <v>0</v>
      </c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>
        <v>0</v>
      </c>
      <c r="BE267" s="125">
        <f t="shared" si="133"/>
        <v>0</v>
      </c>
      <c r="BF267" s="125">
        <f t="shared" si="134"/>
        <v>0</v>
      </c>
      <c r="BG267" s="125"/>
      <c r="BH267" s="125"/>
      <c r="BI267" s="125">
        <v>0</v>
      </c>
      <c r="BJ267" s="125">
        <v>0</v>
      </c>
      <c r="BK267" s="125">
        <v>0</v>
      </c>
      <c r="BL267" s="125">
        <v>0</v>
      </c>
      <c r="BM267" s="125">
        <v>0</v>
      </c>
      <c r="BN267" s="125">
        <v>0</v>
      </c>
      <c r="BO267" s="125">
        <v>0</v>
      </c>
      <c r="BP267" s="125">
        <v>0</v>
      </c>
      <c r="BQ267" s="125">
        <v>0</v>
      </c>
      <c r="BR267" s="125">
        <v>2043</v>
      </c>
      <c r="BS267" s="125">
        <v>0</v>
      </c>
      <c r="BT267" s="125">
        <v>2043</v>
      </c>
    </row>
    <row r="268" s="110" customFormat="1" spans="1:72">
      <c r="A268" s="123" t="s">
        <v>417</v>
      </c>
      <c r="B268" s="123" t="s">
        <v>154</v>
      </c>
      <c r="C268" s="123" t="s">
        <v>137</v>
      </c>
      <c r="D268" s="124" t="s">
        <v>433</v>
      </c>
      <c r="E268" s="125">
        <f t="shared" si="128"/>
        <v>0</v>
      </c>
      <c r="F268" s="125">
        <f t="shared" si="130"/>
        <v>0</v>
      </c>
      <c r="G268" s="125">
        <v>0</v>
      </c>
      <c r="H268" s="125">
        <f t="shared" si="131"/>
        <v>0</v>
      </c>
      <c r="I268" s="125">
        <v>0</v>
      </c>
      <c r="J268" s="125">
        <v>0</v>
      </c>
      <c r="K268" s="125">
        <v>0</v>
      </c>
      <c r="L268" s="125">
        <v>0</v>
      </c>
      <c r="M268" s="125">
        <v>0</v>
      </c>
      <c r="N268" s="125">
        <v>0</v>
      </c>
      <c r="O268" s="125">
        <v>0</v>
      </c>
      <c r="P268" s="125">
        <v>0</v>
      </c>
      <c r="Q268" s="125"/>
      <c r="R268" s="125">
        <v>0</v>
      </c>
      <c r="S268" s="125">
        <v>0</v>
      </c>
      <c r="T268" s="125">
        <v>0</v>
      </c>
      <c r="U268" s="125">
        <v>0</v>
      </c>
      <c r="V268" s="125">
        <v>0</v>
      </c>
      <c r="W268" s="125">
        <v>0</v>
      </c>
      <c r="X268" s="123" t="s">
        <v>417</v>
      </c>
      <c r="Y268" s="123" t="s">
        <v>184</v>
      </c>
      <c r="Z268" s="123" t="s">
        <v>154</v>
      </c>
      <c r="AA268" s="124" t="s">
        <v>434</v>
      </c>
      <c r="AB268" s="125">
        <f>SUBTOTAL(9,AC268:BD268)</f>
        <v>0</v>
      </c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>
        <v>0</v>
      </c>
      <c r="BE268" s="125">
        <f t="shared" si="133"/>
        <v>0</v>
      </c>
      <c r="BF268" s="125">
        <f t="shared" si="134"/>
        <v>0</v>
      </c>
      <c r="BG268" s="125"/>
      <c r="BH268" s="125"/>
      <c r="BI268" s="125">
        <v>0</v>
      </c>
      <c r="BJ268" s="125">
        <v>0</v>
      </c>
      <c r="BK268" s="125">
        <v>0</v>
      </c>
      <c r="BL268" s="125">
        <v>0</v>
      </c>
      <c r="BM268" s="125">
        <v>0</v>
      </c>
      <c r="BN268" s="125">
        <v>0</v>
      </c>
      <c r="BO268" s="125">
        <v>0</v>
      </c>
      <c r="BP268" s="125">
        <v>0</v>
      </c>
      <c r="BQ268" s="125">
        <v>0</v>
      </c>
      <c r="BR268" s="125">
        <v>2043</v>
      </c>
      <c r="BS268" s="125">
        <v>0</v>
      </c>
      <c r="BT268" s="125">
        <v>2043</v>
      </c>
    </row>
    <row r="269" s="110" customFormat="1" spans="1:72">
      <c r="A269" s="123" t="s">
        <v>435</v>
      </c>
      <c r="B269" s="123"/>
      <c r="C269" s="123"/>
      <c r="D269" s="124" t="s">
        <v>436</v>
      </c>
      <c r="E269" s="125">
        <f t="shared" si="128"/>
        <v>10827.98</v>
      </c>
      <c r="F269" s="125">
        <f t="shared" si="130"/>
        <v>9496.33</v>
      </c>
      <c r="G269" s="125">
        <v>3144.76</v>
      </c>
      <c r="H269" s="125">
        <f t="shared" si="131"/>
        <v>1187.27</v>
      </c>
      <c r="I269" s="125">
        <v>909.45</v>
      </c>
      <c r="J269" s="125">
        <v>145.53</v>
      </c>
      <c r="K269" s="125">
        <v>0</v>
      </c>
      <c r="L269" s="125">
        <v>132.29</v>
      </c>
      <c r="M269" s="125">
        <v>225.02</v>
      </c>
      <c r="N269" s="125">
        <v>0</v>
      </c>
      <c r="O269" s="125">
        <v>548.78</v>
      </c>
      <c r="P269" s="125">
        <v>0</v>
      </c>
      <c r="Q269" s="125"/>
      <c r="R269" s="125">
        <v>0</v>
      </c>
      <c r="S269" s="125">
        <v>0</v>
      </c>
      <c r="T269" s="125">
        <v>0</v>
      </c>
      <c r="U269" s="125">
        <v>0</v>
      </c>
      <c r="V269" s="125">
        <v>0</v>
      </c>
      <c r="W269" s="125">
        <v>4390.5</v>
      </c>
      <c r="X269" s="123" t="s">
        <v>435</v>
      </c>
      <c r="Y269" s="123"/>
      <c r="Z269" s="123"/>
      <c r="AA269" s="124" t="s">
        <v>436</v>
      </c>
      <c r="AB269" s="125">
        <f>AB270+AB283+AB293+AB304+AB310+AB313+AB315</f>
        <v>1283.81</v>
      </c>
      <c r="AC269" s="125">
        <f t="shared" ref="AC269:BD269" si="136">AC270+AC283+AC293+AC304+AC310+AC313+AC315</f>
        <v>42.1</v>
      </c>
      <c r="AD269" s="125">
        <f t="shared" si="136"/>
        <v>4</v>
      </c>
      <c r="AE269" s="125">
        <f t="shared" si="136"/>
        <v>0</v>
      </c>
      <c r="AF269" s="125">
        <f t="shared" si="136"/>
        <v>0</v>
      </c>
      <c r="AG269" s="125">
        <f t="shared" si="136"/>
        <v>4.8</v>
      </c>
      <c r="AH269" s="125">
        <f t="shared" si="136"/>
        <v>16.6</v>
      </c>
      <c r="AI269" s="125">
        <f t="shared" si="136"/>
        <v>5.45</v>
      </c>
      <c r="AJ269" s="125">
        <f t="shared" si="136"/>
        <v>0</v>
      </c>
      <c r="AK269" s="125">
        <f t="shared" si="136"/>
        <v>0</v>
      </c>
      <c r="AL269" s="125">
        <f t="shared" si="136"/>
        <v>58</v>
      </c>
      <c r="AM269" s="125">
        <f t="shared" si="136"/>
        <v>0</v>
      </c>
      <c r="AN269" s="125">
        <f t="shared" si="136"/>
        <v>2</v>
      </c>
      <c r="AO269" s="125">
        <f t="shared" si="136"/>
        <v>0</v>
      </c>
      <c r="AP269" s="125">
        <f t="shared" si="136"/>
        <v>3</v>
      </c>
      <c r="AQ269" s="125">
        <f t="shared" si="136"/>
        <v>1.5</v>
      </c>
      <c r="AR269" s="125">
        <f t="shared" si="136"/>
        <v>28.5</v>
      </c>
      <c r="AS269" s="125">
        <f t="shared" si="136"/>
        <v>0.5</v>
      </c>
      <c r="AT269" s="125">
        <f t="shared" si="136"/>
        <v>0</v>
      </c>
      <c r="AU269" s="125">
        <f t="shared" si="136"/>
        <v>0.5</v>
      </c>
      <c r="AV269" s="125">
        <f t="shared" si="136"/>
        <v>0.5</v>
      </c>
      <c r="AW269" s="125">
        <f t="shared" si="136"/>
        <v>0</v>
      </c>
      <c r="AX269" s="125">
        <f t="shared" si="136"/>
        <v>51</v>
      </c>
      <c r="AY269" s="125">
        <f t="shared" si="136"/>
        <v>0</v>
      </c>
      <c r="AZ269" s="125">
        <f t="shared" si="136"/>
        <v>2</v>
      </c>
      <c r="BA269" s="125">
        <f t="shared" si="136"/>
        <v>67.88</v>
      </c>
      <c r="BB269" s="125">
        <f t="shared" si="136"/>
        <v>0</v>
      </c>
      <c r="BC269" s="125">
        <f t="shared" si="136"/>
        <v>40.01</v>
      </c>
      <c r="BD269" s="125">
        <f t="shared" si="136"/>
        <v>178.5</v>
      </c>
      <c r="BE269" s="125">
        <f t="shared" si="133"/>
        <v>47.84</v>
      </c>
      <c r="BF269" s="125">
        <f t="shared" si="134"/>
        <v>0</v>
      </c>
      <c r="BG269" s="125"/>
      <c r="BH269" s="125"/>
      <c r="BI269" s="125">
        <v>0</v>
      </c>
      <c r="BJ269" s="125">
        <v>0</v>
      </c>
      <c r="BK269" s="125">
        <v>47.84</v>
      </c>
      <c r="BL269" s="125">
        <v>0</v>
      </c>
      <c r="BM269" s="125">
        <v>0</v>
      </c>
      <c r="BN269" s="125">
        <v>0</v>
      </c>
      <c r="BO269" s="125">
        <v>0</v>
      </c>
      <c r="BP269" s="125">
        <v>0</v>
      </c>
      <c r="BQ269" s="125"/>
      <c r="BR269" s="125">
        <f>12678.92-31.5-147</f>
        <v>12500.42</v>
      </c>
      <c r="BS269" s="125">
        <v>20450.62</v>
      </c>
      <c r="BT269" s="125">
        <f t="shared" ref="BT269:BT332" si="137">E269+BR269+BS269</f>
        <v>43779.02</v>
      </c>
    </row>
    <row r="270" s="110" customFormat="1" spans="1:72">
      <c r="A270" s="123"/>
      <c r="B270" s="123" t="s">
        <v>137</v>
      </c>
      <c r="C270" s="123"/>
      <c r="D270" s="124" t="s">
        <v>437</v>
      </c>
      <c r="E270" s="125">
        <f t="shared" si="128"/>
        <v>1735.04</v>
      </c>
      <c r="F270" s="125">
        <f t="shared" si="130"/>
        <v>1369.84</v>
      </c>
      <c r="G270" s="125">
        <v>796.95</v>
      </c>
      <c r="H270" s="125">
        <f t="shared" si="131"/>
        <v>456.08</v>
      </c>
      <c r="I270" s="125">
        <v>354.15</v>
      </c>
      <c r="J270" s="125">
        <v>0</v>
      </c>
      <c r="K270" s="125">
        <v>0</v>
      </c>
      <c r="L270" s="125">
        <v>101.93</v>
      </c>
      <c r="M270" s="125">
        <v>66.41</v>
      </c>
      <c r="N270" s="125">
        <v>0</v>
      </c>
      <c r="O270" s="125">
        <v>50.4</v>
      </c>
      <c r="P270" s="125">
        <v>0</v>
      </c>
      <c r="Q270" s="125"/>
      <c r="R270" s="125">
        <v>0</v>
      </c>
      <c r="S270" s="125">
        <v>0</v>
      </c>
      <c r="T270" s="125">
        <v>0</v>
      </c>
      <c r="U270" s="125">
        <v>0</v>
      </c>
      <c r="V270" s="125">
        <v>0</v>
      </c>
      <c r="W270" s="125">
        <v>0</v>
      </c>
      <c r="X270" s="123"/>
      <c r="Y270" s="123" t="s">
        <v>137</v>
      </c>
      <c r="Z270" s="123"/>
      <c r="AA270" s="124" t="s">
        <v>437</v>
      </c>
      <c r="AB270" s="125">
        <f>SUM(AB271:AB282)</f>
        <v>359.84</v>
      </c>
      <c r="AC270" s="125">
        <f t="shared" ref="AC270:BD270" si="138">SUM(AC271:AC282)</f>
        <v>42.1</v>
      </c>
      <c r="AD270" s="125">
        <f t="shared" si="138"/>
        <v>4</v>
      </c>
      <c r="AE270" s="125">
        <f t="shared" si="138"/>
        <v>0</v>
      </c>
      <c r="AF270" s="125">
        <f t="shared" si="138"/>
        <v>0</v>
      </c>
      <c r="AG270" s="125">
        <f t="shared" si="138"/>
        <v>4.8</v>
      </c>
      <c r="AH270" s="125">
        <f t="shared" si="138"/>
        <v>16.6</v>
      </c>
      <c r="AI270" s="125">
        <f t="shared" si="138"/>
        <v>5.45</v>
      </c>
      <c r="AJ270" s="125">
        <f t="shared" si="138"/>
        <v>0</v>
      </c>
      <c r="AK270" s="125">
        <f t="shared" si="138"/>
        <v>0</v>
      </c>
      <c r="AL270" s="125">
        <f t="shared" si="138"/>
        <v>58</v>
      </c>
      <c r="AM270" s="125">
        <f t="shared" si="138"/>
        <v>0</v>
      </c>
      <c r="AN270" s="125">
        <f t="shared" si="138"/>
        <v>2</v>
      </c>
      <c r="AO270" s="125">
        <f t="shared" si="138"/>
        <v>0</v>
      </c>
      <c r="AP270" s="125">
        <f t="shared" si="138"/>
        <v>3</v>
      </c>
      <c r="AQ270" s="125">
        <f t="shared" si="138"/>
        <v>1.5</v>
      </c>
      <c r="AR270" s="125">
        <f t="shared" si="138"/>
        <v>28.5</v>
      </c>
      <c r="AS270" s="125">
        <f t="shared" si="138"/>
        <v>0.5</v>
      </c>
      <c r="AT270" s="125">
        <f t="shared" si="138"/>
        <v>0</v>
      </c>
      <c r="AU270" s="125">
        <f t="shared" si="138"/>
        <v>0.5</v>
      </c>
      <c r="AV270" s="125">
        <f t="shared" si="138"/>
        <v>0.5</v>
      </c>
      <c r="AW270" s="125">
        <f t="shared" si="138"/>
        <v>0</v>
      </c>
      <c r="AX270" s="125">
        <f t="shared" si="138"/>
        <v>51</v>
      </c>
      <c r="AY270" s="125">
        <f t="shared" si="138"/>
        <v>0</v>
      </c>
      <c r="AZ270" s="125">
        <f t="shared" si="138"/>
        <v>2</v>
      </c>
      <c r="BA270" s="125">
        <f t="shared" si="138"/>
        <v>67.88</v>
      </c>
      <c r="BB270" s="125">
        <f t="shared" si="138"/>
        <v>0</v>
      </c>
      <c r="BC270" s="125">
        <f t="shared" si="138"/>
        <v>40.01</v>
      </c>
      <c r="BD270" s="125">
        <f t="shared" si="138"/>
        <v>31.5</v>
      </c>
      <c r="BE270" s="125">
        <f t="shared" si="133"/>
        <v>5.36</v>
      </c>
      <c r="BF270" s="125">
        <f t="shared" si="134"/>
        <v>0</v>
      </c>
      <c r="BG270" s="125"/>
      <c r="BH270" s="125"/>
      <c r="BI270" s="125">
        <v>0</v>
      </c>
      <c r="BJ270" s="125">
        <v>0</v>
      </c>
      <c r="BK270" s="125">
        <v>5.36</v>
      </c>
      <c r="BL270" s="125">
        <v>0</v>
      </c>
      <c r="BM270" s="125">
        <v>0</v>
      </c>
      <c r="BN270" s="125">
        <v>0</v>
      </c>
      <c r="BO270" s="125">
        <v>0</v>
      </c>
      <c r="BP270" s="125">
        <v>0</v>
      </c>
      <c r="BQ270" s="125">
        <v>0</v>
      </c>
      <c r="BR270" s="125">
        <f>1606.32-31.5</f>
        <v>1574.82</v>
      </c>
      <c r="BS270" s="125">
        <v>7494.21</v>
      </c>
      <c r="BT270" s="125">
        <f t="shared" si="137"/>
        <v>10804.07</v>
      </c>
    </row>
    <row r="271" s="110" customFormat="1" spans="1:72">
      <c r="A271" s="123" t="s">
        <v>438</v>
      </c>
      <c r="B271" s="123" t="s">
        <v>140</v>
      </c>
      <c r="C271" s="123" t="s">
        <v>137</v>
      </c>
      <c r="D271" s="124" t="s">
        <v>141</v>
      </c>
      <c r="E271" s="125">
        <f t="shared" si="128"/>
        <v>1494.01</v>
      </c>
      <c r="F271" s="125">
        <f t="shared" si="130"/>
        <v>1203.03</v>
      </c>
      <c r="G271" s="125">
        <v>689.49</v>
      </c>
      <c r="H271" s="125">
        <f t="shared" si="131"/>
        <v>456.08</v>
      </c>
      <c r="I271" s="125">
        <v>354.15</v>
      </c>
      <c r="J271" s="125">
        <v>0</v>
      </c>
      <c r="K271" s="125">
        <v>0</v>
      </c>
      <c r="L271" s="125">
        <v>101.93</v>
      </c>
      <c r="M271" s="125">
        <v>57.46</v>
      </c>
      <c r="N271" s="125">
        <v>0</v>
      </c>
      <c r="O271" s="125">
        <v>0</v>
      </c>
      <c r="P271" s="125">
        <v>0</v>
      </c>
      <c r="Q271" s="125"/>
      <c r="R271" s="125">
        <v>0</v>
      </c>
      <c r="S271" s="125">
        <v>0</v>
      </c>
      <c r="T271" s="125">
        <v>0</v>
      </c>
      <c r="U271" s="125">
        <v>0</v>
      </c>
      <c r="V271" s="125">
        <v>0</v>
      </c>
      <c r="W271" s="125">
        <v>0</v>
      </c>
      <c r="X271" s="123" t="s">
        <v>438</v>
      </c>
      <c r="Y271" s="123" t="s">
        <v>140</v>
      </c>
      <c r="Z271" s="123" t="s">
        <v>137</v>
      </c>
      <c r="AA271" s="124" t="s">
        <v>141</v>
      </c>
      <c r="AB271" s="125">
        <f t="shared" ref="AB271:AB282" si="139">SUBTOTAL(9,AC271:BD271)</f>
        <v>285.62</v>
      </c>
      <c r="AC271" s="136">
        <v>40.1</v>
      </c>
      <c r="AD271" s="136">
        <v>4</v>
      </c>
      <c r="AE271" s="137">
        <v>0</v>
      </c>
      <c r="AF271" s="137">
        <v>0</v>
      </c>
      <c r="AG271" s="136">
        <v>4.3</v>
      </c>
      <c r="AH271" s="136">
        <v>13.6</v>
      </c>
      <c r="AI271" s="136">
        <v>4.95</v>
      </c>
      <c r="AJ271" s="136">
        <v>0</v>
      </c>
      <c r="AK271" s="136">
        <v>0</v>
      </c>
      <c r="AL271" s="136">
        <v>54</v>
      </c>
      <c r="AM271" s="137">
        <v>0</v>
      </c>
      <c r="AN271" s="136">
        <v>2</v>
      </c>
      <c r="AO271" s="136">
        <v>0</v>
      </c>
      <c r="AP271" s="136">
        <v>3</v>
      </c>
      <c r="AQ271" s="136">
        <v>1.5</v>
      </c>
      <c r="AR271" s="136">
        <v>26.5</v>
      </c>
      <c r="AS271" s="137">
        <v>0.5</v>
      </c>
      <c r="AT271" s="137">
        <v>0</v>
      </c>
      <c r="AU271" s="137">
        <v>0.5</v>
      </c>
      <c r="AV271" s="136">
        <v>0.5</v>
      </c>
      <c r="AW271" s="137">
        <v>0</v>
      </c>
      <c r="AX271" s="136">
        <v>47</v>
      </c>
      <c r="AY271" s="136">
        <v>0</v>
      </c>
      <c r="AZ271" s="136">
        <v>2</v>
      </c>
      <c r="BA271" s="136">
        <v>63.88</v>
      </c>
      <c r="BB271" s="136">
        <v>0</v>
      </c>
      <c r="BC271" s="136">
        <v>17.29</v>
      </c>
      <c r="BD271" s="125">
        <v>0</v>
      </c>
      <c r="BE271" s="125">
        <f t="shared" si="133"/>
        <v>5.36</v>
      </c>
      <c r="BF271" s="125">
        <f t="shared" si="134"/>
        <v>0</v>
      </c>
      <c r="BG271" s="125"/>
      <c r="BH271" s="125"/>
      <c r="BI271" s="125">
        <v>0</v>
      </c>
      <c r="BJ271" s="125">
        <v>0</v>
      </c>
      <c r="BK271" s="125">
        <v>5.36</v>
      </c>
      <c r="BL271" s="125">
        <v>0</v>
      </c>
      <c r="BM271" s="125">
        <v>0</v>
      </c>
      <c r="BN271" s="125">
        <v>0</v>
      </c>
      <c r="BO271" s="125">
        <v>0</v>
      </c>
      <c r="BP271" s="125">
        <v>0</v>
      </c>
      <c r="BQ271" s="125">
        <v>0</v>
      </c>
      <c r="BR271" s="125">
        <v>979.5</v>
      </c>
      <c r="BS271" s="125">
        <v>0</v>
      </c>
      <c r="BT271" s="125">
        <f t="shared" si="137"/>
        <v>2473.51</v>
      </c>
    </row>
    <row r="272" s="110" customFormat="1" spans="1:72">
      <c r="A272" s="123" t="s">
        <v>438</v>
      </c>
      <c r="B272" s="123" t="s">
        <v>140</v>
      </c>
      <c r="C272" s="123" t="s">
        <v>156</v>
      </c>
      <c r="D272" s="124" t="s">
        <v>153</v>
      </c>
      <c r="E272" s="125">
        <f t="shared" si="128"/>
        <v>209.55</v>
      </c>
      <c r="F272" s="125">
        <f t="shared" si="130"/>
        <v>166.83</v>
      </c>
      <c r="G272" s="125">
        <v>107.47</v>
      </c>
      <c r="H272" s="125">
        <f t="shared" si="131"/>
        <v>0</v>
      </c>
      <c r="I272" s="125">
        <v>0</v>
      </c>
      <c r="J272" s="125">
        <v>0</v>
      </c>
      <c r="K272" s="125">
        <v>0</v>
      </c>
      <c r="L272" s="125">
        <v>0</v>
      </c>
      <c r="M272" s="125">
        <v>8.96</v>
      </c>
      <c r="N272" s="125">
        <v>0</v>
      </c>
      <c r="O272" s="125">
        <v>50.4</v>
      </c>
      <c r="P272" s="125">
        <v>0</v>
      </c>
      <c r="Q272" s="125"/>
      <c r="R272" s="125">
        <v>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3" t="s">
        <v>438</v>
      </c>
      <c r="Y272" s="123" t="s">
        <v>140</v>
      </c>
      <c r="Z272" s="123" t="s">
        <v>156</v>
      </c>
      <c r="AA272" s="124" t="s">
        <v>153</v>
      </c>
      <c r="AB272" s="125">
        <f t="shared" si="139"/>
        <v>42.72</v>
      </c>
      <c r="AC272" s="136">
        <v>2</v>
      </c>
      <c r="AD272" s="136">
        <v>0</v>
      </c>
      <c r="AE272" s="137">
        <v>0</v>
      </c>
      <c r="AF272" s="137">
        <v>0</v>
      </c>
      <c r="AG272" s="136">
        <v>0.5</v>
      </c>
      <c r="AH272" s="136">
        <v>3</v>
      </c>
      <c r="AI272" s="136">
        <v>0.5</v>
      </c>
      <c r="AJ272" s="136">
        <v>0</v>
      </c>
      <c r="AK272" s="136">
        <v>0</v>
      </c>
      <c r="AL272" s="136">
        <v>4</v>
      </c>
      <c r="AM272" s="137">
        <v>0</v>
      </c>
      <c r="AN272" s="136">
        <v>0</v>
      </c>
      <c r="AO272" s="136">
        <v>0</v>
      </c>
      <c r="AP272" s="136">
        <v>0</v>
      </c>
      <c r="AQ272" s="136">
        <v>0</v>
      </c>
      <c r="AR272" s="136">
        <v>2</v>
      </c>
      <c r="AS272" s="137">
        <v>0</v>
      </c>
      <c r="AT272" s="137">
        <v>0</v>
      </c>
      <c r="AU272" s="137">
        <v>0</v>
      </c>
      <c r="AV272" s="136">
        <v>0</v>
      </c>
      <c r="AW272" s="137">
        <v>0</v>
      </c>
      <c r="AX272" s="136">
        <v>4</v>
      </c>
      <c r="AY272" s="136">
        <v>0</v>
      </c>
      <c r="AZ272" s="136">
        <v>0</v>
      </c>
      <c r="BA272" s="136">
        <v>4</v>
      </c>
      <c r="BB272" s="136">
        <v>0</v>
      </c>
      <c r="BC272" s="136">
        <v>22.72</v>
      </c>
      <c r="BD272" s="125">
        <v>0</v>
      </c>
      <c r="BE272" s="125">
        <f t="shared" si="133"/>
        <v>0</v>
      </c>
      <c r="BF272" s="125">
        <f t="shared" si="134"/>
        <v>0</v>
      </c>
      <c r="BG272" s="125"/>
      <c r="BH272" s="125"/>
      <c r="BI272" s="125">
        <v>0</v>
      </c>
      <c r="BJ272" s="125">
        <v>0</v>
      </c>
      <c r="BK272" s="125">
        <v>0</v>
      </c>
      <c r="BL272" s="125">
        <v>0</v>
      </c>
      <c r="BM272" s="125">
        <v>0</v>
      </c>
      <c r="BN272" s="125">
        <v>0</v>
      </c>
      <c r="BO272" s="125">
        <v>0</v>
      </c>
      <c r="BP272" s="125">
        <v>0</v>
      </c>
      <c r="BQ272" s="125">
        <v>0</v>
      </c>
      <c r="BR272" s="125">
        <v>65</v>
      </c>
      <c r="BS272" s="125">
        <v>0</v>
      </c>
      <c r="BT272" s="125">
        <f t="shared" si="137"/>
        <v>274.55</v>
      </c>
    </row>
    <row r="273" s="110" customFormat="1" spans="1:72">
      <c r="A273" s="123" t="s">
        <v>438</v>
      </c>
      <c r="B273" s="123" t="s">
        <v>140</v>
      </c>
      <c r="C273" s="123" t="s">
        <v>150</v>
      </c>
      <c r="D273" s="124" t="s">
        <v>439</v>
      </c>
      <c r="E273" s="125">
        <f t="shared" si="128"/>
        <v>0</v>
      </c>
      <c r="F273" s="125">
        <f t="shared" si="130"/>
        <v>0</v>
      </c>
      <c r="G273" s="125">
        <v>0</v>
      </c>
      <c r="H273" s="125">
        <f t="shared" si="131"/>
        <v>0</v>
      </c>
      <c r="I273" s="125">
        <v>0</v>
      </c>
      <c r="J273" s="125">
        <v>0</v>
      </c>
      <c r="K273" s="125">
        <v>0</v>
      </c>
      <c r="L273" s="125">
        <v>0</v>
      </c>
      <c r="M273" s="125">
        <v>0</v>
      </c>
      <c r="N273" s="125">
        <v>0</v>
      </c>
      <c r="O273" s="125">
        <v>0</v>
      </c>
      <c r="P273" s="125">
        <v>0</v>
      </c>
      <c r="Q273" s="125"/>
      <c r="R273" s="125">
        <v>0</v>
      </c>
      <c r="S273" s="125">
        <v>0</v>
      </c>
      <c r="T273" s="125">
        <v>0</v>
      </c>
      <c r="U273" s="125">
        <v>0</v>
      </c>
      <c r="V273" s="125">
        <v>0</v>
      </c>
      <c r="W273" s="125">
        <v>0</v>
      </c>
      <c r="X273" s="123" t="s">
        <v>438</v>
      </c>
      <c r="Y273" s="123" t="s">
        <v>140</v>
      </c>
      <c r="Z273" s="123" t="s">
        <v>150</v>
      </c>
      <c r="AA273" s="124" t="s">
        <v>439</v>
      </c>
      <c r="AB273" s="125">
        <f t="shared" si="139"/>
        <v>0</v>
      </c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>
        <v>0</v>
      </c>
      <c r="BE273" s="125">
        <f t="shared" si="133"/>
        <v>0</v>
      </c>
      <c r="BF273" s="125">
        <f t="shared" si="134"/>
        <v>0</v>
      </c>
      <c r="BG273" s="125"/>
      <c r="BH273" s="125"/>
      <c r="BI273" s="125">
        <v>0</v>
      </c>
      <c r="BJ273" s="125">
        <v>0</v>
      </c>
      <c r="BK273" s="125">
        <v>0</v>
      </c>
      <c r="BL273" s="125">
        <v>0</v>
      </c>
      <c r="BM273" s="125">
        <v>0</v>
      </c>
      <c r="BN273" s="125">
        <v>0</v>
      </c>
      <c r="BO273" s="125">
        <v>0</v>
      </c>
      <c r="BP273" s="125">
        <v>0</v>
      </c>
      <c r="BQ273" s="125">
        <v>0</v>
      </c>
      <c r="BR273" s="125">
        <v>0</v>
      </c>
      <c r="BS273" s="125">
        <v>52</v>
      </c>
      <c r="BT273" s="125">
        <f t="shared" si="137"/>
        <v>52</v>
      </c>
    </row>
    <row r="274" s="110" customFormat="1" spans="1:72">
      <c r="A274" s="123" t="s">
        <v>438</v>
      </c>
      <c r="B274" s="123" t="s">
        <v>140</v>
      </c>
      <c r="C274" s="123" t="s">
        <v>228</v>
      </c>
      <c r="D274" s="124" t="s">
        <v>440</v>
      </c>
      <c r="E274" s="125">
        <f t="shared" si="128"/>
        <v>0</v>
      </c>
      <c r="F274" s="125">
        <f t="shared" si="130"/>
        <v>0</v>
      </c>
      <c r="G274" s="125">
        <v>0</v>
      </c>
      <c r="H274" s="125">
        <f t="shared" si="131"/>
        <v>0</v>
      </c>
      <c r="I274" s="125">
        <v>0</v>
      </c>
      <c r="J274" s="125">
        <v>0</v>
      </c>
      <c r="K274" s="125">
        <v>0</v>
      </c>
      <c r="L274" s="125">
        <v>0</v>
      </c>
      <c r="M274" s="125">
        <v>0</v>
      </c>
      <c r="N274" s="125">
        <v>0</v>
      </c>
      <c r="O274" s="125">
        <v>0</v>
      </c>
      <c r="P274" s="125">
        <v>0</v>
      </c>
      <c r="Q274" s="125"/>
      <c r="R274" s="125">
        <v>0</v>
      </c>
      <c r="S274" s="125">
        <v>0</v>
      </c>
      <c r="T274" s="125">
        <v>0</v>
      </c>
      <c r="U274" s="125">
        <v>0</v>
      </c>
      <c r="V274" s="125">
        <v>0</v>
      </c>
      <c r="W274" s="125">
        <v>0</v>
      </c>
      <c r="X274" s="123" t="s">
        <v>438</v>
      </c>
      <c r="Y274" s="123" t="s">
        <v>140</v>
      </c>
      <c r="Z274" s="123" t="s">
        <v>228</v>
      </c>
      <c r="AA274" s="124" t="s">
        <v>440</v>
      </c>
      <c r="AB274" s="125">
        <f t="shared" si="139"/>
        <v>0</v>
      </c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>
        <v>0</v>
      </c>
      <c r="BE274" s="125">
        <f t="shared" si="133"/>
        <v>0</v>
      </c>
      <c r="BF274" s="125">
        <f t="shared" si="134"/>
        <v>0</v>
      </c>
      <c r="BG274" s="125"/>
      <c r="BH274" s="125"/>
      <c r="BI274" s="125">
        <v>0</v>
      </c>
      <c r="BJ274" s="125">
        <v>0</v>
      </c>
      <c r="BK274" s="125">
        <v>0</v>
      </c>
      <c r="BL274" s="125">
        <v>0</v>
      </c>
      <c r="BM274" s="125">
        <v>0</v>
      </c>
      <c r="BN274" s="125">
        <v>0</v>
      </c>
      <c r="BO274" s="125">
        <v>0</v>
      </c>
      <c r="BP274" s="125">
        <v>0</v>
      </c>
      <c r="BQ274" s="125">
        <v>0</v>
      </c>
      <c r="BR274" s="125">
        <v>0</v>
      </c>
      <c r="BS274" s="125">
        <v>40</v>
      </c>
      <c r="BT274" s="125">
        <f t="shared" si="137"/>
        <v>40</v>
      </c>
    </row>
    <row r="275" s="110" customFormat="1" spans="1:72">
      <c r="A275" s="123" t="s">
        <v>438</v>
      </c>
      <c r="B275" s="123" t="s">
        <v>140</v>
      </c>
      <c r="C275" s="123" t="s">
        <v>175</v>
      </c>
      <c r="D275" s="124" t="s">
        <v>441</v>
      </c>
      <c r="E275" s="125">
        <f t="shared" si="128"/>
        <v>31.5</v>
      </c>
      <c r="F275" s="125">
        <f t="shared" si="130"/>
        <v>0</v>
      </c>
      <c r="G275" s="125">
        <v>0</v>
      </c>
      <c r="H275" s="125">
        <f t="shared" si="131"/>
        <v>0</v>
      </c>
      <c r="I275" s="125">
        <v>0</v>
      </c>
      <c r="J275" s="125">
        <v>0</v>
      </c>
      <c r="K275" s="125">
        <v>0</v>
      </c>
      <c r="L275" s="125">
        <v>0</v>
      </c>
      <c r="M275" s="125">
        <v>0</v>
      </c>
      <c r="N275" s="125">
        <v>0</v>
      </c>
      <c r="O275" s="125">
        <v>0</v>
      </c>
      <c r="P275" s="125">
        <v>0</v>
      </c>
      <c r="Q275" s="125"/>
      <c r="R275" s="125">
        <v>0</v>
      </c>
      <c r="S275" s="125">
        <v>0</v>
      </c>
      <c r="T275" s="125">
        <v>0</v>
      </c>
      <c r="U275" s="125">
        <v>0</v>
      </c>
      <c r="V275" s="125">
        <v>0</v>
      </c>
      <c r="W275" s="125">
        <v>0</v>
      </c>
      <c r="X275" s="123" t="s">
        <v>438</v>
      </c>
      <c r="Y275" s="123" t="s">
        <v>140</v>
      </c>
      <c r="Z275" s="123" t="s">
        <v>175</v>
      </c>
      <c r="AA275" s="124" t="s">
        <v>441</v>
      </c>
      <c r="AB275" s="125">
        <f t="shared" si="139"/>
        <v>31.5</v>
      </c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>
        <v>31.5</v>
      </c>
      <c r="BE275" s="125">
        <f t="shared" si="133"/>
        <v>0</v>
      </c>
      <c r="BF275" s="125">
        <f t="shared" si="134"/>
        <v>0</v>
      </c>
      <c r="BG275" s="125"/>
      <c r="BH275" s="125"/>
      <c r="BI275" s="125">
        <v>0</v>
      </c>
      <c r="BJ275" s="125">
        <v>0</v>
      </c>
      <c r="BK275" s="125">
        <v>0</v>
      </c>
      <c r="BL275" s="125">
        <v>0</v>
      </c>
      <c r="BM275" s="125">
        <v>0</v>
      </c>
      <c r="BN275" s="125">
        <v>0</v>
      </c>
      <c r="BO275" s="125">
        <v>0</v>
      </c>
      <c r="BP275" s="125">
        <v>0</v>
      </c>
      <c r="BQ275" s="125">
        <v>0</v>
      </c>
      <c r="BR275" s="125">
        <f>31.5-31.5</f>
        <v>0</v>
      </c>
      <c r="BS275" s="125">
        <v>0</v>
      </c>
      <c r="BT275" s="125">
        <f t="shared" si="137"/>
        <v>31.5</v>
      </c>
    </row>
    <row r="276" s="110" customFormat="1" spans="1:72">
      <c r="A276" s="123" t="s">
        <v>438</v>
      </c>
      <c r="B276" s="123" t="s">
        <v>140</v>
      </c>
      <c r="C276" s="123" t="s">
        <v>179</v>
      </c>
      <c r="D276" s="124" t="s">
        <v>442</v>
      </c>
      <c r="E276" s="125">
        <f t="shared" si="128"/>
        <v>0</v>
      </c>
      <c r="F276" s="125">
        <f t="shared" si="130"/>
        <v>0</v>
      </c>
      <c r="G276" s="125">
        <v>0</v>
      </c>
      <c r="H276" s="125">
        <f t="shared" si="131"/>
        <v>0</v>
      </c>
      <c r="I276" s="125">
        <v>0</v>
      </c>
      <c r="J276" s="125">
        <v>0</v>
      </c>
      <c r="K276" s="125">
        <v>0</v>
      </c>
      <c r="L276" s="125">
        <v>0</v>
      </c>
      <c r="M276" s="125">
        <v>0</v>
      </c>
      <c r="N276" s="125">
        <v>0</v>
      </c>
      <c r="O276" s="125">
        <v>0</v>
      </c>
      <c r="P276" s="125">
        <v>0</v>
      </c>
      <c r="Q276" s="125"/>
      <c r="R276" s="125">
        <v>0</v>
      </c>
      <c r="S276" s="125">
        <v>0</v>
      </c>
      <c r="T276" s="125">
        <v>0</v>
      </c>
      <c r="U276" s="125">
        <v>0</v>
      </c>
      <c r="V276" s="125">
        <v>0</v>
      </c>
      <c r="W276" s="125">
        <v>0</v>
      </c>
      <c r="X276" s="123" t="s">
        <v>438</v>
      </c>
      <c r="Y276" s="123" t="s">
        <v>140</v>
      </c>
      <c r="Z276" s="123" t="s">
        <v>179</v>
      </c>
      <c r="AA276" s="124" t="s">
        <v>442</v>
      </c>
      <c r="AB276" s="125">
        <f t="shared" si="139"/>
        <v>0</v>
      </c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>
        <v>0</v>
      </c>
      <c r="BE276" s="125">
        <f t="shared" si="133"/>
        <v>0</v>
      </c>
      <c r="BF276" s="125">
        <f t="shared" si="134"/>
        <v>0</v>
      </c>
      <c r="BG276" s="125"/>
      <c r="BH276" s="125"/>
      <c r="BI276" s="125">
        <v>0</v>
      </c>
      <c r="BJ276" s="125">
        <v>0</v>
      </c>
      <c r="BK276" s="125">
        <v>0</v>
      </c>
      <c r="BL276" s="125">
        <v>0</v>
      </c>
      <c r="BM276" s="125">
        <v>0</v>
      </c>
      <c r="BN276" s="125">
        <v>0</v>
      </c>
      <c r="BO276" s="125">
        <v>0</v>
      </c>
      <c r="BP276" s="125">
        <v>0</v>
      </c>
      <c r="BQ276" s="125">
        <v>0</v>
      </c>
      <c r="BR276" s="125">
        <v>58</v>
      </c>
      <c r="BS276" s="125">
        <v>5</v>
      </c>
      <c r="BT276" s="125">
        <f t="shared" si="137"/>
        <v>63</v>
      </c>
    </row>
    <row r="277" s="110" customFormat="1" spans="1:72">
      <c r="A277" s="123" t="s">
        <v>438</v>
      </c>
      <c r="B277" s="123" t="s">
        <v>140</v>
      </c>
      <c r="C277" s="123" t="s">
        <v>443</v>
      </c>
      <c r="D277" s="124" t="s">
        <v>444</v>
      </c>
      <c r="E277" s="125">
        <f t="shared" si="128"/>
        <v>0</v>
      </c>
      <c r="F277" s="125">
        <f t="shared" si="130"/>
        <v>0</v>
      </c>
      <c r="G277" s="125">
        <v>0</v>
      </c>
      <c r="H277" s="125">
        <f t="shared" si="131"/>
        <v>0</v>
      </c>
      <c r="I277" s="125">
        <v>0</v>
      </c>
      <c r="J277" s="125">
        <v>0</v>
      </c>
      <c r="K277" s="125">
        <v>0</v>
      </c>
      <c r="L277" s="125">
        <v>0</v>
      </c>
      <c r="M277" s="125">
        <v>0</v>
      </c>
      <c r="N277" s="125">
        <v>0</v>
      </c>
      <c r="O277" s="125">
        <v>0</v>
      </c>
      <c r="P277" s="125">
        <v>0</v>
      </c>
      <c r="Q277" s="125"/>
      <c r="R277" s="125">
        <v>0</v>
      </c>
      <c r="S277" s="125">
        <v>0</v>
      </c>
      <c r="T277" s="125">
        <v>0</v>
      </c>
      <c r="U277" s="125">
        <v>0</v>
      </c>
      <c r="V277" s="125">
        <v>0</v>
      </c>
      <c r="W277" s="125">
        <v>0</v>
      </c>
      <c r="X277" s="123" t="s">
        <v>438</v>
      </c>
      <c r="Y277" s="123" t="s">
        <v>140</v>
      </c>
      <c r="Z277" s="123" t="s">
        <v>443</v>
      </c>
      <c r="AA277" s="124" t="s">
        <v>444</v>
      </c>
      <c r="AB277" s="125">
        <f t="shared" si="139"/>
        <v>0</v>
      </c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>
        <v>0</v>
      </c>
      <c r="BE277" s="125">
        <f t="shared" si="133"/>
        <v>0</v>
      </c>
      <c r="BF277" s="125">
        <f t="shared" si="134"/>
        <v>0</v>
      </c>
      <c r="BG277" s="125"/>
      <c r="BH277" s="125"/>
      <c r="BI277" s="125">
        <v>0</v>
      </c>
      <c r="BJ277" s="125">
        <v>0</v>
      </c>
      <c r="BK277" s="125">
        <v>0</v>
      </c>
      <c r="BL277" s="125">
        <v>0</v>
      </c>
      <c r="BM277" s="125">
        <v>0</v>
      </c>
      <c r="BN277" s="125">
        <v>0</v>
      </c>
      <c r="BO277" s="125">
        <v>0</v>
      </c>
      <c r="BP277" s="125">
        <v>0</v>
      </c>
      <c r="BQ277" s="125">
        <v>0</v>
      </c>
      <c r="BR277" s="125">
        <v>7.32</v>
      </c>
      <c r="BS277" s="125">
        <v>280</v>
      </c>
      <c r="BT277" s="125">
        <f t="shared" si="137"/>
        <v>287.32</v>
      </c>
    </row>
    <row r="278" s="110" customFormat="1" spans="1:72">
      <c r="A278" s="123" t="s">
        <v>438</v>
      </c>
      <c r="B278" s="123" t="s">
        <v>140</v>
      </c>
      <c r="C278" s="123" t="s">
        <v>343</v>
      </c>
      <c r="D278" s="124" t="s">
        <v>445</v>
      </c>
      <c r="E278" s="125">
        <f t="shared" si="128"/>
        <v>0</v>
      </c>
      <c r="F278" s="125">
        <f t="shared" si="130"/>
        <v>0</v>
      </c>
      <c r="G278" s="125">
        <v>0</v>
      </c>
      <c r="H278" s="125">
        <f t="shared" si="131"/>
        <v>0</v>
      </c>
      <c r="I278" s="125">
        <v>0</v>
      </c>
      <c r="J278" s="125">
        <v>0</v>
      </c>
      <c r="K278" s="125">
        <v>0</v>
      </c>
      <c r="L278" s="125">
        <v>0</v>
      </c>
      <c r="M278" s="125">
        <v>0</v>
      </c>
      <c r="N278" s="125">
        <v>0</v>
      </c>
      <c r="O278" s="125">
        <v>0</v>
      </c>
      <c r="P278" s="125">
        <v>0</v>
      </c>
      <c r="Q278" s="125"/>
      <c r="R278" s="125">
        <v>0</v>
      </c>
      <c r="S278" s="125">
        <v>0</v>
      </c>
      <c r="T278" s="125">
        <v>0</v>
      </c>
      <c r="U278" s="125">
        <v>0</v>
      </c>
      <c r="V278" s="125">
        <v>0</v>
      </c>
      <c r="W278" s="125">
        <v>0</v>
      </c>
      <c r="X278" s="123" t="s">
        <v>438</v>
      </c>
      <c r="Y278" s="123" t="s">
        <v>140</v>
      </c>
      <c r="Z278" s="123" t="s">
        <v>343</v>
      </c>
      <c r="AA278" s="124" t="s">
        <v>445</v>
      </c>
      <c r="AB278" s="125">
        <f t="shared" si="139"/>
        <v>0</v>
      </c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>
        <v>0</v>
      </c>
      <c r="BE278" s="125">
        <f t="shared" si="133"/>
        <v>0</v>
      </c>
      <c r="BF278" s="125">
        <f t="shared" si="134"/>
        <v>0</v>
      </c>
      <c r="BG278" s="125"/>
      <c r="BH278" s="125"/>
      <c r="BI278" s="125">
        <v>0</v>
      </c>
      <c r="BJ278" s="125">
        <v>0</v>
      </c>
      <c r="BK278" s="125">
        <v>0</v>
      </c>
      <c r="BL278" s="125">
        <v>0</v>
      </c>
      <c r="BM278" s="125">
        <v>0</v>
      </c>
      <c r="BN278" s="125">
        <v>0</v>
      </c>
      <c r="BO278" s="125">
        <v>0</v>
      </c>
      <c r="BP278" s="125">
        <v>0</v>
      </c>
      <c r="BQ278" s="125">
        <v>0</v>
      </c>
      <c r="BR278" s="125">
        <v>0</v>
      </c>
      <c r="BS278" s="125">
        <v>10</v>
      </c>
      <c r="BT278" s="125">
        <f t="shared" si="137"/>
        <v>10</v>
      </c>
    </row>
    <row r="279" s="110" customFormat="1" spans="1:72">
      <c r="A279" s="123" t="s">
        <v>438</v>
      </c>
      <c r="B279" s="123" t="s">
        <v>140</v>
      </c>
      <c r="C279" s="123" t="s">
        <v>192</v>
      </c>
      <c r="D279" s="124" t="s">
        <v>446</v>
      </c>
      <c r="E279" s="125">
        <f t="shared" si="128"/>
        <v>0</v>
      </c>
      <c r="F279" s="125">
        <f t="shared" si="130"/>
        <v>0</v>
      </c>
      <c r="G279" s="125">
        <v>0</v>
      </c>
      <c r="H279" s="125">
        <f t="shared" si="131"/>
        <v>0</v>
      </c>
      <c r="I279" s="125">
        <v>0</v>
      </c>
      <c r="J279" s="125">
        <v>0</v>
      </c>
      <c r="K279" s="125">
        <v>0</v>
      </c>
      <c r="L279" s="125">
        <v>0</v>
      </c>
      <c r="M279" s="125">
        <v>0</v>
      </c>
      <c r="N279" s="125">
        <v>0</v>
      </c>
      <c r="O279" s="125">
        <v>0</v>
      </c>
      <c r="P279" s="125">
        <v>0</v>
      </c>
      <c r="Q279" s="125"/>
      <c r="R279" s="125">
        <v>0</v>
      </c>
      <c r="S279" s="125">
        <v>0</v>
      </c>
      <c r="T279" s="125">
        <v>0</v>
      </c>
      <c r="U279" s="125">
        <v>0</v>
      </c>
      <c r="V279" s="125">
        <v>0</v>
      </c>
      <c r="W279" s="125">
        <v>0</v>
      </c>
      <c r="X279" s="123" t="s">
        <v>438</v>
      </c>
      <c r="Y279" s="123" t="s">
        <v>140</v>
      </c>
      <c r="Z279" s="123" t="s">
        <v>192</v>
      </c>
      <c r="AA279" s="124" t="s">
        <v>446</v>
      </c>
      <c r="AB279" s="125">
        <f t="shared" si="139"/>
        <v>0</v>
      </c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>
        <v>0</v>
      </c>
      <c r="BE279" s="125">
        <f t="shared" si="133"/>
        <v>0</v>
      </c>
      <c r="BF279" s="125">
        <f t="shared" si="134"/>
        <v>0</v>
      </c>
      <c r="BG279" s="125"/>
      <c r="BH279" s="125"/>
      <c r="BI279" s="125">
        <v>0</v>
      </c>
      <c r="BJ279" s="125">
        <v>0</v>
      </c>
      <c r="BK279" s="125">
        <v>0</v>
      </c>
      <c r="BL279" s="125">
        <v>0</v>
      </c>
      <c r="BM279" s="125">
        <v>0</v>
      </c>
      <c r="BN279" s="125">
        <v>0</v>
      </c>
      <c r="BO279" s="125">
        <v>0</v>
      </c>
      <c r="BP279" s="125">
        <v>0</v>
      </c>
      <c r="BQ279" s="125">
        <v>0</v>
      </c>
      <c r="BR279" s="125">
        <v>465</v>
      </c>
      <c r="BS279" s="125">
        <v>180</v>
      </c>
      <c r="BT279" s="125">
        <f t="shared" si="137"/>
        <v>645</v>
      </c>
    </row>
    <row r="280" s="110" customFormat="1" spans="1:72">
      <c r="A280" s="123" t="s">
        <v>438</v>
      </c>
      <c r="B280" s="123" t="s">
        <v>140</v>
      </c>
      <c r="C280" s="123" t="s">
        <v>447</v>
      </c>
      <c r="D280" s="124" t="s">
        <v>448</v>
      </c>
      <c r="E280" s="125">
        <f t="shared" si="128"/>
        <v>0</v>
      </c>
      <c r="F280" s="125">
        <f t="shared" si="130"/>
        <v>0</v>
      </c>
      <c r="G280" s="125">
        <v>0</v>
      </c>
      <c r="H280" s="125">
        <f t="shared" si="131"/>
        <v>0</v>
      </c>
      <c r="I280" s="125">
        <v>0</v>
      </c>
      <c r="J280" s="125">
        <v>0</v>
      </c>
      <c r="K280" s="125">
        <v>0</v>
      </c>
      <c r="L280" s="125">
        <v>0</v>
      </c>
      <c r="M280" s="125">
        <v>0</v>
      </c>
      <c r="N280" s="125">
        <v>0</v>
      </c>
      <c r="O280" s="125">
        <v>0</v>
      </c>
      <c r="P280" s="125">
        <v>0</v>
      </c>
      <c r="Q280" s="125"/>
      <c r="R280" s="125">
        <v>0</v>
      </c>
      <c r="S280" s="125">
        <v>0</v>
      </c>
      <c r="T280" s="125">
        <v>0</v>
      </c>
      <c r="U280" s="125">
        <v>0</v>
      </c>
      <c r="V280" s="125">
        <v>0</v>
      </c>
      <c r="W280" s="125">
        <v>0</v>
      </c>
      <c r="X280" s="123" t="s">
        <v>438</v>
      </c>
      <c r="Y280" s="123" t="s">
        <v>140</v>
      </c>
      <c r="Z280" s="123" t="s">
        <v>447</v>
      </c>
      <c r="AA280" s="124" t="s">
        <v>448</v>
      </c>
      <c r="AB280" s="125">
        <f t="shared" si="139"/>
        <v>0</v>
      </c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>
        <v>0</v>
      </c>
      <c r="BE280" s="125">
        <f t="shared" si="133"/>
        <v>0</v>
      </c>
      <c r="BF280" s="125">
        <f t="shared" si="134"/>
        <v>0</v>
      </c>
      <c r="BG280" s="125"/>
      <c r="BH280" s="125"/>
      <c r="BI280" s="125">
        <v>0</v>
      </c>
      <c r="BJ280" s="125">
        <v>0</v>
      </c>
      <c r="BK280" s="125">
        <v>0</v>
      </c>
      <c r="BL280" s="125">
        <v>0</v>
      </c>
      <c r="BM280" s="125">
        <v>0</v>
      </c>
      <c r="BN280" s="125">
        <v>0</v>
      </c>
      <c r="BO280" s="125">
        <v>0</v>
      </c>
      <c r="BP280" s="125">
        <v>0</v>
      </c>
      <c r="BQ280" s="125">
        <v>0</v>
      </c>
      <c r="BR280" s="125">
        <v>0</v>
      </c>
      <c r="BS280" s="125">
        <v>1.35</v>
      </c>
      <c r="BT280" s="125">
        <f t="shared" si="137"/>
        <v>1.35</v>
      </c>
    </row>
    <row r="281" s="110" customFormat="1" spans="1:72">
      <c r="A281" s="123" t="s">
        <v>438</v>
      </c>
      <c r="B281" s="123" t="s">
        <v>140</v>
      </c>
      <c r="C281" s="123" t="s">
        <v>449</v>
      </c>
      <c r="D281" s="124" t="s">
        <v>450</v>
      </c>
      <c r="E281" s="125">
        <f t="shared" si="128"/>
        <v>0</v>
      </c>
      <c r="F281" s="125">
        <f t="shared" si="130"/>
        <v>0</v>
      </c>
      <c r="G281" s="125">
        <v>0</v>
      </c>
      <c r="H281" s="125">
        <f t="shared" si="131"/>
        <v>0</v>
      </c>
      <c r="I281" s="125">
        <v>0</v>
      </c>
      <c r="J281" s="125">
        <v>0</v>
      </c>
      <c r="K281" s="125">
        <v>0</v>
      </c>
      <c r="L281" s="125">
        <v>0</v>
      </c>
      <c r="M281" s="125">
        <v>0</v>
      </c>
      <c r="N281" s="125">
        <v>0</v>
      </c>
      <c r="O281" s="125">
        <v>0</v>
      </c>
      <c r="P281" s="125">
        <v>0</v>
      </c>
      <c r="Q281" s="125"/>
      <c r="R281" s="125">
        <v>0</v>
      </c>
      <c r="S281" s="125">
        <v>0</v>
      </c>
      <c r="T281" s="125">
        <v>0</v>
      </c>
      <c r="U281" s="125">
        <v>0</v>
      </c>
      <c r="V281" s="125">
        <v>0</v>
      </c>
      <c r="W281" s="125">
        <v>0</v>
      </c>
      <c r="X281" s="123" t="s">
        <v>438</v>
      </c>
      <c r="Y281" s="123" t="s">
        <v>140</v>
      </c>
      <c r="Z281" s="123" t="s">
        <v>449</v>
      </c>
      <c r="AA281" s="124" t="s">
        <v>450</v>
      </c>
      <c r="AB281" s="125">
        <f t="shared" si="139"/>
        <v>0</v>
      </c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>
        <v>0</v>
      </c>
      <c r="BE281" s="125">
        <f t="shared" si="133"/>
        <v>0</v>
      </c>
      <c r="BF281" s="125">
        <f t="shared" si="134"/>
        <v>0</v>
      </c>
      <c r="BG281" s="125"/>
      <c r="BH281" s="125"/>
      <c r="BI281" s="125">
        <v>0</v>
      </c>
      <c r="BJ281" s="125">
        <v>0</v>
      </c>
      <c r="BK281" s="125">
        <v>0</v>
      </c>
      <c r="BL281" s="125">
        <v>0</v>
      </c>
      <c r="BM281" s="125">
        <v>0</v>
      </c>
      <c r="BN281" s="125">
        <v>0</v>
      </c>
      <c r="BO281" s="125">
        <v>0</v>
      </c>
      <c r="BP281" s="125">
        <v>0</v>
      </c>
      <c r="BQ281" s="125">
        <v>0</v>
      </c>
      <c r="BR281" s="125">
        <v>0</v>
      </c>
      <c r="BS281" s="125">
        <v>14.4</v>
      </c>
      <c r="BT281" s="125">
        <f t="shared" si="137"/>
        <v>14.4</v>
      </c>
    </row>
    <row r="282" s="110" customFormat="1" spans="1:72">
      <c r="A282" s="123" t="s">
        <v>438</v>
      </c>
      <c r="B282" s="123" t="s">
        <v>140</v>
      </c>
      <c r="C282" s="123" t="s">
        <v>154</v>
      </c>
      <c r="D282" s="124" t="s">
        <v>451</v>
      </c>
      <c r="E282" s="125">
        <f t="shared" si="128"/>
        <v>0</v>
      </c>
      <c r="F282" s="125">
        <f t="shared" si="130"/>
        <v>0</v>
      </c>
      <c r="G282" s="125">
        <v>0</v>
      </c>
      <c r="H282" s="125">
        <f t="shared" si="131"/>
        <v>0</v>
      </c>
      <c r="I282" s="125">
        <v>0</v>
      </c>
      <c r="J282" s="125">
        <v>0</v>
      </c>
      <c r="K282" s="125">
        <v>0</v>
      </c>
      <c r="L282" s="125">
        <v>0</v>
      </c>
      <c r="M282" s="125">
        <v>0</v>
      </c>
      <c r="N282" s="125">
        <v>0</v>
      </c>
      <c r="O282" s="125">
        <v>0</v>
      </c>
      <c r="P282" s="125">
        <v>0</v>
      </c>
      <c r="Q282" s="125"/>
      <c r="R282" s="125">
        <v>0</v>
      </c>
      <c r="S282" s="125">
        <v>0</v>
      </c>
      <c r="T282" s="125">
        <v>0</v>
      </c>
      <c r="U282" s="125">
        <v>0</v>
      </c>
      <c r="V282" s="125">
        <v>0</v>
      </c>
      <c r="W282" s="125">
        <v>0</v>
      </c>
      <c r="X282" s="123" t="s">
        <v>438</v>
      </c>
      <c r="Y282" s="123" t="s">
        <v>140</v>
      </c>
      <c r="Z282" s="123" t="s">
        <v>154</v>
      </c>
      <c r="AA282" s="124" t="s">
        <v>451</v>
      </c>
      <c r="AB282" s="125">
        <f t="shared" si="139"/>
        <v>0</v>
      </c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>
        <v>0</v>
      </c>
      <c r="BE282" s="125">
        <f t="shared" si="133"/>
        <v>0</v>
      </c>
      <c r="BF282" s="125">
        <f t="shared" si="134"/>
        <v>0</v>
      </c>
      <c r="BG282" s="125"/>
      <c r="BH282" s="125"/>
      <c r="BI282" s="125">
        <v>0</v>
      </c>
      <c r="BJ282" s="125">
        <v>0</v>
      </c>
      <c r="BK282" s="125">
        <v>0</v>
      </c>
      <c r="BL282" s="125">
        <v>0</v>
      </c>
      <c r="BM282" s="125">
        <v>0</v>
      </c>
      <c r="BN282" s="125">
        <v>0</v>
      </c>
      <c r="BO282" s="125">
        <v>0</v>
      </c>
      <c r="BP282" s="125">
        <v>0</v>
      </c>
      <c r="BQ282" s="125">
        <v>0</v>
      </c>
      <c r="BR282" s="125">
        <v>0</v>
      </c>
      <c r="BS282" s="125">
        <v>6911.46</v>
      </c>
      <c r="BT282" s="125">
        <f t="shared" si="137"/>
        <v>6911.46</v>
      </c>
    </row>
    <row r="283" s="110" customFormat="1" spans="1:72">
      <c r="A283" s="123"/>
      <c r="B283" s="123" t="s">
        <v>142</v>
      </c>
      <c r="C283" s="123"/>
      <c r="D283" s="124" t="s">
        <v>452</v>
      </c>
      <c r="E283" s="125">
        <f t="shared" si="128"/>
        <v>3045.53</v>
      </c>
      <c r="F283" s="125">
        <f t="shared" si="130"/>
        <v>2397.94</v>
      </c>
      <c r="G283" s="125">
        <v>1472.09</v>
      </c>
      <c r="H283" s="125">
        <f t="shared" si="131"/>
        <v>429.31</v>
      </c>
      <c r="I283" s="125">
        <v>285.75</v>
      </c>
      <c r="J283" s="125">
        <v>113.2</v>
      </c>
      <c r="K283" s="125">
        <v>0</v>
      </c>
      <c r="L283" s="125">
        <v>30.36</v>
      </c>
      <c r="M283" s="125">
        <v>108.59</v>
      </c>
      <c r="N283" s="125">
        <v>0</v>
      </c>
      <c r="O283" s="125">
        <v>355.95</v>
      </c>
      <c r="P283" s="125">
        <v>0</v>
      </c>
      <c r="Q283" s="125"/>
      <c r="R283" s="125">
        <v>0</v>
      </c>
      <c r="S283" s="125">
        <v>0</v>
      </c>
      <c r="T283" s="125">
        <v>0</v>
      </c>
      <c r="U283" s="125">
        <v>0</v>
      </c>
      <c r="V283" s="125">
        <v>0</v>
      </c>
      <c r="W283" s="125">
        <v>32</v>
      </c>
      <c r="X283" s="123"/>
      <c r="Y283" s="123" t="s">
        <v>142</v>
      </c>
      <c r="Z283" s="123"/>
      <c r="AA283" s="124" t="s">
        <v>452</v>
      </c>
      <c r="AB283" s="125">
        <f>SUM(AB284:AB292)</f>
        <v>619.33</v>
      </c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>
        <v>147</v>
      </c>
      <c r="BE283" s="125">
        <f t="shared" si="133"/>
        <v>28.26</v>
      </c>
      <c r="BF283" s="125">
        <f t="shared" si="134"/>
        <v>0</v>
      </c>
      <c r="BG283" s="125"/>
      <c r="BH283" s="125"/>
      <c r="BI283" s="125">
        <v>0</v>
      </c>
      <c r="BJ283" s="125">
        <v>0</v>
      </c>
      <c r="BK283" s="125">
        <v>28.26</v>
      </c>
      <c r="BL283" s="125">
        <v>0</v>
      </c>
      <c r="BM283" s="125">
        <v>0</v>
      </c>
      <c r="BN283" s="125">
        <v>0</v>
      </c>
      <c r="BO283" s="125">
        <v>0</v>
      </c>
      <c r="BP283" s="125">
        <v>0</v>
      </c>
      <c r="BQ283" s="125">
        <v>0</v>
      </c>
      <c r="BR283" s="125">
        <f>3371.11-147</f>
        <v>3224.11</v>
      </c>
      <c r="BS283" s="125">
        <v>1929.41</v>
      </c>
      <c r="BT283" s="125">
        <f t="shared" si="137"/>
        <v>8199.05</v>
      </c>
    </row>
    <row r="284" s="110" customFormat="1" spans="1:72">
      <c r="A284" s="123" t="s">
        <v>438</v>
      </c>
      <c r="B284" s="123" t="s">
        <v>144</v>
      </c>
      <c r="C284" s="123" t="s">
        <v>137</v>
      </c>
      <c r="D284" s="124" t="s">
        <v>141</v>
      </c>
      <c r="E284" s="125">
        <f t="shared" si="128"/>
        <v>1332.15</v>
      </c>
      <c r="F284" s="125">
        <f t="shared" si="130"/>
        <v>908.12</v>
      </c>
      <c r="G284" s="125">
        <v>515.64</v>
      </c>
      <c r="H284" s="125">
        <f t="shared" si="131"/>
        <v>317.51</v>
      </c>
      <c r="I284" s="125">
        <v>258.3</v>
      </c>
      <c r="J284" s="125">
        <v>28.85</v>
      </c>
      <c r="K284" s="125">
        <v>0</v>
      </c>
      <c r="L284" s="125">
        <v>30.36</v>
      </c>
      <c r="M284" s="125">
        <v>42.97</v>
      </c>
      <c r="N284" s="125">
        <v>0</v>
      </c>
      <c r="O284" s="125">
        <v>0</v>
      </c>
      <c r="P284" s="125">
        <v>0</v>
      </c>
      <c r="Q284" s="125"/>
      <c r="R284" s="125">
        <v>0</v>
      </c>
      <c r="S284" s="125">
        <v>0</v>
      </c>
      <c r="T284" s="125">
        <v>0</v>
      </c>
      <c r="U284" s="125">
        <v>0</v>
      </c>
      <c r="V284" s="125">
        <v>0</v>
      </c>
      <c r="W284" s="125">
        <v>32</v>
      </c>
      <c r="X284" s="123" t="s">
        <v>438</v>
      </c>
      <c r="Y284" s="123" t="s">
        <v>144</v>
      </c>
      <c r="Z284" s="123" t="s">
        <v>137</v>
      </c>
      <c r="AA284" s="124" t="s">
        <v>141</v>
      </c>
      <c r="AB284" s="125">
        <f t="shared" ref="AB284:AB292" si="140">SUBTOTAL(9,AC284:BD284)</f>
        <v>415.52</v>
      </c>
      <c r="AC284" s="136">
        <v>36</v>
      </c>
      <c r="AD284" s="136">
        <v>3</v>
      </c>
      <c r="AE284" s="137">
        <v>0</v>
      </c>
      <c r="AF284" s="137">
        <v>0</v>
      </c>
      <c r="AG284" s="136">
        <v>3</v>
      </c>
      <c r="AH284" s="136">
        <v>11.5</v>
      </c>
      <c r="AI284" s="136">
        <v>1</v>
      </c>
      <c r="AJ284" s="136">
        <v>0</v>
      </c>
      <c r="AK284" s="136">
        <v>17</v>
      </c>
      <c r="AL284" s="136">
        <v>34</v>
      </c>
      <c r="AM284" s="137">
        <v>0</v>
      </c>
      <c r="AN284" s="136">
        <v>1</v>
      </c>
      <c r="AO284" s="136">
        <v>1</v>
      </c>
      <c r="AP284" s="136">
        <v>3</v>
      </c>
      <c r="AQ284" s="136">
        <v>3</v>
      </c>
      <c r="AR284" s="136">
        <v>18</v>
      </c>
      <c r="AS284" s="137">
        <v>0</v>
      </c>
      <c r="AT284" s="137">
        <v>5</v>
      </c>
      <c r="AU284" s="137">
        <v>0</v>
      </c>
      <c r="AV284" s="136">
        <v>5</v>
      </c>
      <c r="AW284" s="137">
        <v>0</v>
      </c>
      <c r="AX284" s="136">
        <v>16.2</v>
      </c>
      <c r="AY284" s="136">
        <v>0</v>
      </c>
      <c r="AZ284" s="136">
        <v>15</v>
      </c>
      <c r="BA284" s="136">
        <v>39.72</v>
      </c>
      <c r="BB284" s="136">
        <v>0</v>
      </c>
      <c r="BC284" s="136">
        <v>56.1</v>
      </c>
      <c r="BD284" s="125">
        <v>147</v>
      </c>
      <c r="BE284" s="125">
        <f t="shared" si="133"/>
        <v>8.51</v>
      </c>
      <c r="BF284" s="125">
        <f t="shared" si="134"/>
        <v>0</v>
      </c>
      <c r="BG284" s="125"/>
      <c r="BH284" s="125"/>
      <c r="BI284" s="125">
        <v>0</v>
      </c>
      <c r="BJ284" s="125">
        <v>0</v>
      </c>
      <c r="BK284" s="125">
        <v>8.51</v>
      </c>
      <c r="BL284" s="125">
        <v>0</v>
      </c>
      <c r="BM284" s="125">
        <v>0</v>
      </c>
      <c r="BN284" s="125">
        <v>0</v>
      </c>
      <c r="BO284" s="125">
        <v>0</v>
      </c>
      <c r="BP284" s="125">
        <v>0</v>
      </c>
      <c r="BQ284" s="125">
        <v>0</v>
      </c>
      <c r="BR284" s="125">
        <f>750-147</f>
        <v>603</v>
      </c>
      <c r="BS284" s="125">
        <v>0</v>
      </c>
      <c r="BT284" s="125">
        <f t="shared" si="137"/>
        <v>1935.15</v>
      </c>
    </row>
    <row r="285" s="110" customFormat="1" spans="1:72">
      <c r="A285" s="123" t="s">
        <v>438</v>
      </c>
      <c r="B285" s="123" t="s">
        <v>144</v>
      </c>
      <c r="C285" s="123" t="s">
        <v>156</v>
      </c>
      <c r="D285" s="124" t="s">
        <v>453</v>
      </c>
      <c r="E285" s="125">
        <f t="shared" si="128"/>
        <v>1713.37</v>
      </c>
      <c r="F285" s="125">
        <f t="shared" si="130"/>
        <v>1489.82</v>
      </c>
      <c r="G285" s="125">
        <v>956.45</v>
      </c>
      <c r="H285" s="125">
        <f t="shared" si="131"/>
        <v>111.8</v>
      </c>
      <c r="I285" s="125">
        <v>27.45</v>
      </c>
      <c r="J285" s="125">
        <v>84.35</v>
      </c>
      <c r="K285" s="125">
        <v>0</v>
      </c>
      <c r="L285" s="125">
        <v>0</v>
      </c>
      <c r="M285" s="125">
        <v>65.62</v>
      </c>
      <c r="N285" s="125">
        <v>0</v>
      </c>
      <c r="O285" s="125">
        <v>355.95</v>
      </c>
      <c r="P285" s="125">
        <v>0</v>
      </c>
      <c r="Q285" s="125"/>
      <c r="R285" s="125">
        <v>0</v>
      </c>
      <c r="S285" s="125">
        <v>0</v>
      </c>
      <c r="T285" s="125">
        <v>0</v>
      </c>
      <c r="U285" s="125">
        <v>0</v>
      </c>
      <c r="V285" s="125">
        <v>0</v>
      </c>
      <c r="W285" s="125">
        <v>0</v>
      </c>
      <c r="X285" s="123" t="s">
        <v>438</v>
      </c>
      <c r="Y285" s="123" t="s">
        <v>144</v>
      </c>
      <c r="Z285" s="123" t="s">
        <v>156</v>
      </c>
      <c r="AA285" s="124" t="s">
        <v>453</v>
      </c>
      <c r="AB285" s="125">
        <f t="shared" si="140"/>
        <v>203.81</v>
      </c>
      <c r="AC285" s="136">
        <v>30.33</v>
      </c>
      <c r="AD285" s="136">
        <v>0</v>
      </c>
      <c r="AE285" s="137">
        <v>0</v>
      </c>
      <c r="AF285" s="137">
        <v>0</v>
      </c>
      <c r="AG285" s="136">
        <v>1.1</v>
      </c>
      <c r="AH285" s="136">
        <v>8</v>
      </c>
      <c r="AI285" s="136">
        <v>0.2</v>
      </c>
      <c r="AJ285" s="136">
        <v>0</v>
      </c>
      <c r="AK285" s="136">
        <v>0</v>
      </c>
      <c r="AL285" s="136">
        <v>45.54</v>
      </c>
      <c r="AM285" s="137">
        <v>0</v>
      </c>
      <c r="AN285" s="136">
        <v>3.6</v>
      </c>
      <c r="AO285" s="136">
        <v>0</v>
      </c>
      <c r="AP285" s="136">
        <v>1</v>
      </c>
      <c r="AQ285" s="136">
        <v>1</v>
      </c>
      <c r="AR285" s="136">
        <v>22.4</v>
      </c>
      <c r="AS285" s="137">
        <v>0</v>
      </c>
      <c r="AT285" s="137">
        <v>0</v>
      </c>
      <c r="AU285" s="137">
        <v>0</v>
      </c>
      <c r="AV285" s="136">
        <v>4</v>
      </c>
      <c r="AW285" s="137">
        <v>0</v>
      </c>
      <c r="AX285" s="136">
        <v>28.34</v>
      </c>
      <c r="AY285" s="136">
        <v>0</v>
      </c>
      <c r="AZ285" s="136">
        <v>14.3</v>
      </c>
      <c r="BA285" s="136">
        <v>24.7</v>
      </c>
      <c r="BB285" s="136">
        <v>0</v>
      </c>
      <c r="BC285" s="136">
        <v>19.3</v>
      </c>
      <c r="BD285" s="125">
        <v>0</v>
      </c>
      <c r="BE285" s="125">
        <f t="shared" si="133"/>
        <v>19.74</v>
      </c>
      <c r="BF285" s="125">
        <f t="shared" si="134"/>
        <v>0</v>
      </c>
      <c r="BG285" s="125"/>
      <c r="BH285" s="125"/>
      <c r="BI285" s="125">
        <v>0</v>
      </c>
      <c r="BJ285" s="125">
        <v>0</v>
      </c>
      <c r="BK285" s="125">
        <v>19.74</v>
      </c>
      <c r="BL285" s="125">
        <v>0</v>
      </c>
      <c r="BM285" s="125">
        <v>0</v>
      </c>
      <c r="BN285" s="125">
        <v>0</v>
      </c>
      <c r="BO285" s="125">
        <v>0</v>
      </c>
      <c r="BP285" s="125">
        <v>0</v>
      </c>
      <c r="BQ285" s="125">
        <v>0</v>
      </c>
      <c r="BR285" s="125">
        <v>255</v>
      </c>
      <c r="BS285" s="125">
        <v>0</v>
      </c>
      <c r="BT285" s="125">
        <f t="shared" si="137"/>
        <v>1968.37</v>
      </c>
    </row>
    <row r="286" s="110" customFormat="1" spans="1:72">
      <c r="A286" s="123" t="s">
        <v>438</v>
      </c>
      <c r="B286" s="123" t="s">
        <v>144</v>
      </c>
      <c r="C286" s="123" t="s">
        <v>159</v>
      </c>
      <c r="D286" s="124" t="s">
        <v>454</v>
      </c>
      <c r="E286" s="125">
        <f t="shared" si="128"/>
        <v>0</v>
      </c>
      <c r="F286" s="125">
        <f t="shared" si="130"/>
        <v>0</v>
      </c>
      <c r="G286" s="125">
        <v>0</v>
      </c>
      <c r="H286" s="125">
        <f t="shared" si="131"/>
        <v>0</v>
      </c>
      <c r="I286" s="125">
        <v>0</v>
      </c>
      <c r="J286" s="125">
        <v>0</v>
      </c>
      <c r="K286" s="125">
        <v>0</v>
      </c>
      <c r="L286" s="125">
        <v>0</v>
      </c>
      <c r="M286" s="125">
        <v>0</v>
      </c>
      <c r="N286" s="125">
        <v>0</v>
      </c>
      <c r="O286" s="125">
        <v>0</v>
      </c>
      <c r="P286" s="125">
        <v>0</v>
      </c>
      <c r="Q286" s="125"/>
      <c r="R286" s="125">
        <v>0</v>
      </c>
      <c r="S286" s="125">
        <v>0</v>
      </c>
      <c r="T286" s="125">
        <v>0</v>
      </c>
      <c r="U286" s="125">
        <v>0</v>
      </c>
      <c r="V286" s="125">
        <v>0</v>
      </c>
      <c r="W286" s="125">
        <v>0</v>
      </c>
      <c r="X286" s="123" t="s">
        <v>438</v>
      </c>
      <c r="Y286" s="123" t="s">
        <v>144</v>
      </c>
      <c r="Z286" s="123" t="s">
        <v>159</v>
      </c>
      <c r="AA286" s="124" t="s">
        <v>454</v>
      </c>
      <c r="AB286" s="125">
        <f t="shared" si="140"/>
        <v>0</v>
      </c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>
        <v>0</v>
      </c>
      <c r="BE286" s="125">
        <f t="shared" si="133"/>
        <v>0</v>
      </c>
      <c r="BF286" s="125">
        <f t="shared" si="134"/>
        <v>0</v>
      </c>
      <c r="BG286" s="125"/>
      <c r="BH286" s="125"/>
      <c r="BI286" s="125">
        <v>0</v>
      </c>
      <c r="BJ286" s="125">
        <v>0</v>
      </c>
      <c r="BK286" s="125">
        <v>0</v>
      </c>
      <c r="BL286" s="125">
        <v>0</v>
      </c>
      <c r="BM286" s="125">
        <v>0</v>
      </c>
      <c r="BN286" s="125">
        <v>0</v>
      </c>
      <c r="BO286" s="125">
        <v>0</v>
      </c>
      <c r="BP286" s="125">
        <v>0</v>
      </c>
      <c r="BQ286" s="125">
        <v>0</v>
      </c>
      <c r="BR286" s="125">
        <v>213.11</v>
      </c>
      <c r="BS286" s="125">
        <v>209</v>
      </c>
      <c r="BT286" s="125">
        <f t="shared" si="137"/>
        <v>422.11</v>
      </c>
    </row>
    <row r="287" s="110" customFormat="1" spans="1:72">
      <c r="A287" s="123" t="s">
        <v>438</v>
      </c>
      <c r="B287" s="123" t="s">
        <v>144</v>
      </c>
      <c r="C287" s="123" t="s">
        <v>166</v>
      </c>
      <c r="D287" s="124" t="s">
        <v>455</v>
      </c>
      <c r="E287" s="125">
        <f t="shared" si="128"/>
        <v>0</v>
      </c>
      <c r="F287" s="125">
        <f t="shared" si="130"/>
        <v>0</v>
      </c>
      <c r="G287" s="125">
        <v>0</v>
      </c>
      <c r="H287" s="125">
        <f t="shared" si="131"/>
        <v>0</v>
      </c>
      <c r="I287" s="125">
        <v>0</v>
      </c>
      <c r="J287" s="125">
        <v>0</v>
      </c>
      <c r="K287" s="125">
        <v>0</v>
      </c>
      <c r="L287" s="125">
        <v>0</v>
      </c>
      <c r="M287" s="125">
        <v>0</v>
      </c>
      <c r="N287" s="125">
        <v>0</v>
      </c>
      <c r="O287" s="125">
        <v>0</v>
      </c>
      <c r="P287" s="125">
        <v>0</v>
      </c>
      <c r="Q287" s="125"/>
      <c r="R287" s="125">
        <v>0</v>
      </c>
      <c r="S287" s="125">
        <v>0</v>
      </c>
      <c r="T287" s="125">
        <v>0</v>
      </c>
      <c r="U287" s="125">
        <v>0</v>
      </c>
      <c r="V287" s="125">
        <v>0</v>
      </c>
      <c r="W287" s="125">
        <v>0</v>
      </c>
      <c r="X287" s="123" t="s">
        <v>438</v>
      </c>
      <c r="Y287" s="123" t="s">
        <v>144</v>
      </c>
      <c r="Z287" s="123" t="s">
        <v>166</v>
      </c>
      <c r="AA287" s="124" t="s">
        <v>455</v>
      </c>
      <c r="AB287" s="125">
        <f t="shared" si="140"/>
        <v>0</v>
      </c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>
        <v>0</v>
      </c>
      <c r="BE287" s="125">
        <f t="shared" si="133"/>
        <v>0</v>
      </c>
      <c r="BF287" s="125">
        <f t="shared" si="134"/>
        <v>0</v>
      </c>
      <c r="BG287" s="125"/>
      <c r="BH287" s="125"/>
      <c r="BI287" s="125">
        <v>0</v>
      </c>
      <c r="BJ287" s="125">
        <v>0</v>
      </c>
      <c r="BK287" s="125">
        <v>0</v>
      </c>
      <c r="BL287" s="125">
        <v>0</v>
      </c>
      <c r="BM287" s="125">
        <v>0</v>
      </c>
      <c r="BN287" s="125">
        <v>0</v>
      </c>
      <c r="BO287" s="125">
        <v>0</v>
      </c>
      <c r="BP287" s="125">
        <v>0</v>
      </c>
      <c r="BQ287" s="125">
        <v>0</v>
      </c>
      <c r="BR287" s="125">
        <v>39</v>
      </c>
      <c r="BS287" s="125">
        <v>0</v>
      </c>
      <c r="BT287" s="125">
        <f t="shared" si="137"/>
        <v>39</v>
      </c>
    </row>
    <row r="288" s="110" customFormat="1" spans="1:72">
      <c r="A288" s="123" t="s">
        <v>438</v>
      </c>
      <c r="B288" s="123" t="s">
        <v>144</v>
      </c>
      <c r="C288" s="123" t="s">
        <v>228</v>
      </c>
      <c r="D288" s="124" t="s">
        <v>456</v>
      </c>
      <c r="E288" s="125">
        <f t="shared" si="128"/>
        <v>0</v>
      </c>
      <c r="F288" s="125">
        <f t="shared" si="130"/>
        <v>0</v>
      </c>
      <c r="G288" s="125">
        <v>0</v>
      </c>
      <c r="H288" s="125">
        <f t="shared" si="131"/>
        <v>0</v>
      </c>
      <c r="I288" s="125">
        <v>0</v>
      </c>
      <c r="J288" s="125">
        <v>0</v>
      </c>
      <c r="K288" s="125">
        <v>0</v>
      </c>
      <c r="L288" s="125">
        <v>0</v>
      </c>
      <c r="M288" s="125">
        <v>0</v>
      </c>
      <c r="N288" s="125">
        <v>0</v>
      </c>
      <c r="O288" s="125">
        <v>0</v>
      </c>
      <c r="P288" s="125">
        <v>0</v>
      </c>
      <c r="Q288" s="125"/>
      <c r="R288" s="125">
        <v>0</v>
      </c>
      <c r="S288" s="125">
        <v>0</v>
      </c>
      <c r="T288" s="125">
        <v>0</v>
      </c>
      <c r="U288" s="125">
        <v>0</v>
      </c>
      <c r="V288" s="125">
        <v>0</v>
      </c>
      <c r="W288" s="125">
        <v>0</v>
      </c>
      <c r="X288" s="123" t="s">
        <v>438</v>
      </c>
      <c r="Y288" s="123" t="s">
        <v>144</v>
      </c>
      <c r="Z288" s="123" t="s">
        <v>228</v>
      </c>
      <c r="AA288" s="124" t="s">
        <v>456</v>
      </c>
      <c r="AB288" s="125">
        <f t="shared" si="140"/>
        <v>0</v>
      </c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>
        <v>0</v>
      </c>
      <c r="BE288" s="125">
        <f t="shared" si="133"/>
        <v>0</v>
      </c>
      <c r="BF288" s="125">
        <f t="shared" si="134"/>
        <v>0</v>
      </c>
      <c r="BG288" s="125"/>
      <c r="BH288" s="125"/>
      <c r="BI288" s="125">
        <v>0</v>
      </c>
      <c r="BJ288" s="125">
        <v>0</v>
      </c>
      <c r="BK288" s="125">
        <v>0</v>
      </c>
      <c r="BL288" s="125">
        <v>0</v>
      </c>
      <c r="BM288" s="125">
        <v>0</v>
      </c>
      <c r="BN288" s="125">
        <v>0</v>
      </c>
      <c r="BO288" s="125">
        <v>0</v>
      </c>
      <c r="BP288" s="125">
        <v>0</v>
      </c>
      <c r="BQ288" s="125">
        <v>0</v>
      </c>
      <c r="BR288" s="125">
        <v>0</v>
      </c>
      <c r="BS288" s="125">
        <v>1656.41</v>
      </c>
      <c r="BT288" s="125">
        <f t="shared" si="137"/>
        <v>1656.41</v>
      </c>
    </row>
    <row r="289" s="110" customFormat="1" spans="1:72">
      <c r="A289" s="123" t="s">
        <v>438</v>
      </c>
      <c r="B289" s="123" t="s">
        <v>144</v>
      </c>
      <c r="C289" s="123" t="s">
        <v>182</v>
      </c>
      <c r="D289" s="124" t="s">
        <v>457</v>
      </c>
      <c r="E289" s="125">
        <f t="shared" si="128"/>
        <v>0</v>
      </c>
      <c r="F289" s="125">
        <f t="shared" si="130"/>
        <v>0</v>
      </c>
      <c r="G289" s="125">
        <v>0</v>
      </c>
      <c r="H289" s="125">
        <f t="shared" si="131"/>
        <v>0</v>
      </c>
      <c r="I289" s="125">
        <v>0</v>
      </c>
      <c r="J289" s="125">
        <v>0</v>
      </c>
      <c r="K289" s="125">
        <v>0</v>
      </c>
      <c r="L289" s="125">
        <v>0</v>
      </c>
      <c r="M289" s="125">
        <v>0</v>
      </c>
      <c r="N289" s="125">
        <v>0</v>
      </c>
      <c r="O289" s="125">
        <v>0</v>
      </c>
      <c r="P289" s="125">
        <v>0</v>
      </c>
      <c r="Q289" s="125"/>
      <c r="R289" s="125">
        <v>0</v>
      </c>
      <c r="S289" s="125">
        <v>0</v>
      </c>
      <c r="T289" s="125">
        <v>0</v>
      </c>
      <c r="U289" s="125">
        <v>0</v>
      </c>
      <c r="V289" s="125">
        <v>0</v>
      </c>
      <c r="W289" s="125">
        <v>0</v>
      </c>
      <c r="X289" s="123" t="s">
        <v>438</v>
      </c>
      <c r="Y289" s="123" t="s">
        <v>144</v>
      </c>
      <c r="Z289" s="123" t="s">
        <v>182</v>
      </c>
      <c r="AA289" s="124" t="s">
        <v>457</v>
      </c>
      <c r="AB289" s="125">
        <f t="shared" si="140"/>
        <v>0</v>
      </c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>
        <v>0</v>
      </c>
      <c r="BE289" s="125">
        <f t="shared" si="133"/>
        <v>0</v>
      </c>
      <c r="BF289" s="125">
        <f t="shared" si="134"/>
        <v>0</v>
      </c>
      <c r="BG289" s="125"/>
      <c r="BH289" s="125"/>
      <c r="BI289" s="125">
        <v>0</v>
      </c>
      <c r="BJ289" s="125">
        <v>0</v>
      </c>
      <c r="BK289" s="125">
        <v>0</v>
      </c>
      <c r="BL289" s="125">
        <v>0</v>
      </c>
      <c r="BM289" s="125">
        <v>0</v>
      </c>
      <c r="BN289" s="125">
        <v>0</v>
      </c>
      <c r="BO289" s="125">
        <v>0</v>
      </c>
      <c r="BP289" s="125">
        <v>0</v>
      </c>
      <c r="BQ289" s="125">
        <v>0</v>
      </c>
      <c r="BR289" s="125">
        <v>0</v>
      </c>
      <c r="BS289" s="125">
        <v>60</v>
      </c>
      <c r="BT289" s="125">
        <f t="shared" si="137"/>
        <v>60</v>
      </c>
    </row>
    <row r="290" s="110" customFormat="1" spans="1:72">
      <c r="A290" s="123" t="s">
        <v>438</v>
      </c>
      <c r="B290" s="123" t="s">
        <v>144</v>
      </c>
      <c r="C290" s="123" t="s">
        <v>192</v>
      </c>
      <c r="D290" s="124" t="s">
        <v>458</v>
      </c>
      <c r="E290" s="125">
        <f t="shared" si="128"/>
        <v>0</v>
      </c>
      <c r="F290" s="125">
        <f t="shared" si="130"/>
        <v>0</v>
      </c>
      <c r="G290" s="125">
        <v>0</v>
      </c>
      <c r="H290" s="125">
        <f t="shared" si="131"/>
        <v>0</v>
      </c>
      <c r="I290" s="125">
        <v>0</v>
      </c>
      <c r="J290" s="125">
        <v>0</v>
      </c>
      <c r="K290" s="125">
        <v>0</v>
      </c>
      <c r="L290" s="125">
        <v>0</v>
      </c>
      <c r="M290" s="125">
        <v>0</v>
      </c>
      <c r="N290" s="125">
        <v>0</v>
      </c>
      <c r="O290" s="125">
        <v>0</v>
      </c>
      <c r="P290" s="125">
        <v>0</v>
      </c>
      <c r="Q290" s="125"/>
      <c r="R290" s="125">
        <v>0</v>
      </c>
      <c r="S290" s="125">
        <v>0</v>
      </c>
      <c r="T290" s="125">
        <v>0</v>
      </c>
      <c r="U290" s="125">
        <v>0</v>
      </c>
      <c r="V290" s="125">
        <v>0</v>
      </c>
      <c r="W290" s="125">
        <v>0</v>
      </c>
      <c r="X290" s="123" t="s">
        <v>438</v>
      </c>
      <c r="Y290" s="123" t="s">
        <v>144</v>
      </c>
      <c r="Z290" s="123" t="s">
        <v>192</v>
      </c>
      <c r="AA290" s="124" t="s">
        <v>458</v>
      </c>
      <c r="AB290" s="125">
        <f t="shared" si="140"/>
        <v>0</v>
      </c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>
        <v>0</v>
      </c>
      <c r="BE290" s="125">
        <f t="shared" si="133"/>
        <v>0</v>
      </c>
      <c r="BF290" s="125">
        <f t="shared" si="134"/>
        <v>0</v>
      </c>
      <c r="BG290" s="125"/>
      <c r="BH290" s="125"/>
      <c r="BI290" s="125">
        <v>0</v>
      </c>
      <c r="BJ290" s="125">
        <v>0</v>
      </c>
      <c r="BK290" s="125">
        <v>0</v>
      </c>
      <c r="BL290" s="125">
        <v>0</v>
      </c>
      <c r="BM290" s="125">
        <v>0</v>
      </c>
      <c r="BN290" s="125">
        <v>0</v>
      </c>
      <c r="BO290" s="125">
        <v>0</v>
      </c>
      <c r="BP290" s="125">
        <v>0</v>
      </c>
      <c r="BQ290" s="125">
        <v>0</v>
      </c>
      <c r="BR290" s="125">
        <v>15</v>
      </c>
      <c r="BS290" s="125">
        <v>0</v>
      </c>
      <c r="BT290" s="125">
        <f t="shared" si="137"/>
        <v>15</v>
      </c>
    </row>
    <row r="291" s="110" customFormat="1" spans="1:72">
      <c r="A291" s="123" t="s">
        <v>438</v>
      </c>
      <c r="B291" s="123" t="s">
        <v>144</v>
      </c>
      <c r="C291" s="123" t="s">
        <v>214</v>
      </c>
      <c r="D291" s="124" t="s">
        <v>459</v>
      </c>
      <c r="E291" s="125">
        <f t="shared" si="128"/>
        <v>0</v>
      </c>
      <c r="F291" s="125">
        <f t="shared" si="130"/>
        <v>0</v>
      </c>
      <c r="G291" s="125">
        <v>0</v>
      </c>
      <c r="H291" s="125">
        <f t="shared" si="131"/>
        <v>0</v>
      </c>
      <c r="I291" s="125">
        <v>0</v>
      </c>
      <c r="J291" s="125">
        <v>0</v>
      </c>
      <c r="K291" s="125">
        <v>0</v>
      </c>
      <c r="L291" s="125">
        <v>0</v>
      </c>
      <c r="M291" s="125">
        <v>0</v>
      </c>
      <c r="N291" s="125">
        <v>0</v>
      </c>
      <c r="O291" s="125">
        <v>0</v>
      </c>
      <c r="P291" s="125">
        <v>0</v>
      </c>
      <c r="Q291" s="125"/>
      <c r="R291" s="125">
        <v>0</v>
      </c>
      <c r="S291" s="125">
        <v>0</v>
      </c>
      <c r="T291" s="125">
        <v>0</v>
      </c>
      <c r="U291" s="125">
        <v>0</v>
      </c>
      <c r="V291" s="125">
        <v>0</v>
      </c>
      <c r="W291" s="125">
        <v>0</v>
      </c>
      <c r="X291" s="123" t="s">
        <v>438</v>
      </c>
      <c r="Y291" s="123" t="s">
        <v>144</v>
      </c>
      <c r="Z291" s="123" t="s">
        <v>214</v>
      </c>
      <c r="AA291" s="124" t="s">
        <v>459</v>
      </c>
      <c r="AB291" s="125">
        <f t="shared" si="140"/>
        <v>0</v>
      </c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>
        <v>0</v>
      </c>
      <c r="BE291" s="125">
        <f t="shared" si="133"/>
        <v>0</v>
      </c>
      <c r="BF291" s="125">
        <f t="shared" si="134"/>
        <v>0</v>
      </c>
      <c r="BG291" s="125"/>
      <c r="BH291" s="125"/>
      <c r="BI291" s="125">
        <v>0</v>
      </c>
      <c r="BJ291" s="125">
        <v>0</v>
      </c>
      <c r="BK291" s="125">
        <v>0</v>
      </c>
      <c r="BL291" s="125">
        <v>0</v>
      </c>
      <c r="BM291" s="125">
        <v>0</v>
      </c>
      <c r="BN291" s="125">
        <v>0</v>
      </c>
      <c r="BO291" s="125">
        <v>0</v>
      </c>
      <c r="BP291" s="125">
        <v>0</v>
      </c>
      <c r="BQ291" s="125">
        <v>0</v>
      </c>
      <c r="BR291" s="125">
        <v>40</v>
      </c>
      <c r="BS291" s="125">
        <v>4</v>
      </c>
      <c r="BT291" s="125">
        <f t="shared" si="137"/>
        <v>44</v>
      </c>
    </row>
    <row r="292" s="110" customFormat="1" spans="1:72">
      <c r="A292" s="123" t="s">
        <v>438</v>
      </c>
      <c r="B292" s="123" t="s">
        <v>144</v>
      </c>
      <c r="C292" s="123" t="s">
        <v>154</v>
      </c>
      <c r="D292" s="124" t="s">
        <v>460</v>
      </c>
      <c r="E292" s="125">
        <f t="shared" si="128"/>
        <v>0</v>
      </c>
      <c r="F292" s="125">
        <f t="shared" si="130"/>
        <v>0</v>
      </c>
      <c r="G292" s="125">
        <v>0</v>
      </c>
      <c r="H292" s="125">
        <f t="shared" si="131"/>
        <v>0</v>
      </c>
      <c r="I292" s="125">
        <v>0</v>
      </c>
      <c r="J292" s="125">
        <v>0</v>
      </c>
      <c r="K292" s="125">
        <v>0</v>
      </c>
      <c r="L292" s="125">
        <v>0</v>
      </c>
      <c r="M292" s="125">
        <v>0</v>
      </c>
      <c r="N292" s="125">
        <v>0</v>
      </c>
      <c r="O292" s="125">
        <v>0</v>
      </c>
      <c r="P292" s="125">
        <v>0</v>
      </c>
      <c r="Q292" s="125"/>
      <c r="R292" s="125">
        <v>0</v>
      </c>
      <c r="S292" s="125">
        <v>0</v>
      </c>
      <c r="T292" s="125">
        <v>0</v>
      </c>
      <c r="U292" s="125">
        <v>0</v>
      </c>
      <c r="V292" s="125">
        <v>0</v>
      </c>
      <c r="W292" s="125">
        <v>0</v>
      </c>
      <c r="X292" s="123" t="s">
        <v>438</v>
      </c>
      <c r="Y292" s="123" t="s">
        <v>144</v>
      </c>
      <c r="Z292" s="123" t="s">
        <v>154</v>
      </c>
      <c r="AA292" s="124" t="s">
        <v>460</v>
      </c>
      <c r="AB292" s="125">
        <f t="shared" si="140"/>
        <v>0</v>
      </c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>
        <v>0</v>
      </c>
      <c r="BE292" s="125">
        <f t="shared" si="133"/>
        <v>0</v>
      </c>
      <c r="BF292" s="125">
        <f t="shared" si="134"/>
        <v>0</v>
      </c>
      <c r="BG292" s="125"/>
      <c r="BH292" s="125"/>
      <c r="BI292" s="125">
        <v>0</v>
      </c>
      <c r="BJ292" s="125">
        <v>0</v>
      </c>
      <c r="BK292" s="125">
        <v>0</v>
      </c>
      <c r="BL292" s="125">
        <v>0</v>
      </c>
      <c r="BM292" s="125">
        <v>0</v>
      </c>
      <c r="BN292" s="125">
        <v>0</v>
      </c>
      <c r="BO292" s="125">
        <v>0</v>
      </c>
      <c r="BP292" s="125">
        <v>0</v>
      </c>
      <c r="BQ292" s="125">
        <v>0</v>
      </c>
      <c r="BR292" s="125">
        <v>2059</v>
      </c>
      <c r="BS292" s="125">
        <v>0</v>
      </c>
      <c r="BT292" s="125">
        <f t="shared" si="137"/>
        <v>2059</v>
      </c>
    </row>
    <row r="293" s="110" customFormat="1" spans="1:72">
      <c r="A293" s="123"/>
      <c r="B293" s="123" t="s">
        <v>145</v>
      </c>
      <c r="C293" s="123"/>
      <c r="D293" s="124" t="s">
        <v>461</v>
      </c>
      <c r="E293" s="125">
        <f t="shared" si="128"/>
        <v>1467.43</v>
      </c>
      <c r="F293" s="125">
        <f t="shared" si="130"/>
        <v>1197.79</v>
      </c>
      <c r="G293" s="125">
        <v>764.72</v>
      </c>
      <c r="H293" s="125">
        <f t="shared" si="131"/>
        <v>234.38</v>
      </c>
      <c r="I293" s="125">
        <v>202.05</v>
      </c>
      <c r="J293" s="125">
        <v>32.33</v>
      </c>
      <c r="K293" s="125">
        <v>0</v>
      </c>
      <c r="L293" s="125">
        <v>0</v>
      </c>
      <c r="M293" s="125">
        <v>40.76</v>
      </c>
      <c r="N293" s="125">
        <v>0</v>
      </c>
      <c r="O293" s="125">
        <v>142.43</v>
      </c>
      <c r="P293" s="125">
        <v>0</v>
      </c>
      <c r="Q293" s="125"/>
      <c r="R293" s="125">
        <v>0</v>
      </c>
      <c r="S293" s="125">
        <v>0</v>
      </c>
      <c r="T293" s="125">
        <v>0</v>
      </c>
      <c r="U293" s="125">
        <v>0</v>
      </c>
      <c r="V293" s="125">
        <v>0</v>
      </c>
      <c r="W293" s="125">
        <v>15.5</v>
      </c>
      <c r="X293" s="123"/>
      <c r="Y293" s="123" t="s">
        <v>145</v>
      </c>
      <c r="Z293" s="123"/>
      <c r="AA293" s="124" t="s">
        <v>461</v>
      </c>
      <c r="AB293" s="125">
        <f>SUM(AB294:AB303)</f>
        <v>255.42</v>
      </c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>
        <v>0</v>
      </c>
      <c r="BE293" s="125">
        <f t="shared" si="133"/>
        <v>14.22</v>
      </c>
      <c r="BF293" s="125">
        <f t="shared" si="134"/>
        <v>0</v>
      </c>
      <c r="BG293" s="125"/>
      <c r="BH293" s="125"/>
      <c r="BI293" s="125">
        <v>0</v>
      </c>
      <c r="BJ293" s="125">
        <v>0</v>
      </c>
      <c r="BK293" s="125">
        <v>14.22</v>
      </c>
      <c r="BL293" s="125">
        <v>0</v>
      </c>
      <c r="BM293" s="125">
        <v>0</v>
      </c>
      <c r="BN293" s="125">
        <v>0</v>
      </c>
      <c r="BO293" s="125">
        <v>0</v>
      </c>
      <c r="BP293" s="125">
        <v>0</v>
      </c>
      <c r="BQ293" s="125"/>
      <c r="BR293" s="125">
        <v>974.8</v>
      </c>
      <c r="BS293" s="125">
        <v>1731</v>
      </c>
      <c r="BT293" s="125">
        <f t="shared" si="137"/>
        <v>4173.23</v>
      </c>
    </row>
    <row r="294" s="110" customFormat="1" spans="1:72">
      <c r="A294" s="123" t="s">
        <v>438</v>
      </c>
      <c r="B294" s="123" t="s">
        <v>147</v>
      </c>
      <c r="C294" s="123" t="s">
        <v>137</v>
      </c>
      <c r="D294" s="124" t="s">
        <v>141</v>
      </c>
      <c r="E294" s="125">
        <f t="shared" si="128"/>
        <v>434.31</v>
      </c>
      <c r="F294" s="125">
        <f t="shared" si="130"/>
        <v>319.31</v>
      </c>
      <c r="G294" s="125">
        <v>188.41</v>
      </c>
      <c r="H294" s="125">
        <f t="shared" si="131"/>
        <v>115.2</v>
      </c>
      <c r="I294" s="125">
        <v>115.2</v>
      </c>
      <c r="J294" s="125">
        <v>0</v>
      </c>
      <c r="K294" s="125">
        <v>0</v>
      </c>
      <c r="L294" s="125">
        <v>0</v>
      </c>
      <c r="M294" s="125">
        <v>15.7</v>
      </c>
      <c r="N294" s="125">
        <v>0</v>
      </c>
      <c r="O294" s="125">
        <v>0</v>
      </c>
      <c r="P294" s="125">
        <v>0</v>
      </c>
      <c r="Q294" s="125"/>
      <c r="R294" s="125">
        <v>0</v>
      </c>
      <c r="S294" s="125">
        <v>0</v>
      </c>
      <c r="T294" s="125">
        <v>0</v>
      </c>
      <c r="U294" s="125">
        <v>0</v>
      </c>
      <c r="V294" s="125">
        <v>0</v>
      </c>
      <c r="W294" s="125">
        <v>0</v>
      </c>
      <c r="X294" s="123" t="s">
        <v>438</v>
      </c>
      <c r="Y294" s="123" t="s">
        <v>147</v>
      </c>
      <c r="Z294" s="123" t="s">
        <v>137</v>
      </c>
      <c r="AA294" s="124" t="s">
        <v>141</v>
      </c>
      <c r="AB294" s="125">
        <f t="shared" ref="AB294:AB303" si="141">SUBTOTAL(9,AC294:BD294)</f>
        <v>108.52</v>
      </c>
      <c r="AC294" s="136">
        <v>7</v>
      </c>
      <c r="AD294" s="136">
        <v>0</v>
      </c>
      <c r="AE294" s="137">
        <v>0</v>
      </c>
      <c r="AF294" s="137">
        <v>0</v>
      </c>
      <c r="AG294" s="136">
        <v>0</v>
      </c>
      <c r="AH294" s="136">
        <v>8.8</v>
      </c>
      <c r="AI294" s="136">
        <v>0</v>
      </c>
      <c r="AJ294" s="136">
        <v>0</v>
      </c>
      <c r="AK294" s="136">
        <v>7</v>
      </c>
      <c r="AL294" s="136">
        <v>20</v>
      </c>
      <c r="AM294" s="137">
        <v>0</v>
      </c>
      <c r="AN294" s="136">
        <v>4</v>
      </c>
      <c r="AO294" s="136">
        <v>0</v>
      </c>
      <c r="AP294" s="136">
        <v>0</v>
      </c>
      <c r="AQ294" s="136">
        <v>2</v>
      </c>
      <c r="AR294" s="136">
        <v>5</v>
      </c>
      <c r="AS294" s="137">
        <v>0</v>
      </c>
      <c r="AT294" s="137">
        <v>0</v>
      </c>
      <c r="AU294" s="137">
        <v>0</v>
      </c>
      <c r="AV294" s="136">
        <v>0</v>
      </c>
      <c r="AW294" s="137">
        <v>3</v>
      </c>
      <c r="AX294" s="136">
        <v>18</v>
      </c>
      <c r="AY294" s="136">
        <v>0</v>
      </c>
      <c r="AZ294" s="136">
        <v>0</v>
      </c>
      <c r="BA294" s="136">
        <v>33.72</v>
      </c>
      <c r="BB294" s="136">
        <v>0</v>
      </c>
      <c r="BC294" s="136">
        <v>0</v>
      </c>
      <c r="BD294" s="125">
        <v>0</v>
      </c>
      <c r="BE294" s="125">
        <f t="shared" si="133"/>
        <v>6.48</v>
      </c>
      <c r="BF294" s="125">
        <f t="shared" si="134"/>
        <v>0</v>
      </c>
      <c r="BG294" s="125"/>
      <c r="BH294" s="125"/>
      <c r="BI294" s="125">
        <v>0</v>
      </c>
      <c r="BJ294" s="125">
        <v>0</v>
      </c>
      <c r="BK294" s="125">
        <v>6.48</v>
      </c>
      <c r="BL294" s="125">
        <v>0</v>
      </c>
      <c r="BM294" s="125">
        <v>0</v>
      </c>
      <c r="BN294" s="125">
        <v>0</v>
      </c>
      <c r="BO294" s="125">
        <v>0</v>
      </c>
      <c r="BP294" s="125">
        <v>0</v>
      </c>
      <c r="BQ294" s="125">
        <v>0</v>
      </c>
      <c r="BR294" s="125">
        <v>0</v>
      </c>
      <c r="BS294" s="125">
        <v>0</v>
      </c>
      <c r="BT294" s="125">
        <f t="shared" si="137"/>
        <v>434.31</v>
      </c>
    </row>
    <row r="295" s="110" customFormat="1" spans="1:72">
      <c r="A295" s="123" t="s">
        <v>438</v>
      </c>
      <c r="B295" s="123" t="s">
        <v>147</v>
      </c>
      <c r="C295" s="123" t="s">
        <v>156</v>
      </c>
      <c r="D295" s="124" t="s">
        <v>462</v>
      </c>
      <c r="E295" s="125">
        <f t="shared" si="128"/>
        <v>49.81</v>
      </c>
      <c r="F295" s="125">
        <f t="shared" si="130"/>
        <v>49.81</v>
      </c>
      <c r="G295" s="125">
        <v>49.81</v>
      </c>
      <c r="H295" s="125">
        <f t="shared" si="131"/>
        <v>0</v>
      </c>
      <c r="I295" s="125">
        <v>0</v>
      </c>
      <c r="J295" s="125">
        <v>0</v>
      </c>
      <c r="K295" s="125">
        <v>0</v>
      </c>
      <c r="L295" s="125">
        <v>0</v>
      </c>
      <c r="M295" s="125">
        <v>0</v>
      </c>
      <c r="N295" s="125">
        <v>0</v>
      </c>
      <c r="O295" s="125">
        <v>0</v>
      </c>
      <c r="P295" s="125">
        <v>0</v>
      </c>
      <c r="Q295" s="125"/>
      <c r="R295" s="125">
        <v>0</v>
      </c>
      <c r="S295" s="125">
        <v>0</v>
      </c>
      <c r="T295" s="125">
        <v>0</v>
      </c>
      <c r="U295" s="125">
        <v>0</v>
      </c>
      <c r="V295" s="125">
        <v>0</v>
      </c>
      <c r="W295" s="125">
        <v>0</v>
      </c>
      <c r="X295" s="123" t="s">
        <v>438</v>
      </c>
      <c r="Y295" s="123" t="s">
        <v>147</v>
      </c>
      <c r="Z295" s="123" t="s">
        <v>156</v>
      </c>
      <c r="AA295" s="124" t="s">
        <v>462</v>
      </c>
      <c r="AB295" s="125">
        <f t="shared" si="141"/>
        <v>0</v>
      </c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>
        <v>0</v>
      </c>
      <c r="BE295" s="125">
        <f t="shared" si="133"/>
        <v>0</v>
      </c>
      <c r="BF295" s="125">
        <f t="shared" si="134"/>
        <v>0</v>
      </c>
      <c r="BG295" s="125"/>
      <c r="BH295" s="125"/>
      <c r="BI295" s="125">
        <v>0</v>
      </c>
      <c r="BJ295" s="125">
        <v>0</v>
      </c>
      <c r="BK295" s="125">
        <v>0</v>
      </c>
      <c r="BL295" s="125">
        <v>0</v>
      </c>
      <c r="BM295" s="125">
        <v>0</v>
      </c>
      <c r="BN295" s="125">
        <v>0</v>
      </c>
      <c r="BO295" s="125">
        <v>0</v>
      </c>
      <c r="BP295" s="125">
        <v>0</v>
      </c>
      <c r="BQ295" s="125">
        <v>0</v>
      </c>
      <c r="BR295" s="125">
        <v>0</v>
      </c>
      <c r="BS295" s="125">
        <v>0</v>
      </c>
      <c r="BT295" s="125">
        <f t="shared" si="137"/>
        <v>49.81</v>
      </c>
    </row>
    <row r="296" s="110" customFormat="1" spans="1:72">
      <c r="A296" s="123" t="s">
        <v>438</v>
      </c>
      <c r="B296" s="123" t="s">
        <v>147</v>
      </c>
      <c r="C296" s="123" t="s">
        <v>159</v>
      </c>
      <c r="D296" s="124" t="s">
        <v>463</v>
      </c>
      <c r="E296" s="125">
        <f t="shared" si="128"/>
        <v>0</v>
      </c>
      <c r="F296" s="125">
        <f t="shared" si="130"/>
        <v>0</v>
      </c>
      <c r="G296" s="125">
        <v>0</v>
      </c>
      <c r="H296" s="125">
        <f t="shared" si="131"/>
        <v>0</v>
      </c>
      <c r="I296" s="125">
        <v>0</v>
      </c>
      <c r="J296" s="125">
        <v>0</v>
      </c>
      <c r="K296" s="125">
        <v>0</v>
      </c>
      <c r="L296" s="125">
        <v>0</v>
      </c>
      <c r="M296" s="125">
        <v>0</v>
      </c>
      <c r="N296" s="125">
        <v>0</v>
      </c>
      <c r="O296" s="125">
        <v>0</v>
      </c>
      <c r="P296" s="125">
        <v>0</v>
      </c>
      <c r="Q296" s="125"/>
      <c r="R296" s="125">
        <v>0</v>
      </c>
      <c r="S296" s="125">
        <v>0</v>
      </c>
      <c r="T296" s="125">
        <v>0</v>
      </c>
      <c r="U296" s="125">
        <v>0</v>
      </c>
      <c r="V296" s="125">
        <v>0</v>
      </c>
      <c r="W296" s="125">
        <v>0</v>
      </c>
      <c r="X296" s="123" t="s">
        <v>438</v>
      </c>
      <c r="Y296" s="123" t="s">
        <v>147</v>
      </c>
      <c r="Z296" s="123" t="s">
        <v>159</v>
      </c>
      <c r="AA296" s="124" t="s">
        <v>463</v>
      </c>
      <c r="AB296" s="125">
        <f t="shared" si="141"/>
        <v>0</v>
      </c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5">
        <v>0</v>
      </c>
      <c r="BE296" s="125">
        <f t="shared" si="133"/>
        <v>0</v>
      </c>
      <c r="BF296" s="125">
        <f t="shared" si="134"/>
        <v>0</v>
      </c>
      <c r="BG296" s="125"/>
      <c r="BH296" s="125"/>
      <c r="BI296" s="125">
        <v>0</v>
      </c>
      <c r="BJ296" s="125">
        <v>0</v>
      </c>
      <c r="BK296" s="125">
        <v>0</v>
      </c>
      <c r="BL296" s="125">
        <v>0</v>
      </c>
      <c r="BM296" s="125">
        <v>0</v>
      </c>
      <c r="BN296" s="125">
        <v>0</v>
      </c>
      <c r="BO296" s="125">
        <v>0</v>
      </c>
      <c r="BP296" s="125">
        <v>0</v>
      </c>
      <c r="BQ296" s="125">
        <v>0</v>
      </c>
      <c r="BR296" s="125">
        <v>0</v>
      </c>
      <c r="BS296" s="125">
        <v>980</v>
      </c>
      <c r="BT296" s="125">
        <f t="shared" si="137"/>
        <v>980</v>
      </c>
    </row>
    <row r="297" s="110" customFormat="1" spans="1:72">
      <c r="A297" s="123" t="s">
        <v>438</v>
      </c>
      <c r="B297" s="123" t="s">
        <v>147</v>
      </c>
      <c r="C297" s="123" t="s">
        <v>166</v>
      </c>
      <c r="D297" s="124" t="s">
        <v>464</v>
      </c>
      <c r="E297" s="125">
        <f t="shared" si="128"/>
        <v>729.14</v>
      </c>
      <c r="F297" s="125">
        <f t="shared" si="130"/>
        <v>679.2</v>
      </c>
      <c r="G297" s="125">
        <v>454.76</v>
      </c>
      <c r="H297" s="125">
        <f t="shared" si="131"/>
        <v>62.93</v>
      </c>
      <c r="I297" s="125">
        <v>30.6</v>
      </c>
      <c r="J297" s="125">
        <v>32.33</v>
      </c>
      <c r="K297" s="125">
        <v>0</v>
      </c>
      <c r="L297" s="125">
        <v>0</v>
      </c>
      <c r="M297" s="125">
        <v>19.08</v>
      </c>
      <c r="N297" s="125">
        <v>0</v>
      </c>
      <c r="O297" s="125">
        <v>142.43</v>
      </c>
      <c r="P297" s="125">
        <v>0</v>
      </c>
      <c r="Q297" s="125"/>
      <c r="R297" s="125">
        <v>0</v>
      </c>
      <c r="S297" s="125">
        <v>0</v>
      </c>
      <c r="T297" s="125">
        <v>0</v>
      </c>
      <c r="U297" s="125">
        <v>0</v>
      </c>
      <c r="V297" s="125">
        <v>0</v>
      </c>
      <c r="W297" s="125">
        <v>0</v>
      </c>
      <c r="X297" s="123" t="s">
        <v>438</v>
      </c>
      <c r="Y297" s="123" t="s">
        <v>147</v>
      </c>
      <c r="Z297" s="123" t="s">
        <v>166</v>
      </c>
      <c r="AA297" s="124" t="s">
        <v>464</v>
      </c>
      <c r="AB297" s="125">
        <f t="shared" si="141"/>
        <v>42.6</v>
      </c>
      <c r="AC297" s="136">
        <v>5.4</v>
      </c>
      <c r="AD297" s="136">
        <v>1</v>
      </c>
      <c r="AE297" s="137">
        <v>0</v>
      </c>
      <c r="AF297" s="137">
        <v>0</v>
      </c>
      <c r="AG297" s="136">
        <v>0.15</v>
      </c>
      <c r="AH297" s="136">
        <v>2.35</v>
      </c>
      <c r="AI297" s="136">
        <v>1</v>
      </c>
      <c r="AJ297" s="136">
        <v>0</v>
      </c>
      <c r="AK297" s="136">
        <v>0</v>
      </c>
      <c r="AL297" s="136">
        <v>7.9</v>
      </c>
      <c r="AM297" s="137">
        <v>0</v>
      </c>
      <c r="AN297" s="136">
        <v>0</v>
      </c>
      <c r="AO297" s="136">
        <v>0</v>
      </c>
      <c r="AP297" s="136">
        <v>0</v>
      </c>
      <c r="AQ297" s="136">
        <v>0</v>
      </c>
      <c r="AR297" s="136">
        <v>9.82</v>
      </c>
      <c r="AS297" s="137">
        <v>0</v>
      </c>
      <c r="AT297" s="137">
        <v>0</v>
      </c>
      <c r="AU297" s="137">
        <v>0</v>
      </c>
      <c r="AV297" s="136">
        <v>0</v>
      </c>
      <c r="AW297" s="137">
        <v>0</v>
      </c>
      <c r="AX297" s="136">
        <v>3.7</v>
      </c>
      <c r="AY297" s="136">
        <v>0</v>
      </c>
      <c r="AZ297" s="136">
        <v>0</v>
      </c>
      <c r="BA297" s="136">
        <v>9.98</v>
      </c>
      <c r="BB297" s="136">
        <v>0</v>
      </c>
      <c r="BC297" s="136">
        <v>1.3</v>
      </c>
      <c r="BD297" s="125">
        <v>0</v>
      </c>
      <c r="BE297" s="125">
        <f t="shared" si="133"/>
        <v>7.34</v>
      </c>
      <c r="BF297" s="125">
        <f t="shared" si="134"/>
        <v>0</v>
      </c>
      <c r="BG297" s="125"/>
      <c r="BH297" s="125"/>
      <c r="BI297" s="125">
        <v>0</v>
      </c>
      <c r="BJ297" s="125">
        <v>0</v>
      </c>
      <c r="BK297" s="125">
        <v>7.34</v>
      </c>
      <c r="BL297" s="125">
        <v>0</v>
      </c>
      <c r="BM297" s="125">
        <v>0</v>
      </c>
      <c r="BN297" s="125">
        <v>0</v>
      </c>
      <c r="BO297" s="125">
        <v>0</v>
      </c>
      <c r="BP297" s="125">
        <v>0</v>
      </c>
      <c r="BQ297" s="125">
        <v>0</v>
      </c>
      <c r="BR297" s="125">
        <v>0</v>
      </c>
      <c r="BS297" s="125">
        <v>241</v>
      </c>
      <c r="BT297" s="125">
        <f t="shared" si="137"/>
        <v>970.14</v>
      </c>
    </row>
    <row r="298" s="110" customFormat="1" spans="1:72">
      <c r="A298" s="123" t="s">
        <v>438</v>
      </c>
      <c r="B298" s="123" t="s">
        <v>147</v>
      </c>
      <c r="C298" s="123" t="s">
        <v>175</v>
      </c>
      <c r="D298" s="124" t="s">
        <v>465</v>
      </c>
      <c r="E298" s="125">
        <f t="shared" si="128"/>
        <v>238.67</v>
      </c>
      <c r="F298" s="125">
        <f t="shared" si="130"/>
        <v>133.97</v>
      </c>
      <c r="G298" s="125">
        <v>71.74</v>
      </c>
      <c r="H298" s="125">
        <f t="shared" si="131"/>
        <v>56.25</v>
      </c>
      <c r="I298" s="125">
        <v>56.25</v>
      </c>
      <c r="J298" s="125">
        <v>0</v>
      </c>
      <c r="K298" s="125">
        <v>0</v>
      </c>
      <c r="L298" s="125">
        <v>0</v>
      </c>
      <c r="M298" s="125">
        <v>5.98</v>
      </c>
      <c r="N298" s="125">
        <v>0</v>
      </c>
      <c r="O298" s="125">
        <v>0</v>
      </c>
      <c r="P298" s="125">
        <v>0</v>
      </c>
      <c r="Q298" s="125"/>
      <c r="R298" s="125">
        <v>0</v>
      </c>
      <c r="S298" s="125">
        <v>0</v>
      </c>
      <c r="T298" s="125">
        <v>0</v>
      </c>
      <c r="U298" s="125">
        <v>0</v>
      </c>
      <c r="V298" s="125">
        <v>0</v>
      </c>
      <c r="W298" s="125">
        <v>0</v>
      </c>
      <c r="X298" s="123" t="s">
        <v>438</v>
      </c>
      <c r="Y298" s="123" t="s">
        <v>147</v>
      </c>
      <c r="Z298" s="123" t="s">
        <v>175</v>
      </c>
      <c r="AA298" s="124" t="s">
        <v>465</v>
      </c>
      <c r="AB298" s="125">
        <f t="shared" si="141"/>
        <v>104.3</v>
      </c>
      <c r="AC298" s="136">
        <v>10.9</v>
      </c>
      <c r="AD298" s="136">
        <v>0</v>
      </c>
      <c r="AE298" s="137">
        <v>0</v>
      </c>
      <c r="AF298" s="137">
        <v>0</v>
      </c>
      <c r="AG298" s="136">
        <v>1</v>
      </c>
      <c r="AH298" s="136">
        <v>1.5</v>
      </c>
      <c r="AI298" s="136">
        <v>0</v>
      </c>
      <c r="AJ298" s="136">
        <v>0</v>
      </c>
      <c r="AK298" s="136">
        <v>0</v>
      </c>
      <c r="AL298" s="136">
        <v>8</v>
      </c>
      <c r="AM298" s="137">
        <v>0</v>
      </c>
      <c r="AN298" s="136">
        <v>0</v>
      </c>
      <c r="AO298" s="136">
        <v>0</v>
      </c>
      <c r="AP298" s="136">
        <v>3</v>
      </c>
      <c r="AQ298" s="136">
        <v>5</v>
      </c>
      <c r="AR298" s="136">
        <v>3.8</v>
      </c>
      <c r="AS298" s="137">
        <v>0</v>
      </c>
      <c r="AT298" s="137">
        <v>0</v>
      </c>
      <c r="AU298" s="137">
        <v>0</v>
      </c>
      <c r="AV298" s="136">
        <v>0</v>
      </c>
      <c r="AW298" s="137">
        <v>0</v>
      </c>
      <c r="AX298" s="136">
        <v>2.6</v>
      </c>
      <c r="AY298" s="136">
        <v>0</v>
      </c>
      <c r="AZ298" s="136">
        <v>0</v>
      </c>
      <c r="BA298" s="136">
        <v>35.5</v>
      </c>
      <c r="BB298" s="136">
        <v>0</v>
      </c>
      <c r="BC298" s="136">
        <v>33</v>
      </c>
      <c r="BD298" s="125">
        <v>0</v>
      </c>
      <c r="BE298" s="125">
        <f t="shared" si="133"/>
        <v>0.4</v>
      </c>
      <c r="BF298" s="125">
        <f t="shared" si="134"/>
        <v>0</v>
      </c>
      <c r="BG298" s="125"/>
      <c r="BH298" s="125"/>
      <c r="BI298" s="125">
        <v>0</v>
      </c>
      <c r="BJ298" s="125">
        <v>0</v>
      </c>
      <c r="BK298" s="125">
        <v>0.4</v>
      </c>
      <c r="BL298" s="125">
        <v>0</v>
      </c>
      <c r="BM298" s="125">
        <v>0</v>
      </c>
      <c r="BN298" s="125">
        <v>0</v>
      </c>
      <c r="BO298" s="125">
        <v>0</v>
      </c>
      <c r="BP298" s="125">
        <v>0</v>
      </c>
      <c r="BQ298" s="125">
        <v>0</v>
      </c>
      <c r="BR298" s="125">
        <v>107</v>
      </c>
      <c r="BS298" s="125">
        <v>500</v>
      </c>
      <c r="BT298" s="125">
        <f t="shared" si="137"/>
        <v>845.67</v>
      </c>
    </row>
    <row r="299" s="110" customFormat="1" spans="1:72">
      <c r="A299" s="123" t="s">
        <v>438</v>
      </c>
      <c r="B299" s="123" t="s">
        <v>147</v>
      </c>
      <c r="C299" s="123" t="s">
        <v>179</v>
      </c>
      <c r="D299" s="124" t="s">
        <v>466</v>
      </c>
      <c r="E299" s="125">
        <f t="shared" si="128"/>
        <v>0</v>
      </c>
      <c r="F299" s="125">
        <f t="shared" si="130"/>
        <v>0</v>
      </c>
      <c r="G299" s="125">
        <v>0</v>
      </c>
      <c r="H299" s="125">
        <f t="shared" si="131"/>
        <v>0</v>
      </c>
      <c r="I299" s="125">
        <v>0</v>
      </c>
      <c r="J299" s="125">
        <v>0</v>
      </c>
      <c r="K299" s="125">
        <v>0</v>
      </c>
      <c r="L299" s="125">
        <v>0</v>
      </c>
      <c r="M299" s="125">
        <v>0</v>
      </c>
      <c r="N299" s="125">
        <v>0</v>
      </c>
      <c r="O299" s="125">
        <v>0</v>
      </c>
      <c r="P299" s="125">
        <v>0</v>
      </c>
      <c r="Q299" s="125"/>
      <c r="R299" s="125">
        <v>0</v>
      </c>
      <c r="S299" s="125">
        <v>0</v>
      </c>
      <c r="T299" s="125">
        <v>0</v>
      </c>
      <c r="U299" s="125">
        <v>0</v>
      </c>
      <c r="V299" s="125">
        <v>0</v>
      </c>
      <c r="W299" s="125">
        <v>0</v>
      </c>
      <c r="X299" s="123" t="s">
        <v>438</v>
      </c>
      <c r="Y299" s="123" t="s">
        <v>147</v>
      </c>
      <c r="Z299" s="123" t="s">
        <v>179</v>
      </c>
      <c r="AA299" s="124" t="s">
        <v>466</v>
      </c>
      <c r="AB299" s="125">
        <f t="shared" si="141"/>
        <v>0</v>
      </c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>
        <v>0</v>
      </c>
      <c r="BE299" s="125">
        <f t="shared" si="133"/>
        <v>0</v>
      </c>
      <c r="BF299" s="125">
        <f t="shared" si="134"/>
        <v>0</v>
      </c>
      <c r="BG299" s="125"/>
      <c r="BH299" s="125"/>
      <c r="BI299" s="125">
        <v>0</v>
      </c>
      <c r="BJ299" s="125">
        <v>0</v>
      </c>
      <c r="BK299" s="125">
        <v>0</v>
      </c>
      <c r="BL299" s="125">
        <v>0</v>
      </c>
      <c r="BM299" s="125">
        <v>0</v>
      </c>
      <c r="BN299" s="125">
        <v>0</v>
      </c>
      <c r="BO299" s="125">
        <v>0</v>
      </c>
      <c r="BP299" s="125">
        <v>0</v>
      </c>
      <c r="BQ299" s="125">
        <v>0</v>
      </c>
      <c r="BR299" s="125">
        <v>274</v>
      </c>
      <c r="BS299" s="125">
        <v>0</v>
      </c>
      <c r="BT299" s="125">
        <f t="shared" si="137"/>
        <v>274</v>
      </c>
    </row>
    <row r="300" s="110" customFormat="1" spans="1:72">
      <c r="A300" s="123" t="s">
        <v>438</v>
      </c>
      <c r="B300" s="123" t="s">
        <v>147</v>
      </c>
      <c r="C300" s="123" t="s">
        <v>182</v>
      </c>
      <c r="D300" s="124" t="s">
        <v>467</v>
      </c>
      <c r="E300" s="125">
        <f t="shared" si="128"/>
        <v>15.5</v>
      </c>
      <c r="F300" s="125">
        <f t="shared" si="130"/>
        <v>15.5</v>
      </c>
      <c r="G300" s="125">
        <v>0</v>
      </c>
      <c r="H300" s="125">
        <f t="shared" si="131"/>
        <v>0</v>
      </c>
      <c r="I300" s="125">
        <v>0</v>
      </c>
      <c r="J300" s="125">
        <v>0</v>
      </c>
      <c r="K300" s="125">
        <v>0</v>
      </c>
      <c r="L300" s="125">
        <v>0</v>
      </c>
      <c r="M300" s="125">
        <v>0</v>
      </c>
      <c r="N300" s="125">
        <v>0</v>
      </c>
      <c r="O300" s="125">
        <v>0</v>
      </c>
      <c r="P300" s="125">
        <v>0</v>
      </c>
      <c r="Q300" s="125"/>
      <c r="R300" s="125">
        <v>0</v>
      </c>
      <c r="S300" s="125">
        <v>0</v>
      </c>
      <c r="T300" s="125">
        <v>0</v>
      </c>
      <c r="U300" s="125">
        <v>0</v>
      </c>
      <c r="V300" s="125">
        <v>0</v>
      </c>
      <c r="W300" s="125">
        <v>15.5</v>
      </c>
      <c r="X300" s="123" t="s">
        <v>438</v>
      </c>
      <c r="Y300" s="123" t="s">
        <v>147</v>
      </c>
      <c r="Z300" s="123" t="s">
        <v>182</v>
      </c>
      <c r="AA300" s="124" t="s">
        <v>467</v>
      </c>
      <c r="AB300" s="125">
        <f t="shared" si="141"/>
        <v>0</v>
      </c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>
        <v>0</v>
      </c>
      <c r="BE300" s="125">
        <f t="shared" si="133"/>
        <v>0</v>
      </c>
      <c r="BF300" s="125">
        <f t="shared" si="134"/>
        <v>0</v>
      </c>
      <c r="BG300" s="125"/>
      <c r="BH300" s="125"/>
      <c r="BI300" s="125">
        <v>0</v>
      </c>
      <c r="BJ300" s="125">
        <v>0</v>
      </c>
      <c r="BK300" s="125">
        <v>0</v>
      </c>
      <c r="BL300" s="125">
        <v>0</v>
      </c>
      <c r="BM300" s="125">
        <v>0</v>
      </c>
      <c r="BN300" s="125">
        <v>0</v>
      </c>
      <c r="BO300" s="125">
        <v>0</v>
      </c>
      <c r="BP300" s="125">
        <v>0</v>
      </c>
      <c r="BQ300" s="125">
        <v>0</v>
      </c>
      <c r="BR300" s="125">
        <v>0</v>
      </c>
      <c r="BS300" s="125">
        <v>0</v>
      </c>
      <c r="BT300" s="125">
        <f t="shared" si="137"/>
        <v>15.5</v>
      </c>
    </row>
    <row r="301" s="110" customFormat="1" spans="1:72">
      <c r="A301" s="123" t="s">
        <v>438</v>
      </c>
      <c r="B301" s="123" t="s">
        <v>147</v>
      </c>
      <c r="C301" s="123" t="s">
        <v>392</v>
      </c>
      <c r="D301" s="124" t="s">
        <v>468</v>
      </c>
      <c r="E301" s="125">
        <f t="shared" si="128"/>
        <v>0</v>
      </c>
      <c r="F301" s="125">
        <f t="shared" si="130"/>
        <v>0</v>
      </c>
      <c r="G301" s="125">
        <v>0</v>
      </c>
      <c r="H301" s="125">
        <f t="shared" si="131"/>
        <v>0</v>
      </c>
      <c r="I301" s="125">
        <v>0</v>
      </c>
      <c r="J301" s="125">
        <v>0</v>
      </c>
      <c r="K301" s="125">
        <v>0</v>
      </c>
      <c r="L301" s="125">
        <v>0</v>
      </c>
      <c r="M301" s="125">
        <v>0</v>
      </c>
      <c r="N301" s="125">
        <v>0</v>
      </c>
      <c r="O301" s="125">
        <v>0</v>
      </c>
      <c r="P301" s="125">
        <v>0</v>
      </c>
      <c r="Q301" s="125"/>
      <c r="R301" s="125">
        <v>0</v>
      </c>
      <c r="S301" s="125">
        <v>0</v>
      </c>
      <c r="T301" s="125">
        <v>0</v>
      </c>
      <c r="U301" s="125">
        <v>0</v>
      </c>
      <c r="V301" s="125">
        <v>0</v>
      </c>
      <c r="W301" s="125">
        <v>0</v>
      </c>
      <c r="X301" s="123" t="s">
        <v>438</v>
      </c>
      <c r="Y301" s="123" t="s">
        <v>147</v>
      </c>
      <c r="Z301" s="123" t="s">
        <v>392</v>
      </c>
      <c r="AA301" s="124" t="s">
        <v>468</v>
      </c>
      <c r="AB301" s="125">
        <f t="shared" si="141"/>
        <v>0</v>
      </c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>
        <v>0</v>
      </c>
      <c r="BE301" s="125">
        <f t="shared" si="133"/>
        <v>0</v>
      </c>
      <c r="BF301" s="125">
        <f t="shared" si="134"/>
        <v>0</v>
      </c>
      <c r="BG301" s="125"/>
      <c r="BH301" s="125"/>
      <c r="BI301" s="125">
        <v>0</v>
      </c>
      <c r="BJ301" s="125">
        <v>0</v>
      </c>
      <c r="BK301" s="125">
        <v>0</v>
      </c>
      <c r="BL301" s="125">
        <v>0</v>
      </c>
      <c r="BM301" s="125">
        <v>0</v>
      </c>
      <c r="BN301" s="125">
        <v>0</v>
      </c>
      <c r="BO301" s="125">
        <v>0</v>
      </c>
      <c r="BP301" s="125">
        <v>0</v>
      </c>
      <c r="BQ301" s="125">
        <v>0</v>
      </c>
      <c r="BR301" s="125">
        <v>83.8</v>
      </c>
      <c r="BS301" s="125">
        <v>10</v>
      </c>
      <c r="BT301" s="125">
        <f t="shared" si="137"/>
        <v>93.8</v>
      </c>
    </row>
    <row r="302" s="110" customFormat="1" spans="1:72">
      <c r="A302" s="123" t="s">
        <v>438</v>
      </c>
      <c r="B302" s="123" t="s">
        <v>147</v>
      </c>
      <c r="C302" s="123" t="s">
        <v>333</v>
      </c>
      <c r="D302" s="124" t="s">
        <v>469</v>
      </c>
      <c r="E302" s="125">
        <f t="shared" si="128"/>
        <v>0</v>
      </c>
      <c r="F302" s="125">
        <f t="shared" si="130"/>
        <v>0</v>
      </c>
      <c r="G302" s="125">
        <v>0</v>
      </c>
      <c r="H302" s="125">
        <f t="shared" si="131"/>
        <v>0</v>
      </c>
      <c r="I302" s="125">
        <v>0</v>
      </c>
      <c r="J302" s="125">
        <v>0</v>
      </c>
      <c r="K302" s="125">
        <v>0</v>
      </c>
      <c r="L302" s="125">
        <v>0</v>
      </c>
      <c r="M302" s="125">
        <v>0</v>
      </c>
      <c r="N302" s="125">
        <v>0</v>
      </c>
      <c r="O302" s="125">
        <v>0</v>
      </c>
      <c r="P302" s="125">
        <v>0</v>
      </c>
      <c r="Q302" s="125"/>
      <c r="R302" s="125">
        <v>0</v>
      </c>
      <c r="S302" s="125">
        <v>0</v>
      </c>
      <c r="T302" s="125">
        <v>0</v>
      </c>
      <c r="U302" s="125">
        <v>0</v>
      </c>
      <c r="V302" s="125">
        <v>0</v>
      </c>
      <c r="W302" s="125">
        <v>0</v>
      </c>
      <c r="X302" s="123" t="s">
        <v>438</v>
      </c>
      <c r="Y302" s="123" t="s">
        <v>147</v>
      </c>
      <c r="Z302" s="123" t="s">
        <v>333</v>
      </c>
      <c r="AA302" s="124" t="s">
        <v>469</v>
      </c>
      <c r="AB302" s="125">
        <f t="shared" si="141"/>
        <v>0</v>
      </c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>
        <v>0</v>
      </c>
      <c r="BE302" s="125">
        <f t="shared" si="133"/>
        <v>0</v>
      </c>
      <c r="BF302" s="125">
        <f t="shared" si="134"/>
        <v>0</v>
      </c>
      <c r="BG302" s="125"/>
      <c r="BH302" s="125"/>
      <c r="BI302" s="125">
        <v>0</v>
      </c>
      <c r="BJ302" s="125">
        <v>0</v>
      </c>
      <c r="BK302" s="125">
        <v>0</v>
      </c>
      <c r="BL302" s="125">
        <v>0</v>
      </c>
      <c r="BM302" s="125">
        <v>0</v>
      </c>
      <c r="BN302" s="125">
        <v>0</v>
      </c>
      <c r="BO302" s="125">
        <v>0</v>
      </c>
      <c r="BP302" s="125">
        <v>0</v>
      </c>
      <c r="BQ302" s="125">
        <v>0</v>
      </c>
      <c r="BR302" s="125">
        <v>400</v>
      </c>
      <c r="BS302" s="125">
        <v>0</v>
      </c>
      <c r="BT302" s="125">
        <f t="shared" si="137"/>
        <v>400</v>
      </c>
    </row>
    <row r="303" s="110" customFormat="1" spans="1:72">
      <c r="A303" s="123" t="s">
        <v>438</v>
      </c>
      <c r="B303" s="123" t="s">
        <v>147</v>
      </c>
      <c r="C303" s="123" t="s">
        <v>470</v>
      </c>
      <c r="D303" s="124" t="s">
        <v>471</v>
      </c>
      <c r="E303" s="125">
        <f t="shared" si="128"/>
        <v>0</v>
      </c>
      <c r="F303" s="125">
        <f t="shared" si="130"/>
        <v>0</v>
      </c>
      <c r="G303" s="125">
        <v>0</v>
      </c>
      <c r="H303" s="125">
        <f t="shared" si="131"/>
        <v>0</v>
      </c>
      <c r="I303" s="125">
        <v>0</v>
      </c>
      <c r="J303" s="125">
        <v>0</v>
      </c>
      <c r="K303" s="125">
        <v>0</v>
      </c>
      <c r="L303" s="125">
        <v>0</v>
      </c>
      <c r="M303" s="125">
        <v>0</v>
      </c>
      <c r="N303" s="125">
        <v>0</v>
      </c>
      <c r="O303" s="125">
        <v>0</v>
      </c>
      <c r="P303" s="125">
        <v>0</v>
      </c>
      <c r="Q303" s="125"/>
      <c r="R303" s="125">
        <v>0</v>
      </c>
      <c r="S303" s="125">
        <v>0</v>
      </c>
      <c r="T303" s="125">
        <v>0</v>
      </c>
      <c r="U303" s="125">
        <v>0</v>
      </c>
      <c r="V303" s="125">
        <v>0</v>
      </c>
      <c r="W303" s="125">
        <v>0</v>
      </c>
      <c r="X303" s="123" t="s">
        <v>438</v>
      </c>
      <c r="Y303" s="123" t="s">
        <v>147</v>
      </c>
      <c r="Z303" s="123" t="s">
        <v>470</v>
      </c>
      <c r="AA303" s="124" t="s">
        <v>471</v>
      </c>
      <c r="AB303" s="125">
        <f t="shared" si="141"/>
        <v>0</v>
      </c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>
        <v>0</v>
      </c>
      <c r="BE303" s="125">
        <f t="shared" si="133"/>
        <v>0</v>
      </c>
      <c r="BF303" s="125">
        <f t="shared" si="134"/>
        <v>0</v>
      </c>
      <c r="BG303" s="125"/>
      <c r="BH303" s="125"/>
      <c r="BI303" s="125">
        <v>0</v>
      </c>
      <c r="BJ303" s="125">
        <v>0</v>
      </c>
      <c r="BK303" s="125">
        <v>0</v>
      </c>
      <c r="BL303" s="125">
        <v>0</v>
      </c>
      <c r="BM303" s="125">
        <v>0</v>
      </c>
      <c r="BN303" s="125">
        <v>0</v>
      </c>
      <c r="BO303" s="125">
        <v>0</v>
      </c>
      <c r="BP303" s="125">
        <v>0</v>
      </c>
      <c r="BQ303" s="125">
        <v>0</v>
      </c>
      <c r="BR303" s="125">
        <v>110</v>
      </c>
      <c r="BS303" s="125">
        <v>0</v>
      </c>
      <c r="BT303" s="125">
        <f t="shared" si="137"/>
        <v>110</v>
      </c>
    </row>
    <row r="304" s="110" customFormat="1" spans="1:72">
      <c r="A304" s="123"/>
      <c r="B304" s="123" t="s">
        <v>159</v>
      </c>
      <c r="C304" s="123"/>
      <c r="D304" s="124" t="s">
        <v>472</v>
      </c>
      <c r="E304" s="125">
        <f t="shared" si="128"/>
        <v>121.4</v>
      </c>
      <c r="F304" s="125">
        <f t="shared" si="130"/>
        <v>96.82</v>
      </c>
      <c r="G304" s="125">
        <v>56.14</v>
      </c>
      <c r="H304" s="125">
        <f t="shared" si="131"/>
        <v>36</v>
      </c>
      <c r="I304" s="125">
        <v>36</v>
      </c>
      <c r="J304" s="125">
        <v>0</v>
      </c>
      <c r="K304" s="125">
        <v>0</v>
      </c>
      <c r="L304" s="125">
        <v>0</v>
      </c>
      <c r="M304" s="125">
        <v>4.68</v>
      </c>
      <c r="N304" s="125">
        <v>0</v>
      </c>
      <c r="O304" s="125">
        <v>0</v>
      </c>
      <c r="P304" s="125">
        <v>0</v>
      </c>
      <c r="Q304" s="125"/>
      <c r="R304" s="125">
        <v>0</v>
      </c>
      <c r="S304" s="125">
        <v>0</v>
      </c>
      <c r="T304" s="125">
        <v>0</v>
      </c>
      <c r="U304" s="125">
        <v>0</v>
      </c>
      <c r="V304" s="125">
        <v>0</v>
      </c>
      <c r="W304" s="125">
        <v>0</v>
      </c>
      <c r="X304" s="123"/>
      <c r="Y304" s="123" t="s">
        <v>159</v>
      </c>
      <c r="Z304" s="123"/>
      <c r="AA304" s="124" t="s">
        <v>472</v>
      </c>
      <c r="AB304" s="125">
        <f>SUM(AB305:AB309)</f>
        <v>24.58</v>
      </c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5">
        <v>0</v>
      </c>
      <c r="BE304" s="125">
        <f t="shared" si="133"/>
        <v>0</v>
      </c>
      <c r="BF304" s="125">
        <f t="shared" si="134"/>
        <v>0</v>
      </c>
      <c r="BG304" s="125"/>
      <c r="BH304" s="125"/>
      <c r="BI304" s="125">
        <v>0</v>
      </c>
      <c r="BJ304" s="125">
        <v>0</v>
      </c>
      <c r="BK304" s="125">
        <v>0</v>
      </c>
      <c r="BL304" s="125">
        <v>0</v>
      </c>
      <c r="BM304" s="125">
        <v>0</v>
      </c>
      <c r="BN304" s="125">
        <v>0</v>
      </c>
      <c r="BO304" s="125">
        <v>0</v>
      </c>
      <c r="BP304" s="125">
        <v>0</v>
      </c>
      <c r="BQ304" s="125"/>
      <c r="BR304" s="125">
        <v>1876</v>
      </c>
      <c r="BS304" s="125">
        <v>5169</v>
      </c>
      <c r="BT304" s="125">
        <f t="shared" si="137"/>
        <v>7166.4</v>
      </c>
    </row>
    <row r="305" s="110" customFormat="1" spans="1:72">
      <c r="A305" s="123" t="s">
        <v>438</v>
      </c>
      <c r="B305" s="123" t="s">
        <v>161</v>
      </c>
      <c r="C305" s="123" t="s">
        <v>137</v>
      </c>
      <c r="D305" s="124" t="s">
        <v>141</v>
      </c>
      <c r="E305" s="125">
        <f t="shared" si="128"/>
        <v>0</v>
      </c>
      <c r="F305" s="125">
        <f t="shared" si="130"/>
        <v>0</v>
      </c>
      <c r="G305" s="125">
        <v>0</v>
      </c>
      <c r="H305" s="125">
        <f t="shared" si="131"/>
        <v>0</v>
      </c>
      <c r="I305" s="125">
        <v>0</v>
      </c>
      <c r="J305" s="125">
        <v>0</v>
      </c>
      <c r="K305" s="125">
        <v>0</v>
      </c>
      <c r="L305" s="125">
        <v>0</v>
      </c>
      <c r="M305" s="125">
        <v>0</v>
      </c>
      <c r="N305" s="125">
        <v>0</v>
      </c>
      <c r="O305" s="125">
        <v>0</v>
      </c>
      <c r="P305" s="125">
        <v>0</v>
      </c>
      <c r="Q305" s="125"/>
      <c r="R305" s="125">
        <v>0</v>
      </c>
      <c r="S305" s="125">
        <v>0</v>
      </c>
      <c r="T305" s="125">
        <v>0</v>
      </c>
      <c r="U305" s="125">
        <v>0</v>
      </c>
      <c r="V305" s="125">
        <v>0</v>
      </c>
      <c r="W305" s="125">
        <v>0</v>
      </c>
      <c r="X305" s="123" t="s">
        <v>438</v>
      </c>
      <c r="Y305" s="123" t="s">
        <v>161</v>
      </c>
      <c r="Z305" s="123" t="s">
        <v>137</v>
      </c>
      <c r="AA305" s="124" t="s">
        <v>141</v>
      </c>
      <c r="AB305" s="125">
        <f t="shared" ref="AB305:AB309" si="142">SUBTOTAL(9,AC305:BD305)</f>
        <v>0</v>
      </c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>
        <v>0</v>
      </c>
      <c r="BE305" s="125">
        <f t="shared" si="133"/>
        <v>0</v>
      </c>
      <c r="BF305" s="125">
        <f t="shared" si="134"/>
        <v>0</v>
      </c>
      <c r="BG305" s="125"/>
      <c r="BH305" s="125"/>
      <c r="BI305" s="125">
        <v>0</v>
      </c>
      <c r="BJ305" s="125">
        <v>0</v>
      </c>
      <c r="BK305" s="125">
        <v>0</v>
      </c>
      <c r="BL305" s="125">
        <v>0</v>
      </c>
      <c r="BM305" s="125">
        <v>0</v>
      </c>
      <c r="BN305" s="125">
        <v>0</v>
      </c>
      <c r="BO305" s="125">
        <v>0</v>
      </c>
      <c r="BP305" s="125">
        <v>0</v>
      </c>
      <c r="BQ305" s="125">
        <v>0</v>
      </c>
      <c r="BR305" s="125">
        <v>296</v>
      </c>
      <c r="BS305" s="125">
        <v>0</v>
      </c>
      <c r="BT305" s="125">
        <f t="shared" si="137"/>
        <v>296</v>
      </c>
    </row>
    <row r="306" s="110" customFormat="1" spans="1:72">
      <c r="A306" s="123" t="s">
        <v>438</v>
      </c>
      <c r="B306" s="123" t="s">
        <v>161</v>
      </c>
      <c r="C306" s="123" t="s">
        <v>142</v>
      </c>
      <c r="D306" s="124" t="s">
        <v>148</v>
      </c>
      <c r="E306" s="125">
        <f t="shared" si="128"/>
        <v>0</v>
      </c>
      <c r="F306" s="125">
        <f t="shared" si="130"/>
        <v>0</v>
      </c>
      <c r="G306" s="125">
        <v>0</v>
      </c>
      <c r="H306" s="125">
        <f t="shared" si="131"/>
        <v>0</v>
      </c>
      <c r="I306" s="125">
        <v>0</v>
      </c>
      <c r="J306" s="125">
        <v>0</v>
      </c>
      <c r="K306" s="125">
        <v>0</v>
      </c>
      <c r="L306" s="125">
        <v>0</v>
      </c>
      <c r="M306" s="125">
        <v>0</v>
      </c>
      <c r="N306" s="125">
        <v>0</v>
      </c>
      <c r="O306" s="125">
        <v>0</v>
      </c>
      <c r="P306" s="125">
        <v>0</v>
      </c>
      <c r="Q306" s="125"/>
      <c r="R306" s="125">
        <v>0</v>
      </c>
      <c r="S306" s="125">
        <v>0</v>
      </c>
      <c r="T306" s="125">
        <v>0</v>
      </c>
      <c r="U306" s="125">
        <v>0</v>
      </c>
      <c r="V306" s="125">
        <v>0</v>
      </c>
      <c r="W306" s="125">
        <v>0</v>
      </c>
      <c r="X306" s="123" t="s">
        <v>438</v>
      </c>
      <c r="Y306" s="123" t="s">
        <v>161</v>
      </c>
      <c r="Z306" s="123" t="s">
        <v>142</v>
      </c>
      <c r="AA306" s="124" t="s">
        <v>148</v>
      </c>
      <c r="AB306" s="125">
        <f t="shared" si="142"/>
        <v>0</v>
      </c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>
        <v>0</v>
      </c>
      <c r="BE306" s="125">
        <f t="shared" si="133"/>
        <v>0</v>
      </c>
      <c r="BF306" s="125">
        <f t="shared" si="134"/>
        <v>0</v>
      </c>
      <c r="BG306" s="125"/>
      <c r="BH306" s="125"/>
      <c r="BI306" s="125">
        <v>0</v>
      </c>
      <c r="BJ306" s="125">
        <v>0</v>
      </c>
      <c r="BK306" s="125">
        <v>0</v>
      </c>
      <c r="BL306" s="125">
        <v>0</v>
      </c>
      <c r="BM306" s="125">
        <v>0</v>
      </c>
      <c r="BN306" s="125">
        <v>0</v>
      </c>
      <c r="BO306" s="125">
        <v>0</v>
      </c>
      <c r="BP306" s="125">
        <v>0</v>
      </c>
      <c r="BQ306" s="125">
        <v>0</v>
      </c>
      <c r="BR306" s="125">
        <v>10</v>
      </c>
      <c r="BS306" s="125">
        <v>0</v>
      </c>
      <c r="BT306" s="125">
        <f t="shared" si="137"/>
        <v>10</v>
      </c>
    </row>
    <row r="307" s="110" customFormat="1" spans="1:72">
      <c r="A307" s="123" t="s">
        <v>438</v>
      </c>
      <c r="B307" s="123" t="s">
        <v>161</v>
      </c>
      <c r="C307" s="123" t="s">
        <v>156</v>
      </c>
      <c r="D307" s="124" t="s">
        <v>473</v>
      </c>
      <c r="E307" s="125">
        <f t="shared" si="128"/>
        <v>0</v>
      </c>
      <c r="F307" s="125">
        <f t="shared" si="130"/>
        <v>0</v>
      </c>
      <c r="G307" s="125">
        <v>0</v>
      </c>
      <c r="H307" s="125">
        <f t="shared" si="131"/>
        <v>0</v>
      </c>
      <c r="I307" s="125">
        <v>0</v>
      </c>
      <c r="J307" s="125">
        <v>0</v>
      </c>
      <c r="K307" s="125">
        <v>0</v>
      </c>
      <c r="L307" s="125">
        <v>0</v>
      </c>
      <c r="M307" s="125">
        <v>0</v>
      </c>
      <c r="N307" s="125">
        <v>0</v>
      </c>
      <c r="O307" s="125">
        <v>0</v>
      </c>
      <c r="P307" s="125">
        <v>0</v>
      </c>
      <c r="Q307" s="125"/>
      <c r="R307" s="125">
        <v>0</v>
      </c>
      <c r="S307" s="125">
        <v>0</v>
      </c>
      <c r="T307" s="125">
        <v>0</v>
      </c>
      <c r="U307" s="125">
        <v>0</v>
      </c>
      <c r="V307" s="125">
        <v>0</v>
      </c>
      <c r="W307" s="125">
        <v>0</v>
      </c>
      <c r="X307" s="123" t="s">
        <v>438</v>
      </c>
      <c r="Y307" s="123" t="s">
        <v>161</v>
      </c>
      <c r="Z307" s="123" t="s">
        <v>156</v>
      </c>
      <c r="AA307" s="124" t="s">
        <v>473</v>
      </c>
      <c r="AB307" s="125">
        <f t="shared" si="142"/>
        <v>0</v>
      </c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>
        <v>0</v>
      </c>
      <c r="BE307" s="125">
        <f t="shared" si="133"/>
        <v>0</v>
      </c>
      <c r="BF307" s="125">
        <f t="shared" si="134"/>
        <v>0</v>
      </c>
      <c r="BG307" s="125"/>
      <c r="BH307" s="125"/>
      <c r="BI307" s="125">
        <v>0</v>
      </c>
      <c r="BJ307" s="125">
        <v>0</v>
      </c>
      <c r="BK307" s="125">
        <v>0</v>
      </c>
      <c r="BL307" s="125">
        <v>0</v>
      </c>
      <c r="BM307" s="125">
        <v>0</v>
      </c>
      <c r="BN307" s="125">
        <v>0</v>
      </c>
      <c r="BO307" s="125">
        <v>0</v>
      </c>
      <c r="BP307" s="125">
        <v>0</v>
      </c>
      <c r="BQ307" s="125">
        <v>0</v>
      </c>
      <c r="BR307" s="125">
        <v>1450</v>
      </c>
      <c r="BS307" s="125">
        <v>5169</v>
      </c>
      <c r="BT307" s="125">
        <f t="shared" si="137"/>
        <v>6619</v>
      </c>
    </row>
    <row r="308" s="110" customFormat="1" spans="1:72">
      <c r="A308" s="123" t="s">
        <v>438</v>
      </c>
      <c r="B308" s="123" t="s">
        <v>161</v>
      </c>
      <c r="C308" s="123" t="s">
        <v>152</v>
      </c>
      <c r="D308" s="124" t="s">
        <v>474</v>
      </c>
      <c r="E308" s="125">
        <f t="shared" si="128"/>
        <v>121.4</v>
      </c>
      <c r="F308" s="125">
        <f t="shared" si="130"/>
        <v>96.82</v>
      </c>
      <c r="G308" s="125">
        <v>56.14</v>
      </c>
      <c r="H308" s="125">
        <f t="shared" si="131"/>
        <v>36</v>
      </c>
      <c r="I308" s="125">
        <v>36</v>
      </c>
      <c r="J308" s="125">
        <v>0</v>
      </c>
      <c r="K308" s="125">
        <v>0</v>
      </c>
      <c r="L308" s="125">
        <v>0</v>
      </c>
      <c r="M308" s="125">
        <v>4.68</v>
      </c>
      <c r="N308" s="125">
        <v>0</v>
      </c>
      <c r="O308" s="125">
        <v>0</v>
      </c>
      <c r="P308" s="125">
        <v>0</v>
      </c>
      <c r="Q308" s="125"/>
      <c r="R308" s="125">
        <v>0</v>
      </c>
      <c r="S308" s="125">
        <v>0</v>
      </c>
      <c r="T308" s="125">
        <v>0</v>
      </c>
      <c r="U308" s="125">
        <v>0</v>
      </c>
      <c r="V308" s="125">
        <v>0</v>
      </c>
      <c r="W308" s="125">
        <v>0</v>
      </c>
      <c r="X308" s="123" t="s">
        <v>438</v>
      </c>
      <c r="Y308" s="123" t="s">
        <v>161</v>
      </c>
      <c r="Z308" s="123" t="s">
        <v>152</v>
      </c>
      <c r="AA308" s="124" t="s">
        <v>474</v>
      </c>
      <c r="AB308" s="125">
        <f t="shared" si="142"/>
        <v>24.58</v>
      </c>
      <c r="AC308" s="136">
        <v>3</v>
      </c>
      <c r="AD308" s="136">
        <v>4.5</v>
      </c>
      <c r="AE308" s="137">
        <v>0</v>
      </c>
      <c r="AF308" s="137">
        <v>0</v>
      </c>
      <c r="AG308" s="136">
        <v>0.5</v>
      </c>
      <c r="AH308" s="136">
        <v>1.2</v>
      </c>
      <c r="AI308" s="136">
        <v>0.5</v>
      </c>
      <c r="AJ308" s="136">
        <v>0</v>
      </c>
      <c r="AK308" s="136">
        <v>0</v>
      </c>
      <c r="AL308" s="136">
        <v>2</v>
      </c>
      <c r="AM308" s="137">
        <v>0</v>
      </c>
      <c r="AN308" s="136">
        <v>0</v>
      </c>
      <c r="AO308" s="136">
        <v>0</v>
      </c>
      <c r="AP308" s="136">
        <v>0</v>
      </c>
      <c r="AQ308" s="136">
        <v>0</v>
      </c>
      <c r="AR308" s="136">
        <v>1</v>
      </c>
      <c r="AS308" s="137">
        <v>0</v>
      </c>
      <c r="AT308" s="137">
        <v>0</v>
      </c>
      <c r="AU308" s="137">
        <v>0</v>
      </c>
      <c r="AV308" s="136">
        <v>0.3</v>
      </c>
      <c r="AW308" s="137">
        <v>0</v>
      </c>
      <c r="AX308" s="136">
        <v>2</v>
      </c>
      <c r="AY308" s="136">
        <v>0</v>
      </c>
      <c r="AZ308" s="136">
        <v>0</v>
      </c>
      <c r="BA308" s="136">
        <v>9.58</v>
      </c>
      <c r="BB308" s="136">
        <v>0</v>
      </c>
      <c r="BC308" s="136">
        <v>0</v>
      </c>
      <c r="BD308" s="125">
        <v>0</v>
      </c>
      <c r="BE308" s="125">
        <f t="shared" si="133"/>
        <v>0</v>
      </c>
      <c r="BF308" s="125">
        <f t="shared" si="134"/>
        <v>0</v>
      </c>
      <c r="BG308" s="125"/>
      <c r="BH308" s="125"/>
      <c r="BI308" s="125">
        <v>0</v>
      </c>
      <c r="BJ308" s="125">
        <v>0</v>
      </c>
      <c r="BK308" s="125">
        <v>0</v>
      </c>
      <c r="BL308" s="125">
        <v>0</v>
      </c>
      <c r="BM308" s="125">
        <v>0</v>
      </c>
      <c r="BN308" s="125">
        <v>0</v>
      </c>
      <c r="BO308" s="125">
        <v>0</v>
      </c>
      <c r="BP308" s="125">
        <v>0</v>
      </c>
      <c r="BQ308" s="125">
        <v>0</v>
      </c>
      <c r="BR308" s="125">
        <v>0</v>
      </c>
      <c r="BS308" s="125">
        <v>0</v>
      </c>
      <c r="BT308" s="125">
        <f t="shared" si="137"/>
        <v>121.4</v>
      </c>
    </row>
    <row r="309" s="110" customFormat="1" spans="1:72">
      <c r="A309" s="123" t="s">
        <v>438</v>
      </c>
      <c r="B309" s="123" t="s">
        <v>161</v>
      </c>
      <c r="C309" s="123" t="s">
        <v>154</v>
      </c>
      <c r="D309" s="124" t="s">
        <v>475</v>
      </c>
      <c r="E309" s="125">
        <f t="shared" si="128"/>
        <v>0</v>
      </c>
      <c r="F309" s="125">
        <f t="shared" si="130"/>
        <v>0</v>
      </c>
      <c r="G309" s="125">
        <v>0</v>
      </c>
      <c r="H309" s="125">
        <f t="shared" si="131"/>
        <v>0</v>
      </c>
      <c r="I309" s="125">
        <v>0</v>
      </c>
      <c r="J309" s="125">
        <v>0</v>
      </c>
      <c r="K309" s="125">
        <v>0</v>
      </c>
      <c r="L309" s="125">
        <v>0</v>
      </c>
      <c r="M309" s="125">
        <v>0</v>
      </c>
      <c r="N309" s="125">
        <v>0</v>
      </c>
      <c r="O309" s="125">
        <v>0</v>
      </c>
      <c r="P309" s="125">
        <v>0</v>
      </c>
      <c r="Q309" s="125"/>
      <c r="R309" s="125">
        <v>0</v>
      </c>
      <c r="S309" s="125">
        <v>0</v>
      </c>
      <c r="T309" s="125">
        <v>0</v>
      </c>
      <c r="U309" s="125">
        <v>0</v>
      </c>
      <c r="V309" s="125">
        <v>0</v>
      </c>
      <c r="W309" s="125">
        <v>0</v>
      </c>
      <c r="X309" s="123" t="s">
        <v>438</v>
      </c>
      <c r="Y309" s="123" t="s">
        <v>161</v>
      </c>
      <c r="Z309" s="123" t="s">
        <v>154</v>
      </c>
      <c r="AA309" s="124" t="s">
        <v>475</v>
      </c>
      <c r="AB309" s="125">
        <f t="shared" si="142"/>
        <v>0</v>
      </c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>
        <v>0</v>
      </c>
      <c r="BE309" s="125">
        <f t="shared" si="133"/>
        <v>0</v>
      </c>
      <c r="BF309" s="125">
        <f t="shared" si="134"/>
        <v>0</v>
      </c>
      <c r="BG309" s="125"/>
      <c r="BH309" s="125"/>
      <c r="BI309" s="125">
        <v>0</v>
      </c>
      <c r="BJ309" s="125">
        <v>0</v>
      </c>
      <c r="BK309" s="125">
        <v>0</v>
      </c>
      <c r="BL309" s="125">
        <v>0</v>
      </c>
      <c r="BM309" s="125">
        <v>0</v>
      </c>
      <c r="BN309" s="125">
        <v>0</v>
      </c>
      <c r="BO309" s="125">
        <v>0</v>
      </c>
      <c r="BP309" s="125">
        <v>0</v>
      </c>
      <c r="BQ309" s="125"/>
      <c r="BR309" s="125">
        <v>120</v>
      </c>
      <c r="BS309" s="125">
        <v>0</v>
      </c>
      <c r="BT309" s="125">
        <f t="shared" si="137"/>
        <v>120</v>
      </c>
    </row>
    <row r="310" s="110" customFormat="1" spans="1:72">
      <c r="A310" s="123"/>
      <c r="B310" s="123" t="s">
        <v>166</v>
      </c>
      <c r="C310" s="123"/>
      <c r="D310" s="124" t="s">
        <v>476</v>
      </c>
      <c r="E310" s="125">
        <f t="shared" si="128"/>
        <v>115.56</v>
      </c>
      <c r="F310" s="125">
        <f t="shared" si="130"/>
        <v>90.92</v>
      </c>
      <c r="G310" s="125">
        <v>54.85</v>
      </c>
      <c r="H310" s="125">
        <f t="shared" si="131"/>
        <v>31.5</v>
      </c>
      <c r="I310" s="125">
        <v>31.5</v>
      </c>
      <c r="J310" s="125">
        <v>0</v>
      </c>
      <c r="K310" s="125">
        <v>0</v>
      </c>
      <c r="L310" s="125">
        <v>0</v>
      </c>
      <c r="M310" s="125">
        <v>4.57</v>
      </c>
      <c r="N310" s="125">
        <v>0</v>
      </c>
      <c r="O310" s="125">
        <v>0</v>
      </c>
      <c r="P310" s="125">
        <v>0</v>
      </c>
      <c r="Q310" s="125"/>
      <c r="R310" s="125">
        <v>0</v>
      </c>
      <c r="S310" s="125">
        <v>0</v>
      </c>
      <c r="T310" s="125">
        <v>0</v>
      </c>
      <c r="U310" s="125">
        <v>0</v>
      </c>
      <c r="V310" s="125">
        <v>0</v>
      </c>
      <c r="W310" s="125">
        <v>0</v>
      </c>
      <c r="X310" s="123"/>
      <c r="Y310" s="123" t="s">
        <v>166</v>
      </c>
      <c r="Z310" s="123"/>
      <c r="AA310" s="124" t="s">
        <v>476</v>
      </c>
      <c r="AB310" s="125">
        <f>SUM(AB311:AB312)</f>
        <v>24.64</v>
      </c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>
        <v>0</v>
      </c>
      <c r="BE310" s="125">
        <f t="shared" si="133"/>
        <v>0</v>
      </c>
      <c r="BF310" s="125">
        <f t="shared" si="134"/>
        <v>0</v>
      </c>
      <c r="BG310" s="125"/>
      <c r="BH310" s="125"/>
      <c r="BI310" s="125">
        <v>0</v>
      </c>
      <c r="BJ310" s="125">
        <v>0</v>
      </c>
      <c r="BK310" s="125">
        <v>0</v>
      </c>
      <c r="BL310" s="125">
        <v>0</v>
      </c>
      <c r="BM310" s="125">
        <v>0</v>
      </c>
      <c r="BN310" s="125">
        <v>0</v>
      </c>
      <c r="BO310" s="125">
        <v>0</v>
      </c>
      <c r="BP310" s="125">
        <v>0</v>
      </c>
      <c r="BQ310" s="125">
        <v>0</v>
      </c>
      <c r="BR310" s="125">
        <v>0</v>
      </c>
      <c r="BS310" s="125">
        <v>704</v>
      </c>
      <c r="BT310" s="125">
        <f t="shared" si="137"/>
        <v>819.56</v>
      </c>
    </row>
    <row r="311" s="110" customFormat="1" spans="1:72">
      <c r="A311" s="123" t="s">
        <v>438</v>
      </c>
      <c r="B311" s="123" t="s">
        <v>168</v>
      </c>
      <c r="C311" s="123" t="s">
        <v>137</v>
      </c>
      <c r="D311" s="124" t="s">
        <v>284</v>
      </c>
      <c r="E311" s="125">
        <f t="shared" si="128"/>
        <v>115.56</v>
      </c>
      <c r="F311" s="125">
        <f t="shared" si="130"/>
        <v>90.92</v>
      </c>
      <c r="G311" s="125">
        <v>54.85</v>
      </c>
      <c r="H311" s="125">
        <f t="shared" si="131"/>
        <v>31.5</v>
      </c>
      <c r="I311" s="125">
        <v>31.5</v>
      </c>
      <c r="J311" s="125">
        <v>0</v>
      </c>
      <c r="K311" s="125">
        <v>0</v>
      </c>
      <c r="L311" s="125">
        <v>0</v>
      </c>
      <c r="M311" s="125">
        <v>4.57</v>
      </c>
      <c r="N311" s="125">
        <v>0</v>
      </c>
      <c r="O311" s="125">
        <v>0</v>
      </c>
      <c r="P311" s="125">
        <v>0</v>
      </c>
      <c r="Q311" s="125"/>
      <c r="R311" s="125">
        <v>0</v>
      </c>
      <c r="S311" s="125">
        <v>0</v>
      </c>
      <c r="T311" s="125">
        <v>0</v>
      </c>
      <c r="U311" s="125">
        <v>0</v>
      </c>
      <c r="V311" s="125">
        <v>0</v>
      </c>
      <c r="W311" s="125">
        <v>0</v>
      </c>
      <c r="X311" s="123" t="s">
        <v>438</v>
      </c>
      <c r="Y311" s="123" t="s">
        <v>168</v>
      </c>
      <c r="Z311" s="123" t="s">
        <v>137</v>
      </c>
      <c r="AA311" s="124" t="s">
        <v>284</v>
      </c>
      <c r="AB311" s="125">
        <f t="shared" ref="AB311:AB312" si="143">SUBTOTAL(9,AC311:BD311)</f>
        <v>24.64</v>
      </c>
      <c r="AC311" s="136">
        <v>2</v>
      </c>
      <c r="AD311" s="136">
        <v>0</v>
      </c>
      <c r="AE311" s="137">
        <v>0</v>
      </c>
      <c r="AF311" s="137">
        <v>0</v>
      </c>
      <c r="AG311" s="136">
        <v>0.3</v>
      </c>
      <c r="AH311" s="136">
        <v>0.5</v>
      </c>
      <c r="AI311" s="136">
        <v>0</v>
      </c>
      <c r="AJ311" s="136">
        <v>0</v>
      </c>
      <c r="AK311" s="136">
        <v>0</v>
      </c>
      <c r="AL311" s="136">
        <v>0</v>
      </c>
      <c r="AM311" s="137">
        <v>0</v>
      </c>
      <c r="AN311" s="136">
        <v>0</v>
      </c>
      <c r="AO311" s="136">
        <v>0</v>
      </c>
      <c r="AP311" s="136">
        <v>0</v>
      </c>
      <c r="AQ311" s="136">
        <v>1</v>
      </c>
      <c r="AR311" s="136">
        <v>3.2</v>
      </c>
      <c r="AS311" s="137">
        <v>0</v>
      </c>
      <c r="AT311" s="137">
        <v>0</v>
      </c>
      <c r="AU311" s="137">
        <v>0</v>
      </c>
      <c r="AV311" s="136">
        <v>0</v>
      </c>
      <c r="AW311" s="137">
        <v>0</v>
      </c>
      <c r="AX311" s="136">
        <v>8.4</v>
      </c>
      <c r="AY311" s="136">
        <v>0</v>
      </c>
      <c r="AZ311" s="136">
        <v>0</v>
      </c>
      <c r="BA311" s="136">
        <v>9.24</v>
      </c>
      <c r="BB311" s="136">
        <v>0</v>
      </c>
      <c r="BC311" s="136">
        <v>0</v>
      </c>
      <c r="BD311" s="125">
        <v>0</v>
      </c>
      <c r="BE311" s="125">
        <f t="shared" si="133"/>
        <v>0</v>
      </c>
      <c r="BF311" s="125">
        <f t="shared" si="134"/>
        <v>0</v>
      </c>
      <c r="BG311" s="125"/>
      <c r="BH311" s="125"/>
      <c r="BI311" s="125">
        <v>0</v>
      </c>
      <c r="BJ311" s="125">
        <v>0</v>
      </c>
      <c r="BK311" s="125">
        <v>0</v>
      </c>
      <c r="BL311" s="125">
        <v>0</v>
      </c>
      <c r="BM311" s="125">
        <v>0</v>
      </c>
      <c r="BN311" s="125">
        <v>0</v>
      </c>
      <c r="BO311" s="125">
        <v>0</v>
      </c>
      <c r="BP311" s="125">
        <v>0</v>
      </c>
      <c r="BQ311" s="125">
        <v>0</v>
      </c>
      <c r="BR311" s="125">
        <v>0</v>
      </c>
      <c r="BS311" s="125">
        <v>0</v>
      </c>
      <c r="BT311" s="125">
        <f t="shared" si="137"/>
        <v>115.56</v>
      </c>
    </row>
    <row r="312" s="110" customFormat="1" spans="1:72">
      <c r="A312" s="123" t="s">
        <v>438</v>
      </c>
      <c r="B312" s="123" t="s">
        <v>168</v>
      </c>
      <c r="C312" s="123" t="s">
        <v>142</v>
      </c>
      <c r="D312" s="124" t="s">
        <v>477</v>
      </c>
      <c r="E312" s="125">
        <f t="shared" si="128"/>
        <v>0</v>
      </c>
      <c r="F312" s="125">
        <f t="shared" si="130"/>
        <v>0</v>
      </c>
      <c r="G312" s="125">
        <v>0</v>
      </c>
      <c r="H312" s="125">
        <f t="shared" si="131"/>
        <v>0</v>
      </c>
      <c r="I312" s="125">
        <v>0</v>
      </c>
      <c r="J312" s="125">
        <v>0</v>
      </c>
      <c r="K312" s="125">
        <v>0</v>
      </c>
      <c r="L312" s="125">
        <v>0</v>
      </c>
      <c r="M312" s="125">
        <v>0</v>
      </c>
      <c r="N312" s="125">
        <v>0</v>
      </c>
      <c r="O312" s="125">
        <v>0</v>
      </c>
      <c r="P312" s="125">
        <v>0</v>
      </c>
      <c r="Q312" s="125"/>
      <c r="R312" s="125">
        <v>0</v>
      </c>
      <c r="S312" s="125">
        <v>0</v>
      </c>
      <c r="T312" s="125">
        <v>0</v>
      </c>
      <c r="U312" s="125">
        <v>0</v>
      </c>
      <c r="V312" s="125">
        <v>0</v>
      </c>
      <c r="W312" s="125">
        <v>0</v>
      </c>
      <c r="X312" s="123" t="s">
        <v>438</v>
      </c>
      <c r="Y312" s="123" t="s">
        <v>168</v>
      </c>
      <c r="Z312" s="123" t="s">
        <v>142</v>
      </c>
      <c r="AA312" s="124" t="s">
        <v>477</v>
      </c>
      <c r="AB312" s="125">
        <f t="shared" si="143"/>
        <v>0</v>
      </c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>
        <v>0</v>
      </c>
      <c r="BE312" s="125">
        <f t="shared" si="133"/>
        <v>0</v>
      </c>
      <c r="BF312" s="125">
        <f t="shared" si="134"/>
        <v>0</v>
      </c>
      <c r="BG312" s="125"/>
      <c r="BH312" s="125"/>
      <c r="BI312" s="125">
        <v>0</v>
      </c>
      <c r="BJ312" s="125">
        <v>0</v>
      </c>
      <c r="BK312" s="125">
        <v>0</v>
      </c>
      <c r="BL312" s="125">
        <v>0</v>
      </c>
      <c r="BM312" s="125">
        <v>0</v>
      </c>
      <c r="BN312" s="125">
        <v>0</v>
      </c>
      <c r="BO312" s="125">
        <v>0</v>
      </c>
      <c r="BP312" s="125">
        <v>0</v>
      </c>
      <c r="BQ312" s="125">
        <v>0</v>
      </c>
      <c r="BR312" s="125">
        <v>0</v>
      </c>
      <c r="BS312" s="125">
        <v>704</v>
      </c>
      <c r="BT312" s="125">
        <f t="shared" si="137"/>
        <v>704</v>
      </c>
    </row>
    <row r="313" s="110" customFormat="1" spans="1:72">
      <c r="A313" s="123"/>
      <c r="B313" s="123" t="s">
        <v>163</v>
      </c>
      <c r="C313" s="123"/>
      <c r="D313" s="124" t="s">
        <v>478</v>
      </c>
      <c r="E313" s="125">
        <f t="shared" si="128"/>
        <v>4343</v>
      </c>
      <c r="F313" s="125">
        <f t="shared" si="130"/>
        <v>4343</v>
      </c>
      <c r="G313" s="125">
        <v>0</v>
      </c>
      <c r="H313" s="125">
        <f t="shared" si="131"/>
        <v>0</v>
      </c>
      <c r="I313" s="125">
        <v>0</v>
      </c>
      <c r="J313" s="125">
        <v>0</v>
      </c>
      <c r="K313" s="125">
        <v>0</v>
      </c>
      <c r="L313" s="125">
        <v>0</v>
      </c>
      <c r="M313" s="125">
        <v>0</v>
      </c>
      <c r="N313" s="125">
        <v>0</v>
      </c>
      <c r="O313" s="125">
        <v>0</v>
      </c>
      <c r="P313" s="125">
        <v>0</v>
      </c>
      <c r="Q313" s="125"/>
      <c r="R313" s="125">
        <v>0</v>
      </c>
      <c r="S313" s="125">
        <v>0</v>
      </c>
      <c r="T313" s="125">
        <v>0</v>
      </c>
      <c r="U313" s="125">
        <v>0</v>
      </c>
      <c r="V313" s="125">
        <v>0</v>
      </c>
      <c r="W313" s="125">
        <v>4343</v>
      </c>
      <c r="X313" s="123"/>
      <c r="Y313" s="123" t="s">
        <v>163</v>
      </c>
      <c r="Z313" s="123"/>
      <c r="AA313" s="124" t="s">
        <v>478</v>
      </c>
      <c r="AB313" s="125">
        <f t="shared" si="135"/>
        <v>0</v>
      </c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>
        <v>0</v>
      </c>
      <c r="BE313" s="125">
        <f t="shared" si="133"/>
        <v>0</v>
      </c>
      <c r="BF313" s="125">
        <f t="shared" si="134"/>
        <v>0</v>
      </c>
      <c r="BG313" s="125"/>
      <c r="BH313" s="125"/>
      <c r="BI313" s="125">
        <v>0</v>
      </c>
      <c r="BJ313" s="125">
        <v>0</v>
      </c>
      <c r="BK313" s="125">
        <v>0</v>
      </c>
      <c r="BL313" s="125">
        <v>0</v>
      </c>
      <c r="BM313" s="125">
        <v>0</v>
      </c>
      <c r="BN313" s="125">
        <v>0</v>
      </c>
      <c r="BO313" s="125">
        <v>0</v>
      </c>
      <c r="BP313" s="125">
        <v>0</v>
      </c>
      <c r="BQ313" s="125">
        <v>0</v>
      </c>
      <c r="BR313" s="125">
        <v>4600.69</v>
      </c>
      <c r="BS313" s="125">
        <v>1985</v>
      </c>
      <c r="BT313" s="125">
        <f t="shared" si="137"/>
        <v>10928.69</v>
      </c>
    </row>
    <row r="314" s="110" customFormat="1" spans="1:72">
      <c r="A314" s="123" t="s">
        <v>438</v>
      </c>
      <c r="B314" s="123" t="s">
        <v>171</v>
      </c>
      <c r="C314" s="123" t="s">
        <v>154</v>
      </c>
      <c r="D314" s="124" t="s">
        <v>479</v>
      </c>
      <c r="E314" s="125">
        <f t="shared" si="128"/>
        <v>4343</v>
      </c>
      <c r="F314" s="125">
        <f t="shared" si="130"/>
        <v>4343</v>
      </c>
      <c r="G314" s="125">
        <v>0</v>
      </c>
      <c r="H314" s="125">
        <f t="shared" si="131"/>
        <v>0</v>
      </c>
      <c r="I314" s="125">
        <v>0</v>
      </c>
      <c r="J314" s="125">
        <v>0</v>
      </c>
      <c r="K314" s="125">
        <v>0</v>
      </c>
      <c r="L314" s="125">
        <v>0</v>
      </c>
      <c r="M314" s="125">
        <v>0</v>
      </c>
      <c r="N314" s="125">
        <v>0</v>
      </c>
      <c r="O314" s="125">
        <v>0</v>
      </c>
      <c r="P314" s="125">
        <v>0</v>
      </c>
      <c r="Q314" s="125"/>
      <c r="R314" s="125">
        <v>0</v>
      </c>
      <c r="S314" s="125">
        <v>0</v>
      </c>
      <c r="T314" s="125">
        <v>0</v>
      </c>
      <c r="U314" s="125">
        <v>0</v>
      </c>
      <c r="V314" s="125">
        <v>0</v>
      </c>
      <c r="W314" s="125">
        <v>4343</v>
      </c>
      <c r="X314" s="123" t="s">
        <v>438</v>
      </c>
      <c r="Y314" s="123" t="s">
        <v>171</v>
      </c>
      <c r="Z314" s="123" t="s">
        <v>154</v>
      </c>
      <c r="AA314" s="124" t="s">
        <v>479</v>
      </c>
      <c r="AB314" s="125">
        <f>SUBTOTAL(9,AC314:BD314)</f>
        <v>0</v>
      </c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>
        <v>0</v>
      </c>
      <c r="BE314" s="125">
        <f t="shared" si="133"/>
        <v>0</v>
      </c>
      <c r="BF314" s="125">
        <f t="shared" si="134"/>
        <v>0</v>
      </c>
      <c r="BG314" s="125"/>
      <c r="BH314" s="125"/>
      <c r="BI314" s="125">
        <v>0</v>
      </c>
      <c r="BJ314" s="125">
        <v>0</v>
      </c>
      <c r="BK314" s="125">
        <v>0</v>
      </c>
      <c r="BL314" s="125">
        <v>0</v>
      </c>
      <c r="BM314" s="125">
        <v>0</v>
      </c>
      <c r="BN314" s="125">
        <v>0</v>
      </c>
      <c r="BO314" s="125">
        <v>0</v>
      </c>
      <c r="BP314" s="125">
        <v>0</v>
      </c>
      <c r="BQ314" s="125">
        <v>0</v>
      </c>
      <c r="BR314" s="125">
        <v>4600.69</v>
      </c>
      <c r="BS314" s="125">
        <v>1985</v>
      </c>
      <c r="BT314" s="125">
        <f t="shared" si="137"/>
        <v>10928.69</v>
      </c>
    </row>
    <row r="315" s="110" customFormat="1" spans="1:72">
      <c r="A315" s="123"/>
      <c r="B315" s="123" t="s">
        <v>150</v>
      </c>
      <c r="C315" s="123"/>
      <c r="D315" s="124" t="s">
        <v>480</v>
      </c>
      <c r="E315" s="125">
        <f t="shared" si="128"/>
        <v>0</v>
      </c>
      <c r="F315" s="125">
        <f t="shared" si="130"/>
        <v>0</v>
      </c>
      <c r="G315" s="125">
        <v>0</v>
      </c>
      <c r="H315" s="125">
        <f t="shared" si="131"/>
        <v>0</v>
      </c>
      <c r="I315" s="125">
        <v>0</v>
      </c>
      <c r="J315" s="125">
        <v>0</v>
      </c>
      <c r="K315" s="125">
        <v>0</v>
      </c>
      <c r="L315" s="125">
        <v>0</v>
      </c>
      <c r="M315" s="125">
        <v>0</v>
      </c>
      <c r="N315" s="125">
        <v>0</v>
      </c>
      <c r="O315" s="125">
        <v>0</v>
      </c>
      <c r="P315" s="125">
        <v>0</v>
      </c>
      <c r="Q315" s="125"/>
      <c r="R315" s="125">
        <v>0</v>
      </c>
      <c r="S315" s="125">
        <v>0</v>
      </c>
      <c r="T315" s="125">
        <v>0</v>
      </c>
      <c r="U315" s="125">
        <v>0</v>
      </c>
      <c r="V315" s="125">
        <v>0</v>
      </c>
      <c r="W315" s="125">
        <v>0</v>
      </c>
      <c r="X315" s="123"/>
      <c r="Y315" s="123" t="s">
        <v>150</v>
      </c>
      <c r="Z315" s="123"/>
      <c r="AA315" s="124" t="s">
        <v>480</v>
      </c>
      <c r="AB315" s="125">
        <f t="shared" si="135"/>
        <v>0</v>
      </c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>
        <v>0</v>
      </c>
      <c r="BE315" s="125">
        <f t="shared" si="133"/>
        <v>0</v>
      </c>
      <c r="BF315" s="125">
        <f t="shared" si="134"/>
        <v>0</v>
      </c>
      <c r="BG315" s="125"/>
      <c r="BH315" s="125"/>
      <c r="BI315" s="125">
        <v>0</v>
      </c>
      <c r="BJ315" s="125">
        <v>0</v>
      </c>
      <c r="BK315" s="125">
        <v>0</v>
      </c>
      <c r="BL315" s="125">
        <v>0</v>
      </c>
      <c r="BM315" s="125">
        <v>0</v>
      </c>
      <c r="BN315" s="125">
        <v>0</v>
      </c>
      <c r="BO315" s="125">
        <v>0</v>
      </c>
      <c r="BP315" s="125">
        <v>0</v>
      </c>
      <c r="BQ315" s="125">
        <v>0</v>
      </c>
      <c r="BR315" s="125">
        <v>250</v>
      </c>
      <c r="BS315" s="125">
        <v>1438</v>
      </c>
      <c r="BT315" s="125">
        <f t="shared" si="137"/>
        <v>1688</v>
      </c>
    </row>
    <row r="316" s="110" customFormat="1" spans="1:72">
      <c r="A316" s="123" t="s">
        <v>438</v>
      </c>
      <c r="B316" s="123" t="s">
        <v>174</v>
      </c>
      <c r="C316" s="123" t="s">
        <v>145</v>
      </c>
      <c r="D316" s="124" t="s">
        <v>481</v>
      </c>
      <c r="E316" s="125">
        <f t="shared" si="128"/>
        <v>0</v>
      </c>
      <c r="F316" s="125">
        <f t="shared" si="130"/>
        <v>0</v>
      </c>
      <c r="G316" s="125">
        <v>0</v>
      </c>
      <c r="H316" s="125">
        <f t="shared" si="131"/>
        <v>0</v>
      </c>
      <c r="I316" s="125">
        <v>0</v>
      </c>
      <c r="J316" s="125">
        <v>0</v>
      </c>
      <c r="K316" s="125">
        <v>0</v>
      </c>
      <c r="L316" s="125">
        <v>0</v>
      </c>
      <c r="M316" s="125">
        <v>0</v>
      </c>
      <c r="N316" s="125">
        <v>0</v>
      </c>
      <c r="O316" s="125">
        <v>0</v>
      </c>
      <c r="P316" s="125">
        <v>0</v>
      </c>
      <c r="Q316" s="125"/>
      <c r="R316" s="125">
        <v>0</v>
      </c>
      <c r="S316" s="125">
        <v>0</v>
      </c>
      <c r="T316" s="125">
        <v>0</v>
      </c>
      <c r="U316" s="125">
        <v>0</v>
      </c>
      <c r="V316" s="125">
        <v>0</v>
      </c>
      <c r="W316" s="125">
        <v>0</v>
      </c>
      <c r="X316" s="123" t="s">
        <v>438</v>
      </c>
      <c r="Y316" s="123" t="s">
        <v>174</v>
      </c>
      <c r="Z316" s="123" t="s">
        <v>145</v>
      </c>
      <c r="AA316" s="124" t="s">
        <v>481</v>
      </c>
      <c r="AB316" s="125">
        <f t="shared" ref="AB316:AB317" si="144">SUBTOTAL(9,AC316:BD316)</f>
        <v>0</v>
      </c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>
        <v>0</v>
      </c>
      <c r="BE316" s="125">
        <f t="shared" si="133"/>
        <v>0</v>
      </c>
      <c r="BF316" s="125">
        <f t="shared" si="134"/>
        <v>0</v>
      </c>
      <c r="BG316" s="125"/>
      <c r="BH316" s="125"/>
      <c r="BI316" s="125">
        <v>0</v>
      </c>
      <c r="BJ316" s="125">
        <v>0</v>
      </c>
      <c r="BK316" s="125">
        <v>0</v>
      </c>
      <c r="BL316" s="125">
        <v>0</v>
      </c>
      <c r="BM316" s="125">
        <v>0</v>
      </c>
      <c r="BN316" s="125">
        <v>0</v>
      </c>
      <c r="BO316" s="125">
        <v>0</v>
      </c>
      <c r="BP316" s="125">
        <v>0</v>
      </c>
      <c r="BQ316" s="125">
        <v>0</v>
      </c>
      <c r="BR316" s="125">
        <v>200</v>
      </c>
      <c r="BS316" s="125">
        <v>1272</v>
      </c>
      <c r="BT316" s="125">
        <f t="shared" si="137"/>
        <v>1472</v>
      </c>
    </row>
    <row r="317" s="110" customFormat="1" spans="1:72">
      <c r="A317" s="123" t="s">
        <v>438</v>
      </c>
      <c r="B317" s="123" t="s">
        <v>174</v>
      </c>
      <c r="C317" s="123" t="s">
        <v>156</v>
      </c>
      <c r="D317" s="124" t="s">
        <v>482</v>
      </c>
      <c r="E317" s="125">
        <f t="shared" si="128"/>
        <v>0</v>
      </c>
      <c r="F317" s="125">
        <f t="shared" si="130"/>
        <v>0</v>
      </c>
      <c r="G317" s="125">
        <v>0</v>
      </c>
      <c r="H317" s="125">
        <f t="shared" si="131"/>
        <v>0</v>
      </c>
      <c r="I317" s="125">
        <v>0</v>
      </c>
      <c r="J317" s="125">
        <v>0</v>
      </c>
      <c r="K317" s="125">
        <v>0</v>
      </c>
      <c r="L317" s="125">
        <v>0</v>
      </c>
      <c r="M317" s="125">
        <v>0</v>
      </c>
      <c r="N317" s="125">
        <v>0</v>
      </c>
      <c r="O317" s="125">
        <v>0</v>
      </c>
      <c r="P317" s="125">
        <v>0</v>
      </c>
      <c r="Q317" s="125"/>
      <c r="R317" s="125">
        <v>0</v>
      </c>
      <c r="S317" s="125">
        <v>0</v>
      </c>
      <c r="T317" s="125">
        <v>0</v>
      </c>
      <c r="U317" s="125">
        <v>0</v>
      </c>
      <c r="V317" s="125">
        <v>0</v>
      </c>
      <c r="W317" s="125">
        <v>0</v>
      </c>
      <c r="X317" s="123" t="s">
        <v>438</v>
      </c>
      <c r="Y317" s="123" t="s">
        <v>174</v>
      </c>
      <c r="Z317" s="123" t="s">
        <v>156</v>
      </c>
      <c r="AA317" s="124" t="s">
        <v>482</v>
      </c>
      <c r="AB317" s="125">
        <f t="shared" si="144"/>
        <v>0</v>
      </c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>
        <v>0</v>
      </c>
      <c r="BE317" s="125">
        <f t="shared" si="133"/>
        <v>0</v>
      </c>
      <c r="BF317" s="125">
        <f t="shared" si="134"/>
        <v>0</v>
      </c>
      <c r="BG317" s="125"/>
      <c r="BH317" s="125"/>
      <c r="BI317" s="125">
        <v>0</v>
      </c>
      <c r="BJ317" s="125">
        <v>0</v>
      </c>
      <c r="BK317" s="125">
        <v>0</v>
      </c>
      <c r="BL317" s="125">
        <v>0</v>
      </c>
      <c r="BM317" s="125">
        <v>0</v>
      </c>
      <c r="BN317" s="125">
        <v>0</v>
      </c>
      <c r="BO317" s="125">
        <v>0</v>
      </c>
      <c r="BP317" s="125">
        <v>0</v>
      </c>
      <c r="BQ317" s="125">
        <v>0</v>
      </c>
      <c r="BR317" s="125">
        <v>50</v>
      </c>
      <c r="BS317" s="125">
        <v>166</v>
      </c>
      <c r="BT317" s="125">
        <f t="shared" si="137"/>
        <v>216</v>
      </c>
    </row>
    <row r="318" s="110" customFormat="1" spans="1:72">
      <c r="A318" s="123" t="s">
        <v>483</v>
      </c>
      <c r="B318" s="123"/>
      <c r="C318" s="123"/>
      <c r="D318" s="124" t="s">
        <v>484</v>
      </c>
      <c r="E318" s="125">
        <f t="shared" si="128"/>
        <v>2651.39</v>
      </c>
      <c r="F318" s="125">
        <f t="shared" si="130"/>
        <v>2036.4</v>
      </c>
      <c r="G318" s="125">
        <v>1268.3</v>
      </c>
      <c r="H318" s="125">
        <f t="shared" si="131"/>
        <v>254.48</v>
      </c>
      <c r="I318" s="125">
        <v>211.28</v>
      </c>
      <c r="J318" s="125">
        <v>43.2</v>
      </c>
      <c r="K318" s="125">
        <v>0</v>
      </c>
      <c r="L318" s="125">
        <v>0</v>
      </c>
      <c r="M318" s="125">
        <v>105.69</v>
      </c>
      <c r="N318" s="125">
        <v>0</v>
      </c>
      <c r="O318" s="125">
        <v>407.93</v>
      </c>
      <c r="P318" s="125">
        <v>0</v>
      </c>
      <c r="Q318" s="125"/>
      <c r="R318" s="125">
        <v>0</v>
      </c>
      <c r="S318" s="125">
        <v>0</v>
      </c>
      <c r="T318" s="125">
        <v>0</v>
      </c>
      <c r="U318" s="125">
        <v>0</v>
      </c>
      <c r="V318" s="125">
        <v>0</v>
      </c>
      <c r="W318" s="125">
        <v>0</v>
      </c>
      <c r="X318" s="123" t="s">
        <v>483</v>
      </c>
      <c r="Y318" s="123"/>
      <c r="Z318" s="123"/>
      <c r="AA318" s="124" t="s">
        <v>484</v>
      </c>
      <c r="AB318" s="125">
        <f>AB319+AB325+AB329</f>
        <v>584.45</v>
      </c>
      <c r="AC318" s="125">
        <f t="shared" ref="AC318:BD318" si="145">AC319+AC325+AC329</f>
        <v>63.3</v>
      </c>
      <c r="AD318" s="125">
        <f t="shared" si="145"/>
        <v>12.5</v>
      </c>
      <c r="AE318" s="125">
        <f t="shared" si="145"/>
        <v>5</v>
      </c>
      <c r="AF318" s="125">
        <f t="shared" si="145"/>
        <v>0</v>
      </c>
      <c r="AG318" s="125">
        <f t="shared" si="145"/>
        <v>6</v>
      </c>
      <c r="AH318" s="125">
        <f t="shared" si="145"/>
        <v>19.8</v>
      </c>
      <c r="AI318" s="125">
        <f t="shared" si="145"/>
        <v>5.7</v>
      </c>
      <c r="AJ318" s="125">
        <f t="shared" si="145"/>
        <v>0</v>
      </c>
      <c r="AK318" s="125">
        <f t="shared" si="145"/>
        <v>3.5</v>
      </c>
      <c r="AL318" s="125">
        <f t="shared" si="145"/>
        <v>100.5</v>
      </c>
      <c r="AM318" s="125">
        <f t="shared" si="145"/>
        <v>0</v>
      </c>
      <c r="AN318" s="125">
        <f t="shared" si="145"/>
        <v>8.2</v>
      </c>
      <c r="AO318" s="125">
        <f t="shared" si="145"/>
        <v>13.6</v>
      </c>
      <c r="AP318" s="125">
        <f t="shared" si="145"/>
        <v>9.06</v>
      </c>
      <c r="AQ318" s="125">
        <f t="shared" si="145"/>
        <v>5.7</v>
      </c>
      <c r="AR318" s="125">
        <f t="shared" si="145"/>
        <v>21.7</v>
      </c>
      <c r="AS318" s="125">
        <f t="shared" si="145"/>
        <v>18</v>
      </c>
      <c r="AT318" s="125">
        <f t="shared" si="145"/>
        <v>0</v>
      </c>
      <c r="AU318" s="125">
        <f t="shared" si="145"/>
        <v>10</v>
      </c>
      <c r="AV318" s="125">
        <f t="shared" si="145"/>
        <v>8.5</v>
      </c>
      <c r="AW318" s="125">
        <f t="shared" si="145"/>
        <v>0</v>
      </c>
      <c r="AX318" s="125">
        <f t="shared" si="145"/>
        <v>127.34</v>
      </c>
      <c r="AY318" s="125">
        <f t="shared" si="145"/>
        <v>0.2</v>
      </c>
      <c r="AZ318" s="125">
        <f t="shared" si="145"/>
        <v>74.3</v>
      </c>
      <c r="BA318" s="125">
        <f t="shared" si="145"/>
        <v>29.64</v>
      </c>
      <c r="BB318" s="125">
        <f t="shared" si="145"/>
        <v>2</v>
      </c>
      <c r="BC318" s="125">
        <f t="shared" si="145"/>
        <v>39.91</v>
      </c>
      <c r="BD318" s="125">
        <f t="shared" si="145"/>
        <v>0</v>
      </c>
      <c r="BE318" s="125">
        <f t="shared" si="133"/>
        <v>30.54</v>
      </c>
      <c r="BF318" s="125">
        <f t="shared" si="134"/>
        <v>0</v>
      </c>
      <c r="BG318" s="125"/>
      <c r="BH318" s="125"/>
      <c r="BI318" s="125">
        <v>0</v>
      </c>
      <c r="BJ318" s="125">
        <v>0</v>
      </c>
      <c r="BK318" s="125">
        <v>30.54</v>
      </c>
      <c r="BL318" s="125">
        <v>0</v>
      </c>
      <c r="BM318" s="125">
        <v>0</v>
      </c>
      <c r="BN318" s="125">
        <v>0</v>
      </c>
      <c r="BO318" s="125">
        <v>0</v>
      </c>
      <c r="BP318" s="125">
        <v>0</v>
      </c>
      <c r="BQ318" s="125">
        <v>0</v>
      </c>
      <c r="BR318" s="125">
        <v>1637.66</v>
      </c>
      <c r="BS318" s="125">
        <v>3837.84</v>
      </c>
      <c r="BT318" s="125">
        <f t="shared" si="137"/>
        <v>8126.89</v>
      </c>
    </row>
    <row r="319" s="110" customFormat="1" spans="1:72">
      <c r="A319" s="123"/>
      <c r="B319" s="123" t="s">
        <v>137</v>
      </c>
      <c r="C319" s="123"/>
      <c r="D319" s="124" t="s">
        <v>485</v>
      </c>
      <c r="E319" s="125">
        <f t="shared" si="128"/>
        <v>2651.39</v>
      </c>
      <c r="F319" s="125">
        <f t="shared" si="130"/>
        <v>2036.4</v>
      </c>
      <c r="G319" s="125">
        <v>1268.3</v>
      </c>
      <c r="H319" s="125">
        <f t="shared" si="131"/>
        <v>254.48</v>
      </c>
      <c r="I319" s="125">
        <v>211.28</v>
      </c>
      <c r="J319" s="125">
        <v>43.2</v>
      </c>
      <c r="K319" s="125">
        <v>0</v>
      </c>
      <c r="L319" s="125">
        <v>0</v>
      </c>
      <c r="M319" s="125">
        <v>105.69</v>
      </c>
      <c r="N319" s="125">
        <v>0</v>
      </c>
      <c r="O319" s="125">
        <v>407.93</v>
      </c>
      <c r="P319" s="125">
        <v>0</v>
      </c>
      <c r="Q319" s="125"/>
      <c r="R319" s="125">
        <v>0</v>
      </c>
      <c r="S319" s="125">
        <v>0</v>
      </c>
      <c r="T319" s="125">
        <v>0</v>
      </c>
      <c r="U319" s="125">
        <v>0</v>
      </c>
      <c r="V319" s="125">
        <v>0</v>
      </c>
      <c r="W319" s="125">
        <v>0</v>
      </c>
      <c r="X319" s="123"/>
      <c r="Y319" s="123" t="s">
        <v>137</v>
      </c>
      <c r="Z319" s="123"/>
      <c r="AA319" s="124" t="s">
        <v>485</v>
      </c>
      <c r="AB319" s="125">
        <f>SUM(AB320:AB324)</f>
        <v>584.45</v>
      </c>
      <c r="AC319" s="125">
        <f t="shared" ref="AC319:BD319" si="146">SUM(AC320:AC324)</f>
        <v>63.3</v>
      </c>
      <c r="AD319" s="125">
        <f t="shared" si="146"/>
        <v>12.5</v>
      </c>
      <c r="AE319" s="125">
        <f t="shared" si="146"/>
        <v>5</v>
      </c>
      <c r="AF319" s="125">
        <f t="shared" si="146"/>
        <v>0</v>
      </c>
      <c r="AG319" s="125">
        <f t="shared" si="146"/>
        <v>6</v>
      </c>
      <c r="AH319" s="125">
        <f t="shared" si="146"/>
        <v>19.8</v>
      </c>
      <c r="AI319" s="125">
        <f t="shared" si="146"/>
        <v>5.7</v>
      </c>
      <c r="AJ319" s="125">
        <f t="shared" si="146"/>
        <v>0</v>
      </c>
      <c r="AK319" s="125">
        <f t="shared" si="146"/>
        <v>3.5</v>
      </c>
      <c r="AL319" s="125">
        <f t="shared" si="146"/>
        <v>100.5</v>
      </c>
      <c r="AM319" s="125">
        <f t="shared" si="146"/>
        <v>0</v>
      </c>
      <c r="AN319" s="125">
        <f t="shared" si="146"/>
        <v>8.2</v>
      </c>
      <c r="AO319" s="125">
        <f t="shared" si="146"/>
        <v>13.6</v>
      </c>
      <c r="AP319" s="125">
        <f t="shared" si="146"/>
        <v>9.06</v>
      </c>
      <c r="AQ319" s="125">
        <f t="shared" si="146"/>
        <v>5.7</v>
      </c>
      <c r="AR319" s="125">
        <f t="shared" si="146"/>
        <v>21.7</v>
      </c>
      <c r="AS319" s="125">
        <f t="shared" si="146"/>
        <v>18</v>
      </c>
      <c r="AT319" s="125">
        <f t="shared" si="146"/>
        <v>0</v>
      </c>
      <c r="AU319" s="125">
        <f t="shared" si="146"/>
        <v>10</v>
      </c>
      <c r="AV319" s="125">
        <f t="shared" si="146"/>
        <v>8.5</v>
      </c>
      <c r="AW319" s="125">
        <f t="shared" si="146"/>
        <v>0</v>
      </c>
      <c r="AX319" s="125">
        <f t="shared" si="146"/>
        <v>127.34</v>
      </c>
      <c r="AY319" s="125">
        <f t="shared" si="146"/>
        <v>0.2</v>
      </c>
      <c r="AZ319" s="125">
        <f t="shared" si="146"/>
        <v>74.3</v>
      </c>
      <c r="BA319" s="125">
        <f t="shared" si="146"/>
        <v>29.64</v>
      </c>
      <c r="BB319" s="125">
        <f t="shared" si="146"/>
        <v>2</v>
      </c>
      <c r="BC319" s="125">
        <f t="shared" si="146"/>
        <v>39.91</v>
      </c>
      <c r="BD319" s="125">
        <f t="shared" si="146"/>
        <v>0</v>
      </c>
      <c r="BE319" s="125">
        <f t="shared" si="133"/>
        <v>30.54</v>
      </c>
      <c r="BF319" s="125">
        <f t="shared" si="134"/>
        <v>0</v>
      </c>
      <c r="BG319" s="125"/>
      <c r="BH319" s="125"/>
      <c r="BI319" s="125">
        <v>0</v>
      </c>
      <c r="BJ319" s="125">
        <v>0</v>
      </c>
      <c r="BK319" s="125">
        <v>30.54</v>
      </c>
      <c r="BL319" s="125">
        <v>0</v>
      </c>
      <c r="BM319" s="125">
        <v>0</v>
      </c>
      <c r="BN319" s="125">
        <v>0</v>
      </c>
      <c r="BO319" s="125">
        <v>0</v>
      </c>
      <c r="BP319" s="125">
        <v>0</v>
      </c>
      <c r="BQ319" s="125">
        <v>0</v>
      </c>
      <c r="BR319" s="125">
        <v>1587.66</v>
      </c>
      <c r="BS319" s="125">
        <v>807</v>
      </c>
      <c r="BT319" s="125">
        <f t="shared" si="137"/>
        <v>5046.05</v>
      </c>
    </row>
    <row r="320" s="110" customFormat="1" spans="1:72">
      <c r="A320" s="123" t="s">
        <v>486</v>
      </c>
      <c r="B320" s="123" t="s">
        <v>140</v>
      </c>
      <c r="C320" s="123" t="s">
        <v>137</v>
      </c>
      <c r="D320" s="124" t="s">
        <v>141</v>
      </c>
      <c r="E320" s="125">
        <f t="shared" si="128"/>
        <v>962.92</v>
      </c>
      <c r="F320" s="125">
        <f t="shared" si="130"/>
        <v>654.97</v>
      </c>
      <c r="G320" s="125">
        <v>409.56</v>
      </c>
      <c r="H320" s="125">
        <f t="shared" si="131"/>
        <v>211.28</v>
      </c>
      <c r="I320" s="125">
        <v>211.28</v>
      </c>
      <c r="J320" s="125">
        <v>0</v>
      </c>
      <c r="K320" s="125">
        <v>0</v>
      </c>
      <c r="L320" s="125">
        <v>0</v>
      </c>
      <c r="M320" s="125">
        <v>34.13</v>
      </c>
      <c r="N320" s="125">
        <v>0</v>
      </c>
      <c r="O320" s="125">
        <v>0</v>
      </c>
      <c r="P320" s="125">
        <v>0</v>
      </c>
      <c r="Q320" s="125"/>
      <c r="R320" s="125">
        <v>0</v>
      </c>
      <c r="S320" s="125">
        <v>0</v>
      </c>
      <c r="T320" s="125">
        <v>0</v>
      </c>
      <c r="U320" s="125">
        <v>0</v>
      </c>
      <c r="V320" s="125">
        <v>0</v>
      </c>
      <c r="W320" s="125">
        <v>0</v>
      </c>
      <c r="X320" s="123" t="s">
        <v>486</v>
      </c>
      <c r="Y320" s="123" t="s">
        <v>140</v>
      </c>
      <c r="Z320" s="123" t="s">
        <v>137</v>
      </c>
      <c r="AA320" s="124" t="s">
        <v>141</v>
      </c>
      <c r="AB320" s="125">
        <f t="shared" ref="AB320:AB324" si="147">SUBTOTAL(9,AC320:BD320)</f>
        <v>301.74</v>
      </c>
      <c r="AC320" s="136">
        <v>42.3</v>
      </c>
      <c r="AD320" s="136">
        <v>9.5</v>
      </c>
      <c r="AE320" s="137">
        <v>0</v>
      </c>
      <c r="AF320" s="137">
        <v>0</v>
      </c>
      <c r="AG320" s="136">
        <v>4</v>
      </c>
      <c r="AH320" s="136">
        <v>11.8</v>
      </c>
      <c r="AI320" s="136">
        <v>4.7</v>
      </c>
      <c r="AJ320" s="136">
        <v>0</v>
      </c>
      <c r="AK320" s="136">
        <v>3.5</v>
      </c>
      <c r="AL320" s="136">
        <v>48.5</v>
      </c>
      <c r="AM320" s="137">
        <v>0</v>
      </c>
      <c r="AN320" s="136">
        <v>5.2</v>
      </c>
      <c r="AO320" s="136">
        <v>1.6</v>
      </c>
      <c r="AP320" s="136">
        <v>5.5</v>
      </c>
      <c r="AQ320" s="136">
        <v>3.7</v>
      </c>
      <c r="AR320" s="136">
        <v>15.9</v>
      </c>
      <c r="AS320" s="137">
        <v>0</v>
      </c>
      <c r="AT320" s="137">
        <v>0</v>
      </c>
      <c r="AU320" s="137">
        <v>0</v>
      </c>
      <c r="AV320" s="136">
        <v>2.5</v>
      </c>
      <c r="AW320" s="137">
        <v>0</v>
      </c>
      <c r="AX320" s="136">
        <v>50.4</v>
      </c>
      <c r="AY320" s="136">
        <v>0.2</v>
      </c>
      <c r="AZ320" s="136">
        <v>59.3</v>
      </c>
      <c r="BA320" s="136">
        <v>17.64</v>
      </c>
      <c r="BB320" s="136">
        <v>2</v>
      </c>
      <c r="BC320" s="136">
        <v>13.5</v>
      </c>
      <c r="BD320" s="125">
        <v>0</v>
      </c>
      <c r="BE320" s="125">
        <f t="shared" si="133"/>
        <v>6.21</v>
      </c>
      <c r="BF320" s="125">
        <f t="shared" si="134"/>
        <v>0</v>
      </c>
      <c r="BG320" s="125"/>
      <c r="BH320" s="125"/>
      <c r="BI320" s="125">
        <v>0</v>
      </c>
      <c r="BJ320" s="125">
        <v>0</v>
      </c>
      <c r="BK320" s="125">
        <v>6.21</v>
      </c>
      <c r="BL320" s="125">
        <v>0</v>
      </c>
      <c r="BM320" s="125">
        <v>0</v>
      </c>
      <c r="BN320" s="125">
        <v>0</v>
      </c>
      <c r="BO320" s="125">
        <v>0</v>
      </c>
      <c r="BP320" s="125">
        <v>0</v>
      </c>
      <c r="BQ320" s="125">
        <v>0</v>
      </c>
      <c r="BR320" s="125">
        <v>491</v>
      </c>
      <c r="BS320" s="125">
        <v>807</v>
      </c>
      <c r="BT320" s="125">
        <f t="shared" si="137"/>
        <v>2260.92</v>
      </c>
    </row>
    <row r="321" s="110" customFormat="1" spans="1:72">
      <c r="A321" s="123" t="s">
        <v>486</v>
      </c>
      <c r="B321" s="123" t="s">
        <v>140</v>
      </c>
      <c r="C321" s="123" t="s">
        <v>156</v>
      </c>
      <c r="D321" s="124" t="s">
        <v>487</v>
      </c>
      <c r="E321" s="125">
        <f t="shared" si="128"/>
        <v>0</v>
      </c>
      <c r="F321" s="125">
        <f t="shared" si="130"/>
        <v>0</v>
      </c>
      <c r="G321" s="125">
        <v>0</v>
      </c>
      <c r="H321" s="125">
        <f t="shared" si="131"/>
        <v>0</v>
      </c>
      <c r="I321" s="125">
        <v>0</v>
      </c>
      <c r="J321" s="125">
        <v>0</v>
      </c>
      <c r="K321" s="125">
        <v>0</v>
      </c>
      <c r="L321" s="125">
        <v>0</v>
      </c>
      <c r="M321" s="125">
        <v>0</v>
      </c>
      <c r="N321" s="125">
        <v>0</v>
      </c>
      <c r="O321" s="125">
        <v>0</v>
      </c>
      <c r="P321" s="125">
        <v>0</v>
      </c>
      <c r="Q321" s="125"/>
      <c r="R321" s="125">
        <v>0</v>
      </c>
      <c r="S321" s="125">
        <v>0</v>
      </c>
      <c r="T321" s="125">
        <v>0</v>
      </c>
      <c r="U321" s="125">
        <v>0</v>
      </c>
      <c r="V321" s="125">
        <v>0</v>
      </c>
      <c r="W321" s="125">
        <v>0</v>
      </c>
      <c r="X321" s="123" t="s">
        <v>486</v>
      </c>
      <c r="Y321" s="123" t="s">
        <v>140</v>
      </c>
      <c r="Z321" s="123" t="s">
        <v>156</v>
      </c>
      <c r="AA321" s="124" t="s">
        <v>487</v>
      </c>
      <c r="AB321" s="125">
        <f t="shared" si="147"/>
        <v>0</v>
      </c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>
        <v>0</v>
      </c>
      <c r="BE321" s="125">
        <f t="shared" si="133"/>
        <v>0</v>
      </c>
      <c r="BF321" s="125">
        <f t="shared" si="134"/>
        <v>0</v>
      </c>
      <c r="BG321" s="125"/>
      <c r="BH321" s="125"/>
      <c r="BI321" s="125">
        <v>0</v>
      </c>
      <c r="BJ321" s="125">
        <v>0</v>
      </c>
      <c r="BK321" s="125">
        <v>0</v>
      </c>
      <c r="BL321" s="125">
        <v>0</v>
      </c>
      <c r="BM321" s="125">
        <v>0</v>
      </c>
      <c r="BN321" s="125">
        <v>0</v>
      </c>
      <c r="BO321" s="125">
        <v>0</v>
      </c>
      <c r="BP321" s="125">
        <v>0</v>
      </c>
      <c r="BQ321" s="125">
        <v>0</v>
      </c>
      <c r="BR321" s="125">
        <v>400</v>
      </c>
      <c r="BS321" s="125">
        <v>0</v>
      </c>
      <c r="BT321" s="125">
        <f t="shared" si="137"/>
        <v>400</v>
      </c>
    </row>
    <row r="322" s="110" customFormat="1" spans="1:72">
      <c r="A322" s="123" t="s">
        <v>486</v>
      </c>
      <c r="B322" s="123" t="s">
        <v>140</v>
      </c>
      <c r="C322" s="123" t="s">
        <v>166</v>
      </c>
      <c r="D322" s="124" t="s">
        <v>488</v>
      </c>
      <c r="E322" s="125">
        <f t="shared" si="128"/>
        <v>0</v>
      </c>
      <c r="F322" s="125">
        <f t="shared" si="130"/>
        <v>0</v>
      </c>
      <c r="G322" s="125">
        <v>0</v>
      </c>
      <c r="H322" s="125">
        <f t="shared" si="131"/>
        <v>0</v>
      </c>
      <c r="I322" s="125">
        <v>0</v>
      </c>
      <c r="J322" s="125">
        <v>0</v>
      </c>
      <c r="K322" s="125">
        <v>0</v>
      </c>
      <c r="L322" s="125">
        <v>0</v>
      </c>
      <c r="M322" s="125">
        <v>0</v>
      </c>
      <c r="N322" s="125">
        <v>0</v>
      </c>
      <c r="O322" s="125">
        <v>0</v>
      </c>
      <c r="P322" s="125">
        <v>0</v>
      </c>
      <c r="Q322" s="125"/>
      <c r="R322" s="125">
        <v>0</v>
      </c>
      <c r="S322" s="125">
        <v>0</v>
      </c>
      <c r="T322" s="125">
        <v>0</v>
      </c>
      <c r="U322" s="125">
        <v>0</v>
      </c>
      <c r="V322" s="125">
        <v>0</v>
      </c>
      <c r="W322" s="125">
        <v>0</v>
      </c>
      <c r="X322" s="123" t="s">
        <v>486</v>
      </c>
      <c r="Y322" s="123" t="s">
        <v>140</v>
      </c>
      <c r="Z322" s="123" t="s">
        <v>166</v>
      </c>
      <c r="AA322" s="124" t="s">
        <v>488</v>
      </c>
      <c r="AB322" s="125">
        <f t="shared" si="147"/>
        <v>0</v>
      </c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>
        <v>0</v>
      </c>
      <c r="BE322" s="125">
        <f t="shared" si="133"/>
        <v>0</v>
      </c>
      <c r="BF322" s="125">
        <f t="shared" si="134"/>
        <v>0</v>
      </c>
      <c r="BG322" s="125"/>
      <c r="BH322" s="125"/>
      <c r="BI322" s="125">
        <v>0</v>
      </c>
      <c r="BJ322" s="125">
        <v>0</v>
      </c>
      <c r="BK322" s="125">
        <v>0</v>
      </c>
      <c r="BL322" s="125">
        <v>0</v>
      </c>
      <c r="BM322" s="125">
        <v>0</v>
      </c>
      <c r="BN322" s="125">
        <v>0</v>
      </c>
      <c r="BO322" s="125">
        <v>0</v>
      </c>
      <c r="BP322" s="125">
        <v>0</v>
      </c>
      <c r="BQ322" s="125">
        <v>0</v>
      </c>
      <c r="BR322" s="125">
        <v>500</v>
      </c>
      <c r="BS322" s="125">
        <v>0</v>
      </c>
      <c r="BT322" s="125">
        <f t="shared" si="137"/>
        <v>500</v>
      </c>
    </row>
    <row r="323" s="110" customFormat="1" spans="1:72">
      <c r="A323" s="123" t="s">
        <v>486</v>
      </c>
      <c r="B323" s="123" t="s">
        <v>140</v>
      </c>
      <c r="C323" s="123" t="s">
        <v>385</v>
      </c>
      <c r="D323" s="124" t="s">
        <v>489</v>
      </c>
      <c r="E323" s="125">
        <f t="shared" si="128"/>
        <v>1594.09</v>
      </c>
      <c r="F323" s="125">
        <f t="shared" si="130"/>
        <v>1304.06</v>
      </c>
      <c r="G323" s="125">
        <v>812.04</v>
      </c>
      <c r="H323" s="125">
        <f t="shared" si="131"/>
        <v>43.2</v>
      </c>
      <c r="I323" s="125">
        <v>0</v>
      </c>
      <c r="J323" s="125">
        <v>43.2</v>
      </c>
      <c r="K323" s="125">
        <v>0</v>
      </c>
      <c r="L323" s="125">
        <v>0</v>
      </c>
      <c r="M323" s="125">
        <v>67.67</v>
      </c>
      <c r="N323" s="125">
        <v>0</v>
      </c>
      <c r="O323" s="125">
        <v>381.15</v>
      </c>
      <c r="P323" s="125">
        <v>0</v>
      </c>
      <c r="Q323" s="125"/>
      <c r="R323" s="125">
        <v>0</v>
      </c>
      <c r="S323" s="125">
        <v>0</v>
      </c>
      <c r="T323" s="125">
        <v>0</v>
      </c>
      <c r="U323" s="125">
        <v>0</v>
      </c>
      <c r="V323" s="125">
        <v>0</v>
      </c>
      <c r="W323" s="125">
        <v>0</v>
      </c>
      <c r="X323" s="123" t="s">
        <v>486</v>
      </c>
      <c r="Y323" s="123" t="s">
        <v>140</v>
      </c>
      <c r="Z323" s="123" t="s">
        <v>385</v>
      </c>
      <c r="AA323" s="124" t="s">
        <v>489</v>
      </c>
      <c r="AB323" s="125">
        <f t="shared" si="147"/>
        <v>265.71</v>
      </c>
      <c r="AC323" s="136">
        <v>18</v>
      </c>
      <c r="AD323" s="136">
        <v>3</v>
      </c>
      <c r="AE323" s="137">
        <v>5</v>
      </c>
      <c r="AF323" s="137">
        <v>0</v>
      </c>
      <c r="AG323" s="136">
        <v>2</v>
      </c>
      <c r="AH323" s="136">
        <v>8</v>
      </c>
      <c r="AI323" s="136">
        <v>1</v>
      </c>
      <c r="AJ323" s="136">
        <v>0</v>
      </c>
      <c r="AK323" s="136">
        <v>0</v>
      </c>
      <c r="AL323" s="136">
        <v>50</v>
      </c>
      <c r="AM323" s="137">
        <v>0</v>
      </c>
      <c r="AN323" s="136">
        <v>3</v>
      </c>
      <c r="AO323" s="136">
        <v>12</v>
      </c>
      <c r="AP323" s="136">
        <v>2</v>
      </c>
      <c r="AQ323" s="136">
        <v>1</v>
      </c>
      <c r="AR323" s="136">
        <v>3.8</v>
      </c>
      <c r="AS323" s="137">
        <v>18</v>
      </c>
      <c r="AT323" s="137">
        <v>0</v>
      </c>
      <c r="AU323" s="137">
        <v>10</v>
      </c>
      <c r="AV323" s="136">
        <v>6</v>
      </c>
      <c r="AW323" s="137">
        <v>0</v>
      </c>
      <c r="AX323" s="136">
        <v>71.5</v>
      </c>
      <c r="AY323" s="136">
        <v>0</v>
      </c>
      <c r="AZ323" s="136">
        <v>15</v>
      </c>
      <c r="BA323" s="136">
        <v>10</v>
      </c>
      <c r="BB323" s="136">
        <v>0</v>
      </c>
      <c r="BC323" s="136">
        <v>26.41</v>
      </c>
      <c r="BD323" s="125">
        <v>0</v>
      </c>
      <c r="BE323" s="125">
        <f t="shared" si="133"/>
        <v>24.32</v>
      </c>
      <c r="BF323" s="125">
        <f t="shared" si="134"/>
        <v>0</v>
      </c>
      <c r="BG323" s="125"/>
      <c r="BH323" s="125"/>
      <c r="BI323" s="125">
        <v>0</v>
      </c>
      <c r="BJ323" s="125">
        <v>0</v>
      </c>
      <c r="BK323" s="125">
        <v>24.32</v>
      </c>
      <c r="BL323" s="125">
        <v>0</v>
      </c>
      <c r="BM323" s="125">
        <v>0</v>
      </c>
      <c r="BN323" s="125">
        <v>0</v>
      </c>
      <c r="BO323" s="125">
        <v>0</v>
      </c>
      <c r="BP323" s="125">
        <v>0</v>
      </c>
      <c r="BQ323" s="125">
        <v>0</v>
      </c>
      <c r="BR323" s="125">
        <v>80</v>
      </c>
      <c r="BS323" s="125">
        <v>0</v>
      </c>
      <c r="BT323" s="125">
        <f t="shared" si="137"/>
        <v>1674.09</v>
      </c>
    </row>
    <row r="324" s="110" customFormat="1" spans="1:72">
      <c r="A324" s="123" t="s">
        <v>486</v>
      </c>
      <c r="B324" s="123" t="s">
        <v>140</v>
      </c>
      <c r="C324" s="123" t="s">
        <v>203</v>
      </c>
      <c r="D324" s="124" t="s">
        <v>490</v>
      </c>
      <c r="E324" s="125">
        <f t="shared" si="128"/>
        <v>94.37</v>
      </c>
      <c r="F324" s="125">
        <f t="shared" si="130"/>
        <v>77.37</v>
      </c>
      <c r="G324" s="125">
        <v>46.7</v>
      </c>
      <c r="H324" s="125">
        <f t="shared" si="131"/>
        <v>0</v>
      </c>
      <c r="I324" s="125">
        <v>0</v>
      </c>
      <c r="J324" s="125">
        <v>0</v>
      </c>
      <c r="K324" s="125">
        <v>0</v>
      </c>
      <c r="L324" s="125">
        <v>0</v>
      </c>
      <c r="M324" s="125">
        <v>3.89</v>
      </c>
      <c r="N324" s="125">
        <v>0</v>
      </c>
      <c r="O324" s="125">
        <v>26.78</v>
      </c>
      <c r="P324" s="125">
        <v>0</v>
      </c>
      <c r="Q324" s="125"/>
      <c r="R324" s="125">
        <v>0</v>
      </c>
      <c r="S324" s="125">
        <v>0</v>
      </c>
      <c r="T324" s="125">
        <v>0</v>
      </c>
      <c r="U324" s="125">
        <v>0</v>
      </c>
      <c r="V324" s="125">
        <v>0</v>
      </c>
      <c r="W324" s="125">
        <v>0</v>
      </c>
      <c r="X324" s="123" t="s">
        <v>486</v>
      </c>
      <c r="Y324" s="123" t="s">
        <v>140</v>
      </c>
      <c r="Z324" s="123" t="s">
        <v>203</v>
      </c>
      <c r="AA324" s="124" t="s">
        <v>490</v>
      </c>
      <c r="AB324" s="125">
        <f t="shared" si="147"/>
        <v>17</v>
      </c>
      <c r="AC324" s="136">
        <v>3</v>
      </c>
      <c r="AD324" s="136">
        <v>0</v>
      </c>
      <c r="AE324" s="137">
        <v>0</v>
      </c>
      <c r="AF324" s="137">
        <v>0</v>
      </c>
      <c r="AG324" s="136">
        <v>0</v>
      </c>
      <c r="AH324" s="136">
        <v>0</v>
      </c>
      <c r="AI324" s="136">
        <v>0</v>
      </c>
      <c r="AJ324" s="136">
        <v>0</v>
      </c>
      <c r="AK324" s="136">
        <v>0</v>
      </c>
      <c r="AL324" s="136">
        <v>2</v>
      </c>
      <c r="AM324" s="137">
        <v>0</v>
      </c>
      <c r="AN324" s="136">
        <v>0</v>
      </c>
      <c r="AO324" s="136">
        <v>0</v>
      </c>
      <c r="AP324" s="136">
        <v>1.56</v>
      </c>
      <c r="AQ324" s="136">
        <v>1</v>
      </c>
      <c r="AR324" s="136">
        <v>2</v>
      </c>
      <c r="AS324" s="137">
        <v>0</v>
      </c>
      <c r="AT324" s="137">
        <v>0</v>
      </c>
      <c r="AU324" s="137">
        <v>0</v>
      </c>
      <c r="AV324" s="136">
        <v>0</v>
      </c>
      <c r="AW324" s="137">
        <v>0</v>
      </c>
      <c r="AX324" s="136">
        <v>5.44</v>
      </c>
      <c r="AY324" s="136">
        <v>0</v>
      </c>
      <c r="AZ324" s="136">
        <v>0</v>
      </c>
      <c r="BA324" s="136">
        <v>2</v>
      </c>
      <c r="BB324" s="136">
        <v>0</v>
      </c>
      <c r="BC324" s="136">
        <v>0</v>
      </c>
      <c r="BD324" s="125">
        <v>0</v>
      </c>
      <c r="BE324" s="125">
        <f t="shared" si="133"/>
        <v>0</v>
      </c>
      <c r="BF324" s="125">
        <f t="shared" si="134"/>
        <v>0</v>
      </c>
      <c r="BG324" s="125"/>
      <c r="BH324" s="125"/>
      <c r="BI324" s="125">
        <v>0</v>
      </c>
      <c r="BJ324" s="125">
        <v>0</v>
      </c>
      <c r="BK324" s="125">
        <v>0</v>
      </c>
      <c r="BL324" s="125">
        <v>0</v>
      </c>
      <c r="BM324" s="125">
        <v>0</v>
      </c>
      <c r="BN324" s="125">
        <v>0</v>
      </c>
      <c r="BO324" s="125">
        <v>0</v>
      </c>
      <c r="BP324" s="125">
        <v>0</v>
      </c>
      <c r="BQ324" s="125">
        <v>0</v>
      </c>
      <c r="BR324" s="125">
        <v>116.66</v>
      </c>
      <c r="BS324" s="125">
        <v>0</v>
      </c>
      <c r="BT324" s="125">
        <f t="shared" si="137"/>
        <v>211.03</v>
      </c>
    </row>
    <row r="325" s="110" customFormat="1" spans="1:72">
      <c r="A325" s="123"/>
      <c r="B325" s="123" t="s">
        <v>156</v>
      </c>
      <c r="C325" s="123"/>
      <c r="D325" s="124" t="s">
        <v>491</v>
      </c>
      <c r="E325" s="125">
        <f t="shared" si="128"/>
        <v>0</v>
      </c>
      <c r="F325" s="125">
        <f t="shared" si="130"/>
        <v>0</v>
      </c>
      <c r="G325" s="125">
        <v>0</v>
      </c>
      <c r="H325" s="125">
        <f t="shared" si="131"/>
        <v>0</v>
      </c>
      <c r="I325" s="125">
        <v>0</v>
      </c>
      <c r="J325" s="125">
        <v>0</v>
      </c>
      <c r="K325" s="125">
        <v>0</v>
      </c>
      <c r="L325" s="125">
        <v>0</v>
      </c>
      <c r="M325" s="125">
        <v>0</v>
      </c>
      <c r="N325" s="125">
        <v>0</v>
      </c>
      <c r="O325" s="125">
        <v>0</v>
      </c>
      <c r="P325" s="125">
        <v>0</v>
      </c>
      <c r="Q325" s="125"/>
      <c r="R325" s="125">
        <v>0</v>
      </c>
      <c r="S325" s="125">
        <v>0</v>
      </c>
      <c r="T325" s="125">
        <v>0</v>
      </c>
      <c r="U325" s="125">
        <v>0</v>
      </c>
      <c r="V325" s="125">
        <v>0</v>
      </c>
      <c r="W325" s="125">
        <v>0</v>
      </c>
      <c r="X325" s="123"/>
      <c r="Y325" s="123" t="s">
        <v>156</v>
      </c>
      <c r="Z325" s="123"/>
      <c r="AA325" s="124" t="s">
        <v>491</v>
      </c>
      <c r="AB325" s="125">
        <f>SUM(AB326:AB328)</f>
        <v>0</v>
      </c>
      <c r="AC325" s="125">
        <f t="shared" ref="AC325:BD325" si="148">SUM(AC326:AC328)</f>
        <v>0</v>
      </c>
      <c r="AD325" s="125">
        <f t="shared" si="148"/>
        <v>0</v>
      </c>
      <c r="AE325" s="125">
        <f t="shared" si="148"/>
        <v>0</v>
      </c>
      <c r="AF325" s="125">
        <f t="shared" si="148"/>
        <v>0</v>
      </c>
      <c r="AG325" s="125">
        <f t="shared" si="148"/>
        <v>0</v>
      </c>
      <c r="AH325" s="125">
        <f t="shared" si="148"/>
        <v>0</v>
      </c>
      <c r="AI325" s="125">
        <f t="shared" si="148"/>
        <v>0</v>
      </c>
      <c r="AJ325" s="125">
        <f t="shared" si="148"/>
        <v>0</v>
      </c>
      <c r="AK325" s="125">
        <f t="shared" si="148"/>
        <v>0</v>
      </c>
      <c r="AL325" s="125">
        <f t="shared" si="148"/>
        <v>0</v>
      </c>
      <c r="AM325" s="125">
        <f t="shared" si="148"/>
        <v>0</v>
      </c>
      <c r="AN325" s="125">
        <f t="shared" si="148"/>
        <v>0</v>
      </c>
      <c r="AO325" s="125">
        <f t="shared" si="148"/>
        <v>0</v>
      </c>
      <c r="AP325" s="125">
        <f t="shared" si="148"/>
        <v>0</v>
      </c>
      <c r="AQ325" s="125">
        <f t="shared" si="148"/>
        <v>0</v>
      </c>
      <c r="AR325" s="125">
        <f t="shared" si="148"/>
        <v>0</v>
      </c>
      <c r="AS325" s="125">
        <f t="shared" si="148"/>
        <v>0</v>
      </c>
      <c r="AT325" s="125">
        <f t="shared" si="148"/>
        <v>0</v>
      </c>
      <c r="AU325" s="125">
        <f t="shared" si="148"/>
        <v>0</v>
      </c>
      <c r="AV325" s="125">
        <f t="shared" si="148"/>
        <v>0</v>
      </c>
      <c r="AW325" s="125">
        <f t="shared" si="148"/>
        <v>0</v>
      </c>
      <c r="AX325" s="125">
        <f t="shared" si="148"/>
        <v>0</v>
      </c>
      <c r="AY325" s="125">
        <f t="shared" si="148"/>
        <v>0</v>
      </c>
      <c r="AZ325" s="125">
        <f t="shared" si="148"/>
        <v>0</v>
      </c>
      <c r="BA325" s="125">
        <f t="shared" si="148"/>
        <v>0</v>
      </c>
      <c r="BB325" s="125">
        <f t="shared" si="148"/>
        <v>0</v>
      </c>
      <c r="BC325" s="125">
        <f t="shared" si="148"/>
        <v>0</v>
      </c>
      <c r="BD325" s="125">
        <f t="shared" si="148"/>
        <v>0</v>
      </c>
      <c r="BE325" s="125">
        <f t="shared" si="133"/>
        <v>0</v>
      </c>
      <c r="BF325" s="125">
        <f t="shared" si="134"/>
        <v>0</v>
      </c>
      <c r="BG325" s="125"/>
      <c r="BH325" s="125"/>
      <c r="BI325" s="125">
        <v>0</v>
      </c>
      <c r="BJ325" s="125">
        <v>0</v>
      </c>
      <c r="BK325" s="125">
        <v>0</v>
      </c>
      <c r="BL325" s="125">
        <v>0</v>
      </c>
      <c r="BM325" s="125">
        <v>0</v>
      </c>
      <c r="BN325" s="125">
        <v>0</v>
      </c>
      <c r="BO325" s="125">
        <v>0</v>
      </c>
      <c r="BP325" s="125">
        <v>0</v>
      </c>
      <c r="BQ325" s="125">
        <v>0</v>
      </c>
      <c r="BR325" s="125">
        <v>50</v>
      </c>
      <c r="BS325" s="125">
        <v>484</v>
      </c>
      <c r="BT325" s="125">
        <f t="shared" si="137"/>
        <v>534</v>
      </c>
    </row>
    <row r="326" s="110" customFormat="1" spans="1:72">
      <c r="A326" s="123" t="s">
        <v>486</v>
      </c>
      <c r="B326" s="123" t="s">
        <v>158</v>
      </c>
      <c r="C326" s="123" t="s">
        <v>137</v>
      </c>
      <c r="D326" s="124" t="s">
        <v>492</v>
      </c>
      <c r="E326" s="125">
        <f t="shared" si="128"/>
        <v>0</v>
      </c>
      <c r="F326" s="125">
        <f t="shared" si="130"/>
        <v>0</v>
      </c>
      <c r="G326" s="125">
        <v>0</v>
      </c>
      <c r="H326" s="125">
        <f t="shared" si="131"/>
        <v>0</v>
      </c>
      <c r="I326" s="125">
        <v>0</v>
      </c>
      <c r="J326" s="125">
        <v>0</v>
      </c>
      <c r="K326" s="125">
        <v>0</v>
      </c>
      <c r="L326" s="125">
        <v>0</v>
      </c>
      <c r="M326" s="125">
        <v>0</v>
      </c>
      <c r="N326" s="125">
        <v>0</v>
      </c>
      <c r="O326" s="125">
        <v>0</v>
      </c>
      <c r="P326" s="125">
        <v>0</v>
      </c>
      <c r="Q326" s="125"/>
      <c r="R326" s="125">
        <v>0</v>
      </c>
      <c r="S326" s="125">
        <v>0</v>
      </c>
      <c r="T326" s="125">
        <v>0</v>
      </c>
      <c r="U326" s="125">
        <v>0</v>
      </c>
      <c r="V326" s="125">
        <v>0</v>
      </c>
      <c r="W326" s="125">
        <v>0</v>
      </c>
      <c r="X326" s="123" t="s">
        <v>486</v>
      </c>
      <c r="Y326" s="123" t="s">
        <v>158</v>
      </c>
      <c r="Z326" s="123" t="s">
        <v>137</v>
      </c>
      <c r="AA326" s="124" t="s">
        <v>492</v>
      </c>
      <c r="AB326" s="125">
        <f t="shared" ref="AB326:AB328" si="149">SUBTOTAL(9,AC326:BD326)</f>
        <v>0</v>
      </c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5">
        <v>0</v>
      </c>
      <c r="BE326" s="125">
        <f t="shared" si="133"/>
        <v>0</v>
      </c>
      <c r="BF326" s="125">
        <f t="shared" si="134"/>
        <v>0</v>
      </c>
      <c r="BG326" s="125"/>
      <c r="BH326" s="125"/>
      <c r="BI326" s="125">
        <v>0</v>
      </c>
      <c r="BJ326" s="125">
        <v>0</v>
      </c>
      <c r="BK326" s="125">
        <v>0</v>
      </c>
      <c r="BL326" s="125">
        <v>0</v>
      </c>
      <c r="BM326" s="125">
        <v>0</v>
      </c>
      <c r="BN326" s="125">
        <v>0</v>
      </c>
      <c r="BO326" s="125">
        <v>0</v>
      </c>
      <c r="BP326" s="125">
        <v>0</v>
      </c>
      <c r="BQ326" s="125">
        <v>0</v>
      </c>
      <c r="BR326" s="125">
        <v>50</v>
      </c>
      <c r="BS326" s="125">
        <v>62</v>
      </c>
      <c r="BT326" s="125">
        <f t="shared" si="137"/>
        <v>112</v>
      </c>
    </row>
    <row r="327" s="110" customFormat="1" spans="1:72">
      <c r="A327" s="123" t="s">
        <v>486</v>
      </c>
      <c r="B327" s="123" t="s">
        <v>158</v>
      </c>
      <c r="C327" s="123" t="s">
        <v>142</v>
      </c>
      <c r="D327" s="124" t="s">
        <v>493</v>
      </c>
      <c r="E327" s="125">
        <f t="shared" si="128"/>
        <v>0</v>
      </c>
      <c r="F327" s="125">
        <f t="shared" si="130"/>
        <v>0</v>
      </c>
      <c r="G327" s="125">
        <v>0</v>
      </c>
      <c r="H327" s="125">
        <f t="shared" si="131"/>
        <v>0</v>
      </c>
      <c r="I327" s="125">
        <v>0</v>
      </c>
      <c r="J327" s="125">
        <v>0</v>
      </c>
      <c r="K327" s="125">
        <v>0</v>
      </c>
      <c r="L327" s="125">
        <v>0</v>
      </c>
      <c r="M327" s="125">
        <v>0</v>
      </c>
      <c r="N327" s="125">
        <v>0</v>
      </c>
      <c r="O327" s="125">
        <v>0</v>
      </c>
      <c r="P327" s="125">
        <v>0</v>
      </c>
      <c r="Q327" s="125"/>
      <c r="R327" s="125">
        <v>0</v>
      </c>
      <c r="S327" s="125">
        <v>0</v>
      </c>
      <c r="T327" s="125">
        <v>0</v>
      </c>
      <c r="U327" s="125">
        <v>0</v>
      </c>
      <c r="V327" s="125">
        <v>0</v>
      </c>
      <c r="W327" s="125">
        <v>0</v>
      </c>
      <c r="X327" s="123" t="s">
        <v>486</v>
      </c>
      <c r="Y327" s="123" t="s">
        <v>158</v>
      </c>
      <c r="Z327" s="123" t="s">
        <v>142</v>
      </c>
      <c r="AA327" s="124" t="s">
        <v>493</v>
      </c>
      <c r="AB327" s="125">
        <f t="shared" si="149"/>
        <v>0</v>
      </c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>
        <v>0</v>
      </c>
      <c r="BE327" s="125">
        <f t="shared" si="133"/>
        <v>0</v>
      </c>
      <c r="BF327" s="125">
        <f t="shared" si="134"/>
        <v>0</v>
      </c>
      <c r="BG327" s="125"/>
      <c r="BH327" s="125"/>
      <c r="BI327" s="125">
        <v>0</v>
      </c>
      <c r="BJ327" s="125">
        <v>0</v>
      </c>
      <c r="BK327" s="125">
        <v>0</v>
      </c>
      <c r="BL327" s="125">
        <v>0</v>
      </c>
      <c r="BM327" s="125">
        <v>0</v>
      </c>
      <c r="BN327" s="125">
        <v>0</v>
      </c>
      <c r="BO327" s="125">
        <v>0</v>
      </c>
      <c r="BP327" s="125">
        <v>0</v>
      </c>
      <c r="BQ327" s="125">
        <v>0</v>
      </c>
      <c r="BR327" s="125">
        <v>0</v>
      </c>
      <c r="BS327" s="125">
        <v>368</v>
      </c>
      <c r="BT327" s="125">
        <f t="shared" si="137"/>
        <v>368</v>
      </c>
    </row>
    <row r="328" s="110" customFormat="1" spans="1:72">
      <c r="A328" s="123" t="s">
        <v>486</v>
      </c>
      <c r="B328" s="123" t="s">
        <v>158</v>
      </c>
      <c r="C328" s="123" t="s">
        <v>145</v>
      </c>
      <c r="D328" s="124" t="s">
        <v>494</v>
      </c>
      <c r="E328" s="125">
        <f t="shared" ref="E328:E388" si="150">F328+AB328+BE328</f>
        <v>0</v>
      </c>
      <c r="F328" s="125">
        <f t="shared" si="130"/>
        <v>0</v>
      </c>
      <c r="G328" s="125">
        <v>0</v>
      </c>
      <c r="H328" s="125">
        <f t="shared" si="131"/>
        <v>0</v>
      </c>
      <c r="I328" s="125">
        <v>0</v>
      </c>
      <c r="J328" s="125">
        <v>0</v>
      </c>
      <c r="K328" s="125">
        <v>0</v>
      </c>
      <c r="L328" s="125">
        <v>0</v>
      </c>
      <c r="M328" s="125">
        <v>0</v>
      </c>
      <c r="N328" s="125">
        <v>0</v>
      </c>
      <c r="O328" s="125">
        <v>0</v>
      </c>
      <c r="P328" s="125">
        <v>0</v>
      </c>
      <c r="Q328" s="125"/>
      <c r="R328" s="125">
        <v>0</v>
      </c>
      <c r="S328" s="125">
        <v>0</v>
      </c>
      <c r="T328" s="125">
        <v>0</v>
      </c>
      <c r="U328" s="125">
        <v>0</v>
      </c>
      <c r="V328" s="125">
        <v>0</v>
      </c>
      <c r="W328" s="125">
        <v>0</v>
      </c>
      <c r="X328" s="123" t="s">
        <v>486</v>
      </c>
      <c r="Y328" s="123" t="s">
        <v>158</v>
      </c>
      <c r="Z328" s="123" t="s">
        <v>145</v>
      </c>
      <c r="AA328" s="124" t="s">
        <v>494</v>
      </c>
      <c r="AB328" s="125">
        <f t="shared" si="149"/>
        <v>0</v>
      </c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>
        <v>0</v>
      </c>
      <c r="BE328" s="125">
        <f t="shared" si="133"/>
        <v>0</v>
      </c>
      <c r="BF328" s="125">
        <f t="shared" si="134"/>
        <v>0</v>
      </c>
      <c r="BG328" s="125"/>
      <c r="BH328" s="125"/>
      <c r="BI328" s="125">
        <v>0</v>
      </c>
      <c r="BJ328" s="125">
        <v>0</v>
      </c>
      <c r="BK328" s="125">
        <v>0</v>
      </c>
      <c r="BL328" s="125">
        <v>0</v>
      </c>
      <c r="BM328" s="125">
        <v>0</v>
      </c>
      <c r="BN328" s="125">
        <v>0</v>
      </c>
      <c r="BO328" s="125">
        <v>0</v>
      </c>
      <c r="BP328" s="125">
        <v>0</v>
      </c>
      <c r="BQ328" s="125">
        <v>0</v>
      </c>
      <c r="BR328" s="125">
        <v>0</v>
      </c>
      <c r="BS328" s="125">
        <v>54</v>
      </c>
      <c r="BT328" s="125">
        <f t="shared" si="137"/>
        <v>54</v>
      </c>
    </row>
    <row r="329" s="110" customFormat="1" spans="1:72">
      <c r="A329" s="123"/>
      <c r="B329" s="123" t="s">
        <v>166</v>
      </c>
      <c r="C329" s="123"/>
      <c r="D329" s="124" t="s">
        <v>495</v>
      </c>
      <c r="E329" s="125">
        <f t="shared" si="150"/>
        <v>0</v>
      </c>
      <c r="F329" s="125">
        <f t="shared" ref="F329:F388" si="151">SUM(M329:W329)+G329+H329</f>
        <v>0</v>
      </c>
      <c r="G329" s="125">
        <v>0</v>
      </c>
      <c r="H329" s="125">
        <f t="shared" ref="H329:H388" si="152">SUM(I329:L329)</f>
        <v>0</v>
      </c>
      <c r="I329" s="125">
        <v>0</v>
      </c>
      <c r="J329" s="125">
        <v>0</v>
      </c>
      <c r="K329" s="125">
        <v>0</v>
      </c>
      <c r="L329" s="125">
        <v>0</v>
      </c>
      <c r="M329" s="125">
        <v>0</v>
      </c>
      <c r="N329" s="125">
        <v>0</v>
      </c>
      <c r="O329" s="125">
        <v>0</v>
      </c>
      <c r="P329" s="125">
        <v>0</v>
      </c>
      <c r="Q329" s="125"/>
      <c r="R329" s="125">
        <v>0</v>
      </c>
      <c r="S329" s="125">
        <v>0</v>
      </c>
      <c r="T329" s="125">
        <v>0</v>
      </c>
      <c r="U329" s="125">
        <v>0</v>
      </c>
      <c r="V329" s="125">
        <v>0</v>
      </c>
      <c r="W329" s="125">
        <v>0</v>
      </c>
      <c r="X329" s="123"/>
      <c r="Y329" s="123" t="s">
        <v>166</v>
      </c>
      <c r="Z329" s="123"/>
      <c r="AA329" s="124" t="s">
        <v>495</v>
      </c>
      <c r="AB329" s="125">
        <f t="shared" ref="AB329:AB387" si="153">SUM(BD329:BD329)</f>
        <v>0</v>
      </c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>
        <v>0</v>
      </c>
      <c r="BE329" s="125">
        <f t="shared" ref="BE329:BE388" si="154">SUM(BI329:BQ329)+BF329</f>
        <v>0</v>
      </c>
      <c r="BF329" s="125">
        <f t="shared" ref="BF329:BF388" si="155">BG329+BH329</f>
        <v>0</v>
      </c>
      <c r="BG329" s="125"/>
      <c r="BH329" s="125"/>
      <c r="BI329" s="125">
        <v>0</v>
      </c>
      <c r="BJ329" s="125">
        <v>0</v>
      </c>
      <c r="BK329" s="125">
        <v>0</v>
      </c>
      <c r="BL329" s="125">
        <v>0</v>
      </c>
      <c r="BM329" s="125">
        <v>0</v>
      </c>
      <c r="BN329" s="125">
        <v>0</v>
      </c>
      <c r="BO329" s="125">
        <v>0</v>
      </c>
      <c r="BP329" s="125">
        <v>0</v>
      </c>
      <c r="BQ329" s="125">
        <v>0</v>
      </c>
      <c r="BR329" s="125">
        <v>0</v>
      </c>
      <c r="BS329" s="125">
        <v>2546.84</v>
      </c>
      <c r="BT329" s="125">
        <f t="shared" si="137"/>
        <v>2546.84</v>
      </c>
    </row>
    <row r="330" s="110" customFormat="1" spans="1:72">
      <c r="A330" s="123" t="s">
        <v>486</v>
      </c>
      <c r="B330" s="123" t="s">
        <v>168</v>
      </c>
      <c r="C330" s="123" t="s">
        <v>142</v>
      </c>
      <c r="D330" s="124" t="s">
        <v>496</v>
      </c>
      <c r="E330" s="125">
        <f t="shared" si="150"/>
        <v>0</v>
      </c>
      <c r="F330" s="125">
        <f t="shared" si="151"/>
        <v>0</v>
      </c>
      <c r="G330" s="125">
        <v>0</v>
      </c>
      <c r="H330" s="125">
        <f t="shared" si="152"/>
        <v>0</v>
      </c>
      <c r="I330" s="125">
        <v>0</v>
      </c>
      <c r="J330" s="125">
        <v>0</v>
      </c>
      <c r="K330" s="125">
        <v>0</v>
      </c>
      <c r="L330" s="125">
        <v>0</v>
      </c>
      <c r="M330" s="125">
        <v>0</v>
      </c>
      <c r="N330" s="125">
        <v>0</v>
      </c>
      <c r="O330" s="125">
        <v>0</v>
      </c>
      <c r="P330" s="125">
        <v>0</v>
      </c>
      <c r="Q330" s="125"/>
      <c r="R330" s="125">
        <v>0</v>
      </c>
      <c r="S330" s="125">
        <v>0</v>
      </c>
      <c r="T330" s="125">
        <v>0</v>
      </c>
      <c r="U330" s="125">
        <v>0</v>
      </c>
      <c r="V330" s="125">
        <v>0</v>
      </c>
      <c r="W330" s="125">
        <v>0</v>
      </c>
      <c r="X330" s="123" t="s">
        <v>486</v>
      </c>
      <c r="Y330" s="123" t="s">
        <v>168</v>
      </c>
      <c r="Z330" s="123" t="s">
        <v>142</v>
      </c>
      <c r="AA330" s="124" t="s">
        <v>496</v>
      </c>
      <c r="AB330" s="125">
        <f t="shared" ref="AB330:AB331" si="156">SUBTOTAL(9,AC330:BD330)</f>
        <v>0</v>
      </c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>
        <v>0</v>
      </c>
      <c r="BE330" s="125">
        <f t="shared" si="154"/>
        <v>0</v>
      </c>
      <c r="BF330" s="125">
        <f t="shared" si="155"/>
        <v>0</v>
      </c>
      <c r="BG330" s="125"/>
      <c r="BH330" s="125"/>
      <c r="BI330" s="125">
        <v>0</v>
      </c>
      <c r="BJ330" s="125">
        <v>0</v>
      </c>
      <c r="BK330" s="125">
        <v>0</v>
      </c>
      <c r="BL330" s="125">
        <v>0</v>
      </c>
      <c r="BM330" s="125">
        <v>0</v>
      </c>
      <c r="BN330" s="125">
        <v>0</v>
      </c>
      <c r="BO330" s="125">
        <v>0</v>
      </c>
      <c r="BP330" s="125">
        <v>0</v>
      </c>
      <c r="BQ330" s="125">
        <v>0</v>
      </c>
      <c r="BR330" s="125">
        <v>0</v>
      </c>
      <c r="BS330" s="125">
        <v>1631</v>
      </c>
      <c r="BT330" s="125">
        <f t="shared" si="137"/>
        <v>1631</v>
      </c>
    </row>
    <row r="331" s="110" customFormat="1" spans="1:72">
      <c r="A331" s="123" t="s">
        <v>486</v>
      </c>
      <c r="B331" s="123" t="s">
        <v>168</v>
      </c>
      <c r="C331" s="123" t="s">
        <v>154</v>
      </c>
      <c r="D331" s="124" t="s">
        <v>497</v>
      </c>
      <c r="E331" s="125">
        <f t="shared" si="150"/>
        <v>0</v>
      </c>
      <c r="F331" s="125">
        <f t="shared" si="151"/>
        <v>0</v>
      </c>
      <c r="G331" s="125">
        <v>0</v>
      </c>
      <c r="H331" s="125">
        <f t="shared" si="152"/>
        <v>0</v>
      </c>
      <c r="I331" s="125">
        <v>0</v>
      </c>
      <c r="J331" s="125">
        <v>0</v>
      </c>
      <c r="K331" s="125">
        <v>0</v>
      </c>
      <c r="L331" s="125">
        <v>0</v>
      </c>
      <c r="M331" s="125">
        <v>0</v>
      </c>
      <c r="N331" s="125">
        <v>0</v>
      </c>
      <c r="O331" s="125">
        <v>0</v>
      </c>
      <c r="P331" s="125">
        <v>0</v>
      </c>
      <c r="Q331" s="125"/>
      <c r="R331" s="125">
        <v>0</v>
      </c>
      <c r="S331" s="125">
        <v>0</v>
      </c>
      <c r="T331" s="125">
        <v>0</v>
      </c>
      <c r="U331" s="125">
        <v>0</v>
      </c>
      <c r="V331" s="125">
        <v>0</v>
      </c>
      <c r="W331" s="125">
        <v>0</v>
      </c>
      <c r="X331" s="123" t="s">
        <v>486</v>
      </c>
      <c r="Y331" s="123" t="s">
        <v>168</v>
      </c>
      <c r="Z331" s="123" t="s">
        <v>154</v>
      </c>
      <c r="AA331" s="124" t="s">
        <v>497</v>
      </c>
      <c r="AB331" s="125">
        <f t="shared" si="156"/>
        <v>0</v>
      </c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>
        <v>0</v>
      </c>
      <c r="BE331" s="125">
        <f t="shared" si="154"/>
        <v>0</v>
      </c>
      <c r="BF331" s="125">
        <f t="shared" si="155"/>
        <v>0</v>
      </c>
      <c r="BG331" s="125"/>
      <c r="BH331" s="125"/>
      <c r="BI331" s="125">
        <v>0</v>
      </c>
      <c r="BJ331" s="125">
        <v>0</v>
      </c>
      <c r="BK331" s="125">
        <v>0</v>
      </c>
      <c r="BL331" s="125">
        <v>0</v>
      </c>
      <c r="BM331" s="125">
        <v>0</v>
      </c>
      <c r="BN331" s="125">
        <v>0</v>
      </c>
      <c r="BO331" s="125">
        <v>0</v>
      </c>
      <c r="BP331" s="125">
        <v>0</v>
      </c>
      <c r="BQ331" s="125">
        <v>0</v>
      </c>
      <c r="BR331" s="125">
        <v>0</v>
      </c>
      <c r="BS331" s="125">
        <v>915.84</v>
      </c>
      <c r="BT331" s="125">
        <f t="shared" si="137"/>
        <v>915.84</v>
      </c>
    </row>
    <row r="332" s="110" customFormat="1" spans="1:72">
      <c r="A332" s="123" t="s">
        <v>498</v>
      </c>
      <c r="B332" s="123"/>
      <c r="C332" s="123"/>
      <c r="D332" s="124" t="s">
        <v>499</v>
      </c>
      <c r="E332" s="125">
        <f t="shared" si="150"/>
        <v>251.44</v>
      </c>
      <c r="F332" s="125">
        <f t="shared" si="151"/>
        <v>183.91</v>
      </c>
      <c r="G332" s="125">
        <v>103.07</v>
      </c>
      <c r="H332" s="125">
        <f t="shared" si="152"/>
        <v>65.25</v>
      </c>
      <c r="I332" s="125">
        <v>65.25</v>
      </c>
      <c r="J332" s="125">
        <v>0</v>
      </c>
      <c r="K332" s="125">
        <v>0</v>
      </c>
      <c r="L332" s="125">
        <v>0</v>
      </c>
      <c r="M332" s="125">
        <v>8.59</v>
      </c>
      <c r="N332" s="125">
        <v>0</v>
      </c>
      <c r="O332" s="125">
        <v>0</v>
      </c>
      <c r="P332" s="125">
        <v>0</v>
      </c>
      <c r="Q332" s="125"/>
      <c r="R332" s="125">
        <v>0</v>
      </c>
      <c r="S332" s="125">
        <v>0</v>
      </c>
      <c r="T332" s="125">
        <v>0</v>
      </c>
      <c r="U332" s="125">
        <v>0</v>
      </c>
      <c r="V332" s="125">
        <v>0</v>
      </c>
      <c r="W332" s="125">
        <v>7</v>
      </c>
      <c r="X332" s="123" t="s">
        <v>498</v>
      </c>
      <c r="Y332" s="123"/>
      <c r="Z332" s="123"/>
      <c r="AA332" s="124" t="s">
        <v>499</v>
      </c>
      <c r="AB332" s="125">
        <f>AB333+AB336</f>
        <v>56.54</v>
      </c>
      <c r="AC332" s="125">
        <f t="shared" ref="AC332:BD332" si="157">AC333+AC336</f>
        <v>5</v>
      </c>
      <c r="AD332" s="125">
        <f t="shared" si="157"/>
        <v>0</v>
      </c>
      <c r="AE332" s="125">
        <f t="shared" si="157"/>
        <v>0</v>
      </c>
      <c r="AF332" s="125">
        <f t="shared" si="157"/>
        <v>0</v>
      </c>
      <c r="AG332" s="125">
        <f t="shared" si="157"/>
        <v>0.2</v>
      </c>
      <c r="AH332" s="125">
        <f t="shared" si="157"/>
        <v>1</v>
      </c>
      <c r="AI332" s="125">
        <f t="shared" si="157"/>
        <v>1.8</v>
      </c>
      <c r="AJ332" s="125">
        <f t="shared" si="157"/>
        <v>0</v>
      </c>
      <c r="AK332" s="125">
        <f t="shared" si="157"/>
        <v>0</v>
      </c>
      <c r="AL332" s="125">
        <f t="shared" si="157"/>
        <v>18</v>
      </c>
      <c r="AM332" s="125">
        <f t="shared" si="157"/>
        <v>0</v>
      </c>
      <c r="AN332" s="125">
        <f t="shared" si="157"/>
        <v>0</v>
      </c>
      <c r="AO332" s="125">
        <f t="shared" si="157"/>
        <v>0</v>
      </c>
      <c r="AP332" s="125">
        <f t="shared" si="157"/>
        <v>0.5</v>
      </c>
      <c r="AQ332" s="125">
        <f t="shared" si="157"/>
        <v>0.5</v>
      </c>
      <c r="AR332" s="125">
        <f t="shared" si="157"/>
        <v>4</v>
      </c>
      <c r="AS332" s="125">
        <f t="shared" si="157"/>
        <v>0</v>
      </c>
      <c r="AT332" s="125">
        <f t="shared" si="157"/>
        <v>0</v>
      </c>
      <c r="AU332" s="125">
        <f t="shared" si="157"/>
        <v>0</v>
      </c>
      <c r="AV332" s="125">
        <f t="shared" si="157"/>
        <v>0</v>
      </c>
      <c r="AW332" s="125">
        <f t="shared" si="157"/>
        <v>0</v>
      </c>
      <c r="AX332" s="125">
        <f t="shared" si="157"/>
        <v>7</v>
      </c>
      <c r="AY332" s="125">
        <f t="shared" si="157"/>
        <v>0</v>
      </c>
      <c r="AZ332" s="125">
        <f t="shared" si="157"/>
        <v>0</v>
      </c>
      <c r="BA332" s="125">
        <f t="shared" si="157"/>
        <v>18.54</v>
      </c>
      <c r="BB332" s="125">
        <f t="shared" si="157"/>
        <v>0</v>
      </c>
      <c r="BC332" s="125">
        <f t="shared" si="157"/>
        <v>0</v>
      </c>
      <c r="BD332" s="125">
        <f t="shared" si="157"/>
        <v>0</v>
      </c>
      <c r="BE332" s="125">
        <f t="shared" si="154"/>
        <v>10.99</v>
      </c>
      <c r="BF332" s="125">
        <f t="shared" si="155"/>
        <v>0</v>
      </c>
      <c r="BG332" s="125"/>
      <c r="BH332" s="125"/>
      <c r="BI332" s="125">
        <v>0</v>
      </c>
      <c r="BJ332" s="125">
        <v>0</v>
      </c>
      <c r="BK332" s="125">
        <v>10.99</v>
      </c>
      <c r="BL332" s="125">
        <v>0</v>
      </c>
      <c r="BM332" s="125">
        <v>0</v>
      </c>
      <c r="BN332" s="125">
        <v>0</v>
      </c>
      <c r="BO332" s="125">
        <v>0</v>
      </c>
      <c r="BP332" s="125">
        <v>0</v>
      </c>
      <c r="BQ332" s="125">
        <v>0</v>
      </c>
      <c r="BR332" s="125">
        <v>779.27</v>
      </c>
      <c r="BS332" s="125">
        <v>0</v>
      </c>
      <c r="BT332" s="125">
        <f t="shared" si="137"/>
        <v>1030.71</v>
      </c>
    </row>
    <row r="333" s="110" customFormat="1" spans="1:72">
      <c r="A333" s="123"/>
      <c r="B333" s="123" t="s">
        <v>159</v>
      </c>
      <c r="C333" s="123"/>
      <c r="D333" s="124" t="s">
        <v>500</v>
      </c>
      <c r="E333" s="125">
        <f t="shared" si="150"/>
        <v>251.44</v>
      </c>
      <c r="F333" s="125">
        <f t="shared" si="151"/>
        <v>183.91</v>
      </c>
      <c r="G333" s="125">
        <v>103.07</v>
      </c>
      <c r="H333" s="125">
        <f t="shared" si="152"/>
        <v>65.25</v>
      </c>
      <c r="I333" s="125">
        <v>65.25</v>
      </c>
      <c r="J333" s="125">
        <v>0</v>
      </c>
      <c r="K333" s="125">
        <v>0</v>
      </c>
      <c r="L333" s="125">
        <v>0</v>
      </c>
      <c r="M333" s="125">
        <v>8.59</v>
      </c>
      <c r="N333" s="125">
        <v>0</v>
      </c>
      <c r="O333" s="125">
        <v>0</v>
      </c>
      <c r="P333" s="125">
        <v>0</v>
      </c>
      <c r="Q333" s="125"/>
      <c r="R333" s="125">
        <v>0</v>
      </c>
      <c r="S333" s="125">
        <v>0</v>
      </c>
      <c r="T333" s="125">
        <v>0</v>
      </c>
      <c r="U333" s="125">
        <v>0</v>
      </c>
      <c r="V333" s="125">
        <v>0</v>
      </c>
      <c r="W333" s="125">
        <v>7</v>
      </c>
      <c r="X333" s="123"/>
      <c r="Y333" s="123" t="s">
        <v>159</v>
      </c>
      <c r="Z333" s="123"/>
      <c r="AA333" s="124" t="s">
        <v>500</v>
      </c>
      <c r="AB333" s="125">
        <f>SUM(AB334:AB335)</f>
        <v>56.54</v>
      </c>
      <c r="AC333" s="125">
        <f t="shared" ref="AC333:BD333" si="158">SUM(AC334:AC335)</f>
        <v>5</v>
      </c>
      <c r="AD333" s="125">
        <f t="shared" si="158"/>
        <v>0</v>
      </c>
      <c r="AE333" s="125">
        <f t="shared" si="158"/>
        <v>0</v>
      </c>
      <c r="AF333" s="125">
        <f t="shared" si="158"/>
        <v>0</v>
      </c>
      <c r="AG333" s="125">
        <f t="shared" si="158"/>
        <v>0.2</v>
      </c>
      <c r="AH333" s="125">
        <f t="shared" si="158"/>
        <v>1</v>
      </c>
      <c r="AI333" s="125">
        <f t="shared" si="158"/>
        <v>1.8</v>
      </c>
      <c r="AJ333" s="125">
        <f t="shared" si="158"/>
        <v>0</v>
      </c>
      <c r="AK333" s="125">
        <f t="shared" si="158"/>
        <v>0</v>
      </c>
      <c r="AL333" s="125">
        <f t="shared" si="158"/>
        <v>18</v>
      </c>
      <c r="AM333" s="125">
        <f t="shared" si="158"/>
        <v>0</v>
      </c>
      <c r="AN333" s="125">
        <f t="shared" si="158"/>
        <v>0</v>
      </c>
      <c r="AO333" s="125">
        <f t="shared" si="158"/>
        <v>0</v>
      </c>
      <c r="AP333" s="125">
        <f t="shared" si="158"/>
        <v>0.5</v>
      </c>
      <c r="AQ333" s="125">
        <f t="shared" si="158"/>
        <v>0.5</v>
      </c>
      <c r="AR333" s="125">
        <f t="shared" si="158"/>
        <v>4</v>
      </c>
      <c r="AS333" s="125">
        <f t="shared" si="158"/>
        <v>0</v>
      </c>
      <c r="AT333" s="125">
        <f t="shared" si="158"/>
        <v>0</v>
      </c>
      <c r="AU333" s="125">
        <f t="shared" si="158"/>
        <v>0</v>
      </c>
      <c r="AV333" s="125">
        <f t="shared" si="158"/>
        <v>0</v>
      </c>
      <c r="AW333" s="125">
        <f t="shared" si="158"/>
        <v>0</v>
      </c>
      <c r="AX333" s="125">
        <f t="shared" si="158"/>
        <v>7</v>
      </c>
      <c r="AY333" s="125">
        <f t="shared" si="158"/>
        <v>0</v>
      </c>
      <c r="AZ333" s="125">
        <f t="shared" si="158"/>
        <v>0</v>
      </c>
      <c r="BA333" s="125">
        <f t="shared" si="158"/>
        <v>18.54</v>
      </c>
      <c r="BB333" s="125">
        <f t="shared" si="158"/>
        <v>0</v>
      </c>
      <c r="BC333" s="125">
        <f t="shared" si="158"/>
        <v>0</v>
      </c>
      <c r="BD333" s="125">
        <f t="shared" si="158"/>
        <v>0</v>
      </c>
      <c r="BE333" s="125">
        <f t="shared" si="154"/>
        <v>10.99</v>
      </c>
      <c r="BF333" s="125">
        <f t="shared" si="155"/>
        <v>0</v>
      </c>
      <c r="BG333" s="125"/>
      <c r="BH333" s="125"/>
      <c r="BI333" s="125">
        <v>0</v>
      </c>
      <c r="BJ333" s="125">
        <v>0</v>
      </c>
      <c r="BK333" s="125">
        <v>10.99</v>
      </c>
      <c r="BL333" s="125">
        <v>0</v>
      </c>
      <c r="BM333" s="125">
        <v>0</v>
      </c>
      <c r="BN333" s="125">
        <v>0</v>
      </c>
      <c r="BO333" s="125">
        <v>0</v>
      </c>
      <c r="BP333" s="125">
        <v>0</v>
      </c>
      <c r="BQ333" s="125">
        <v>0</v>
      </c>
      <c r="BR333" s="125">
        <v>609.27</v>
      </c>
      <c r="BS333" s="125">
        <v>0</v>
      </c>
      <c r="BT333" s="125">
        <f t="shared" ref="BT333:BT388" si="159">E333+BR333+BS333</f>
        <v>860.71</v>
      </c>
    </row>
    <row r="334" s="110" customFormat="1" spans="1:72">
      <c r="A334" s="123" t="s">
        <v>501</v>
      </c>
      <c r="B334" s="123" t="s">
        <v>161</v>
      </c>
      <c r="C334" s="123" t="s">
        <v>137</v>
      </c>
      <c r="D334" s="124" t="s">
        <v>141</v>
      </c>
      <c r="E334" s="125">
        <f t="shared" si="150"/>
        <v>251.44</v>
      </c>
      <c r="F334" s="125">
        <f t="shared" si="151"/>
        <v>183.91</v>
      </c>
      <c r="G334" s="125">
        <v>103.07</v>
      </c>
      <c r="H334" s="125">
        <f t="shared" si="152"/>
        <v>65.25</v>
      </c>
      <c r="I334" s="125">
        <v>65.25</v>
      </c>
      <c r="J334" s="125">
        <v>0</v>
      </c>
      <c r="K334" s="125">
        <v>0</v>
      </c>
      <c r="L334" s="125">
        <v>0</v>
      </c>
      <c r="M334" s="125">
        <v>8.59</v>
      </c>
      <c r="N334" s="125">
        <v>0</v>
      </c>
      <c r="O334" s="125">
        <v>0</v>
      </c>
      <c r="P334" s="125">
        <v>0</v>
      </c>
      <c r="Q334" s="125"/>
      <c r="R334" s="125">
        <v>0</v>
      </c>
      <c r="S334" s="125">
        <v>0</v>
      </c>
      <c r="T334" s="125">
        <v>0</v>
      </c>
      <c r="U334" s="125">
        <v>0</v>
      </c>
      <c r="V334" s="125">
        <v>0</v>
      </c>
      <c r="W334" s="125">
        <v>7</v>
      </c>
      <c r="X334" s="123" t="s">
        <v>501</v>
      </c>
      <c r="Y334" s="123" t="s">
        <v>161</v>
      </c>
      <c r="Z334" s="123" t="s">
        <v>137</v>
      </c>
      <c r="AA334" s="124" t="s">
        <v>141</v>
      </c>
      <c r="AB334" s="125">
        <f t="shared" ref="AB334:AB335" si="160">SUBTOTAL(9,AC334:BD334)</f>
        <v>56.54</v>
      </c>
      <c r="AC334" s="136">
        <v>5</v>
      </c>
      <c r="AD334" s="136">
        <v>0</v>
      </c>
      <c r="AE334" s="137">
        <v>0</v>
      </c>
      <c r="AF334" s="137">
        <v>0</v>
      </c>
      <c r="AG334" s="136">
        <v>0.2</v>
      </c>
      <c r="AH334" s="136">
        <v>1</v>
      </c>
      <c r="AI334" s="136">
        <v>1.8</v>
      </c>
      <c r="AJ334" s="136">
        <v>0</v>
      </c>
      <c r="AK334" s="136">
        <v>0</v>
      </c>
      <c r="AL334" s="136">
        <v>18</v>
      </c>
      <c r="AM334" s="137">
        <v>0</v>
      </c>
      <c r="AN334" s="136">
        <v>0</v>
      </c>
      <c r="AO334" s="136">
        <v>0</v>
      </c>
      <c r="AP334" s="136">
        <v>0.5</v>
      </c>
      <c r="AQ334" s="136">
        <v>0.5</v>
      </c>
      <c r="AR334" s="136">
        <v>4</v>
      </c>
      <c r="AS334" s="137">
        <v>0</v>
      </c>
      <c r="AT334" s="137">
        <v>0</v>
      </c>
      <c r="AU334" s="137">
        <v>0</v>
      </c>
      <c r="AV334" s="136">
        <v>0</v>
      </c>
      <c r="AW334" s="137">
        <v>0</v>
      </c>
      <c r="AX334" s="136">
        <v>7</v>
      </c>
      <c r="AY334" s="136">
        <v>0</v>
      </c>
      <c r="AZ334" s="136">
        <v>0</v>
      </c>
      <c r="BA334" s="136">
        <v>18.54</v>
      </c>
      <c r="BB334" s="136">
        <v>0</v>
      </c>
      <c r="BC334" s="136">
        <v>0</v>
      </c>
      <c r="BD334" s="125">
        <v>0</v>
      </c>
      <c r="BE334" s="125">
        <f t="shared" si="154"/>
        <v>10.99</v>
      </c>
      <c r="BF334" s="125">
        <f t="shared" si="155"/>
        <v>0</v>
      </c>
      <c r="BG334" s="125"/>
      <c r="BH334" s="125"/>
      <c r="BI334" s="125">
        <v>0</v>
      </c>
      <c r="BJ334" s="125">
        <v>0</v>
      </c>
      <c r="BK334" s="125">
        <v>10.99</v>
      </c>
      <c r="BL334" s="125">
        <v>0</v>
      </c>
      <c r="BM334" s="125">
        <v>0</v>
      </c>
      <c r="BN334" s="125">
        <v>0</v>
      </c>
      <c r="BO334" s="125">
        <v>0</v>
      </c>
      <c r="BP334" s="125">
        <v>0</v>
      </c>
      <c r="BQ334" s="125">
        <v>0</v>
      </c>
      <c r="BR334" s="125">
        <v>293</v>
      </c>
      <c r="BS334" s="125">
        <v>0</v>
      </c>
      <c r="BT334" s="125">
        <f t="shared" si="159"/>
        <v>544.44</v>
      </c>
    </row>
    <row r="335" s="110" customFormat="1" spans="1:72">
      <c r="A335" s="123" t="s">
        <v>501</v>
      </c>
      <c r="B335" s="123" t="s">
        <v>161</v>
      </c>
      <c r="C335" s="123" t="s">
        <v>175</v>
      </c>
      <c r="D335" s="124" t="s">
        <v>502</v>
      </c>
      <c r="E335" s="125">
        <f t="shared" si="150"/>
        <v>0</v>
      </c>
      <c r="F335" s="125">
        <f t="shared" si="151"/>
        <v>0</v>
      </c>
      <c r="G335" s="125">
        <v>0</v>
      </c>
      <c r="H335" s="125">
        <f t="shared" si="152"/>
        <v>0</v>
      </c>
      <c r="I335" s="125">
        <v>0</v>
      </c>
      <c r="J335" s="125">
        <v>0</v>
      </c>
      <c r="K335" s="125">
        <v>0</v>
      </c>
      <c r="L335" s="125">
        <v>0</v>
      </c>
      <c r="M335" s="125">
        <v>0</v>
      </c>
      <c r="N335" s="125">
        <v>0</v>
      </c>
      <c r="O335" s="125">
        <v>0</v>
      </c>
      <c r="P335" s="125">
        <v>0</v>
      </c>
      <c r="Q335" s="125"/>
      <c r="R335" s="125">
        <v>0</v>
      </c>
      <c r="S335" s="125">
        <v>0</v>
      </c>
      <c r="T335" s="125">
        <v>0</v>
      </c>
      <c r="U335" s="125">
        <v>0</v>
      </c>
      <c r="V335" s="125">
        <v>0</v>
      </c>
      <c r="W335" s="125">
        <v>0</v>
      </c>
      <c r="X335" s="123" t="s">
        <v>501</v>
      </c>
      <c r="Y335" s="123" t="s">
        <v>161</v>
      </c>
      <c r="Z335" s="123" t="s">
        <v>175</v>
      </c>
      <c r="AA335" s="124" t="s">
        <v>502</v>
      </c>
      <c r="AB335" s="125">
        <f t="shared" si="160"/>
        <v>0</v>
      </c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>
        <v>0</v>
      </c>
      <c r="BE335" s="125">
        <f t="shared" si="154"/>
        <v>0</v>
      </c>
      <c r="BF335" s="125">
        <f t="shared" si="155"/>
        <v>0</v>
      </c>
      <c r="BG335" s="125"/>
      <c r="BH335" s="125"/>
      <c r="BI335" s="125">
        <v>0</v>
      </c>
      <c r="BJ335" s="125">
        <v>0</v>
      </c>
      <c r="BK335" s="125">
        <v>0</v>
      </c>
      <c r="BL335" s="125">
        <v>0</v>
      </c>
      <c r="BM335" s="125">
        <v>0</v>
      </c>
      <c r="BN335" s="125">
        <v>0</v>
      </c>
      <c r="BO335" s="125">
        <v>0</v>
      </c>
      <c r="BP335" s="125">
        <v>0</v>
      </c>
      <c r="BQ335" s="125">
        <v>0</v>
      </c>
      <c r="BR335" s="125">
        <v>316.27</v>
      </c>
      <c r="BS335" s="125">
        <v>0</v>
      </c>
      <c r="BT335" s="125">
        <f t="shared" si="159"/>
        <v>316.27</v>
      </c>
    </row>
    <row r="336" s="110" customFormat="1" spans="1:72">
      <c r="A336" s="123"/>
      <c r="B336" s="123" t="s">
        <v>150</v>
      </c>
      <c r="C336" s="123"/>
      <c r="D336" s="124" t="s">
        <v>503</v>
      </c>
      <c r="E336" s="125">
        <f t="shared" si="150"/>
        <v>0</v>
      </c>
      <c r="F336" s="125">
        <f t="shared" si="151"/>
        <v>0</v>
      </c>
      <c r="G336" s="125">
        <v>0</v>
      </c>
      <c r="H336" s="125">
        <f t="shared" si="152"/>
        <v>0</v>
      </c>
      <c r="I336" s="125">
        <v>0</v>
      </c>
      <c r="J336" s="125">
        <v>0</v>
      </c>
      <c r="K336" s="125">
        <v>0</v>
      </c>
      <c r="L336" s="125">
        <v>0</v>
      </c>
      <c r="M336" s="125">
        <v>0</v>
      </c>
      <c r="N336" s="125">
        <v>0</v>
      </c>
      <c r="O336" s="125">
        <v>0</v>
      </c>
      <c r="P336" s="125">
        <v>0</v>
      </c>
      <c r="Q336" s="125"/>
      <c r="R336" s="125">
        <v>0</v>
      </c>
      <c r="S336" s="125">
        <v>0</v>
      </c>
      <c r="T336" s="125">
        <v>0</v>
      </c>
      <c r="U336" s="125">
        <v>0</v>
      </c>
      <c r="V336" s="125">
        <v>0</v>
      </c>
      <c r="W336" s="125">
        <v>0</v>
      </c>
      <c r="X336" s="123"/>
      <c r="Y336" s="123" t="s">
        <v>150</v>
      </c>
      <c r="Z336" s="123"/>
      <c r="AA336" s="124" t="s">
        <v>503</v>
      </c>
      <c r="AB336" s="125">
        <f t="shared" si="153"/>
        <v>0</v>
      </c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5">
        <v>0</v>
      </c>
      <c r="BE336" s="125">
        <f t="shared" si="154"/>
        <v>0</v>
      </c>
      <c r="BF336" s="125">
        <f t="shared" si="155"/>
        <v>0</v>
      </c>
      <c r="BG336" s="125"/>
      <c r="BH336" s="125"/>
      <c r="BI336" s="125">
        <v>0</v>
      </c>
      <c r="BJ336" s="125">
        <v>0</v>
      </c>
      <c r="BK336" s="125">
        <v>0</v>
      </c>
      <c r="BL336" s="125">
        <v>0</v>
      </c>
      <c r="BM336" s="125">
        <v>0</v>
      </c>
      <c r="BN336" s="125">
        <v>0</v>
      </c>
      <c r="BO336" s="125">
        <v>0</v>
      </c>
      <c r="BP336" s="125">
        <v>0</v>
      </c>
      <c r="BQ336" s="125">
        <v>0</v>
      </c>
      <c r="BR336" s="125">
        <v>170</v>
      </c>
      <c r="BS336" s="125">
        <v>0</v>
      </c>
      <c r="BT336" s="125">
        <f t="shared" si="159"/>
        <v>170</v>
      </c>
    </row>
    <row r="337" s="110" customFormat="1" ht="19.5" customHeight="1" spans="1:72">
      <c r="A337" s="123" t="s">
        <v>501</v>
      </c>
      <c r="B337" s="123" t="s">
        <v>174</v>
      </c>
      <c r="C337" s="123" t="s">
        <v>159</v>
      </c>
      <c r="D337" s="124" t="s">
        <v>504</v>
      </c>
      <c r="E337" s="125">
        <f t="shared" si="150"/>
        <v>0</v>
      </c>
      <c r="F337" s="125">
        <f t="shared" si="151"/>
        <v>0</v>
      </c>
      <c r="G337" s="125">
        <v>0</v>
      </c>
      <c r="H337" s="125">
        <f t="shared" si="152"/>
        <v>0</v>
      </c>
      <c r="I337" s="125">
        <v>0</v>
      </c>
      <c r="J337" s="125">
        <v>0</v>
      </c>
      <c r="K337" s="125">
        <v>0</v>
      </c>
      <c r="L337" s="125">
        <v>0</v>
      </c>
      <c r="M337" s="125">
        <v>0</v>
      </c>
      <c r="N337" s="125">
        <v>0</v>
      </c>
      <c r="O337" s="125">
        <v>0</v>
      </c>
      <c r="P337" s="125">
        <v>0</v>
      </c>
      <c r="Q337" s="125"/>
      <c r="R337" s="125">
        <v>0</v>
      </c>
      <c r="S337" s="125">
        <v>0</v>
      </c>
      <c r="T337" s="125">
        <v>0</v>
      </c>
      <c r="U337" s="125">
        <v>0</v>
      </c>
      <c r="V337" s="125">
        <v>0</v>
      </c>
      <c r="W337" s="125">
        <v>0</v>
      </c>
      <c r="X337" s="123" t="s">
        <v>501</v>
      </c>
      <c r="Y337" s="123" t="s">
        <v>174</v>
      </c>
      <c r="Z337" s="123" t="s">
        <v>159</v>
      </c>
      <c r="AA337" s="124" t="s">
        <v>504</v>
      </c>
      <c r="AB337" s="125">
        <f t="shared" ref="AB337:AB338" si="161">SUBTOTAL(9,AC337:BD337)</f>
        <v>0</v>
      </c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>
        <v>0</v>
      </c>
      <c r="BE337" s="125">
        <f t="shared" si="154"/>
        <v>0</v>
      </c>
      <c r="BF337" s="125">
        <f t="shared" si="155"/>
        <v>0</v>
      </c>
      <c r="BG337" s="125"/>
      <c r="BH337" s="125"/>
      <c r="BI337" s="125">
        <v>0</v>
      </c>
      <c r="BJ337" s="125">
        <v>0</v>
      </c>
      <c r="BK337" s="125">
        <v>0</v>
      </c>
      <c r="BL337" s="125">
        <v>0</v>
      </c>
      <c r="BM337" s="125">
        <v>0</v>
      </c>
      <c r="BN337" s="125">
        <v>0</v>
      </c>
      <c r="BO337" s="125">
        <v>0</v>
      </c>
      <c r="BP337" s="125">
        <v>0</v>
      </c>
      <c r="BQ337" s="125">
        <v>0</v>
      </c>
      <c r="BR337" s="125">
        <v>70</v>
      </c>
      <c r="BS337" s="125">
        <v>0</v>
      </c>
      <c r="BT337" s="125">
        <f t="shared" si="159"/>
        <v>70</v>
      </c>
    </row>
    <row r="338" s="110" customFormat="1" ht="19.5" customHeight="1" spans="1:72">
      <c r="A338" s="123" t="s">
        <v>501</v>
      </c>
      <c r="B338" s="123" t="s">
        <v>174</v>
      </c>
      <c r="C338" s="123" t="s">
        <v>154</v>
      </c>
      <c r="D338" s="124" t="s">
        <v>505</v>
      </c>
      <c r="E338" s="125">
        <f t="shared" si="150"/>
        <v>0</v>
      </c>
      <c r="F338" s="125">
        <f t="shared" si="151"/>
        <v>0</v>
      </c>
      <c r="G338" s="125">
        <v>0</v>
      </c>
      <c r="H338" s="125">
        <f t="shared" si="152"/>
        <v>0</v>
      </c>
      <c r="I338" s="125">
        <v>0</v>
      </c>
      <c r="J338" s="125">
        <v>0</v>
      </c>
      <c r="K338" s="125">
        <v>0</v>
      </c>
      <c r="L338" s="125">
        <v>0</v>
      </c>
      <c r="M338" s="125">
        <v>0</v>
      </c>
      <c r="N338" s="125">
        <v>0</v>
      </c>
      <c r="O338" s="125">
        <v>0</v>
      </c>
      <c r="P338" s="125">
        <v>0</v>
      </c>
      <c r="Q338" s="125"/>
      <c r="R338" s="125">
        <v>0</v>
      </c>
      <c r="S338" s="125">
        <v>0</v>
      </c>
      <c r="T338" s="125">
        <v>0</v>
      </c>
      <c r="U338" s="125">
        <v>0</v>
      </c>
      <c r="V338" s="125">
        <v>0</v>
      </c>
      <c r="W338" s="125">
        <v>0</v>
      </c>
      <c r="X338" s="123" t="s">
        <v>501</v>
      </c>
      <c r="Y338" s="123" t="s">
        <v>174</v>
      </c>
      <c r="Z338" s="123" t="s">
        <v>154</v>
      </c>
      <c r="AA338" s="124" t="s">
        <v>505</v>
      </c>
      <c r="AB338" s="125">
        <f t="shared" si="161"/>
        <v>0</v>
      </c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>
        <v>0</v>
      </c>
      <c r="BE338" s="125">
        <f t="shared" si="154"/>
        <v>0</v>
      </c>
      <c r="BF338" s="125">
        <f t="shared" si="155"/>
        <v>0</v>
      </c>
      <c r="BG338" s="125"/>
      <c r="BH338" s="125"/>
      <c r="BI338" s="125">
        <v>0</v>
      </c>
      <c r="BJ338" s="125">
        <v>0</v>
      </c>
      <c r="BK338" s="125">
        <v>0</v>
      </c>
      <c r="BL338" s="125">
        <v>0</v>
      </c>
      <c r="BM338" s="125">
        <v>0</v>
      </c>
      <c r="BN338" s="125">
        <v>0</v>
      </c>
      <c r="BO338" s="125">
        <v>0</v>
      </c>
      <c r="BP338" s="125">
        <v>0</v>
      </c>
      <c r="BQ338" s="125">
        <v>0</v>
      </c>
      <c r="BR338" s="125">
        <v>100</v>
      </c>
      <c r="BS338" s="125">
        <v>0</v>
      </c>
      <c r="BT338" s="125">
        <f t="shared" si="159"/>
        <v>100</v>
      </c>
    </row>
    <row r="339" s="110" customFormat="1" ht="19.5" customHeight="1" spans="1:72">
      <c r="A339" s="123" t="s">
        <v>506</v>
      </c>
      <c r="B339" s="123"/>
      <c r="C339" s="123"/>
      <c r="D339" s="124" t="s">
        <v>507</v>
      </c>
      <c r="E339" s="125">
        <f t="shared" si="150"/>
        <v>152.33</v>
      </c>
      <c r="F339" s="125">
        <f t="shared" si="151"/>
        <v>110.92</v>
      </c>
      <c r="G339" s="125">
        <v>65</v>
      </c>
      <c r="H339" s="125">
        <f t="shared" si="152"/>
        <v>40.5</v>
      </c>
      <c r="I339" s="125">
        <v>40.5</v>
      </c>
      <c r="J339" s="125">
        <v>0</v>
      </c>
      <c r="K339" s="125">
        <v>0</v>
      </c>
      <c r="L339" s="125">
        <v>0</v>
      </c>
      <c r="M339" s="125">
        <v>5.42</v>
      </c>
      <c r="N339" s="125">
        <v>0</v>
      </c>
      <c r="O339" s="125">
        <v>0</v>
      </c>
      <c r="P339" s="125">
        <v>0</v>
      </c>
      <c r="Q339" s="125"/>
      <c r="R339" s="125">
        <v>0</v>
      </c>
      <c r="S339" s="125">
        <v>0</v>
      </c>
      <c r="T339" s="125">
        <v>0</v>
      </c>
      <c r="U339" s="125">
        <v>0</v>
      </c>
      <c r="V339" s="125">
        <v>0</v>
      </c>
      <c r="W339" s="125">
        <v>0</v>
      </c>
      <c r="X339" s="123" t="s">
        <v>506</v>
      </c>
      <c r="Y339" s="123"/>
      <c r="Z339" s="123"/>
      <c r="AA339" s="124" t="s">
        <v>507</v>
      </c>
      <c r="AB339" s="125">
        <f>AB340</f>
        <v>39.3</v>
      </c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>
        <v>0</v>
      </c>
      <c r="BE339" s="125">
        <f t="shared" si="154"/>
        <v>2.11</v>
      </c>
      <c r="BF339" s="125">
        <f t="shared" si="155"/>
        <v>0</v>
      </c>
      <c r="BG339" s="125"/>
      <c r="BH339" s="125"/>
      <c r="BI339" s="125">
        <v>0</v>
      </c>
      <c r="BJ339" s="125">
        <v>0</v>
      </c>
      <c r="BK339" s="125">
        <v>2.11</v>
      </c>
      <c r="BL339" s="125">
        <v>0</v>
      </c>
      <c r="BM339" s="125">
        <v>0</v>
      </c>
      <c r="BN339" s="125">
        <v>0</v>
      </c>
      <c r="BO339" s="125">
        <v>0</v>
      </c>
      <c r="BP339" s="125">
        <v>0</v>
      </c>
      <c r="BQ339" s="125">
        <v>0</v>
      </c>
      <c r="BR339" s="125">
        <f>69+107</f>
        <v>176</v>
      </c>
      <c r="BS339" s="125">
        <v>0</v>
      </c>
      <c r="BT339" s="125">
        <f t="shared" si="159"/>
        <v>328.33</v>
      </c>
    </row>
    <row r="340" s="110" customFormat="1" ht="19.5" customHeight="1" spans="1:72">
      <c r="A340" s="123"/>
      <c r="B340" s="123" t="s">
        <v>142</v>
      </c>
      <c r="C340" s="123"/>
      <c r="D340" s="124" t="s">
        <v>508</v>
      </c>
      <c r="E340" s="125">
        <f t="shared" si="150"/>
        <v>152.33</v>
      </c>
      <c r="F340" s="125">
        <f t="shared" si="151"/>
        <v>110.92</v>
      </c>
      <c r="G340" s="125">
        <v>65</v>
      </c>
      <c r="H340" s="125">
        <f t="shared" si="152"/>
        <v>40.5</v>
      </c>
      <c r="I340" s="125">
        <v>40.5</v>
      </c>
      <c r="J340" s="125">
        <v>0</v>
      </c>
      <c r="K340" s="125">
        <v>0</v>
      </c>
      <c r="L340" s="125">
        <v>0</v>
      </c>
      <c r="M340" s="125">
        <v>5.42</v>
      </c>
      <c r="N340" s="125">
        <v>0</v>
      </c>
      <c r="O340" s="125">
        <v>0</v>
      </c>
      <c r="P340" s="125">
        <v>0</v>
      </c>
      <c r="Q340" s="125"/>
      <c r="R340" s="125">
        <v>0</v>
      </c>
      <c r="S340" s="125">
        <v>0</v>
      </c>
      <c r="T340" s="125">
        <v>0</v>
      </c>
      <c r="U340" s="125">
        <v>0</v>
      </c>
      <c r="V340" s="125">
        <v>0</v>
      </c>
      <c r="W340" s="125">
        <v>0</v>
      </c>
      <c r="X340" s="123"/>
      <c r="Y340" s="123" t="s">
        <v>142</v>
      </c>
      <c r="Z340" s="123"/>
      <c r="AA340" s="124" t="s">
        <v>508</v>
      </c>
      <c r="AB340" s="125">
        <f>SUM(AB341)</f>
        <v>39.3</v>
      </c>
      <c r="AC340" s="125">
        <f t="shared" ref="AC340:BD340" si="162">SUM(AC341)</f>
        <v>1</v>
      </c>
      <c r="AD340" s="125">
        <f t="shared" si="162"/>
        <v>0.4</v>
      </c>
      <c r="AE340" s="125">
        <f t="shared" si="162"/>
        <v>0</v>
      </c>
      <c r="AF340" s="125">
        <f t="shared" si="162"/>
        <v>0</v>
      </c>
      <c r="AG340" s="125">
        <f t="shared" si="162"/>
        <v>0</v>
      </c>
      <c r="AH340" s="125">
        <f t="shared" si="162"/>
        <v>0</v>
      </c>
      <c r="AI340" s="125">
        <f t="shared" si="162"/>
        <v>0</v>
      </c>
      <c r="AJ340" s="125">
        <f t="shared" si="162"/>
        <v>0</v>
      </c>
      <c r="AK340" s="125">
        <f t="shared" si="162"/>
        <v>0</v>
      </c>
      <c r="AL340" s="125">
        <f t="shared" si="162"/>
        <v>0</v>
      </c>
      <c r="AM340" s="125">
        <f t="shared" si="162"/>
        <v>0</v>
      </c>
      <c r="AN340" s="125">
        <f t="shared" si="162"/>
        <v>1</v>
      </c>
      <c r="AO340" s="125">
        <f t="shared" si="162"/>
        <v>0</v>
      </c>
      <c r="AP340" s="125">
        <f t="shared" si="162"/>
        <v>1</v>
      </c>
      <c r="AQ340" s="125">
        <f t="shared" si="162"/>
        <v>0</v>
      </c>
      <c r="AR340" s="125">
        <f t="shared" si="162"/>
        <v>1</v>
      </c>
      <c r="AS340" s="125">
        <f t="shared" si="162"/>
        <v>0</v>
      </c>
      <c r="AT340" s="125">
        <f t="shared" si="162"/>
        <v>0</v>
      </c>
      <c r="AU340" s="125">
        <f t="shared" si="162"/>
        <v>0</v>
      </c>
      <c r="AV340" s="125">
        <f t="shared" si="162"/>
        <v>0.5</v>
      </c>
      <c r="AW340" s="125">
        <f t="shared" si="162"/>
        <v>0</v>
      </c>
      <c r="AX340" s="125">
        <f t="shared" si="162"/>
        <v>10.98</v>
      </c>
      <c r="AY340" s="125">
        <f t="shared" si="162"/>
        <v>0</v>
      </c>
      <c r="AZ340" s="125">
        <f t="shared" si="162"/>
        <v>1</v>
      </c>
      <c r="BA340" s="125">
        <f t="shared" si="162"/>
        <v>12.88</v>
      </c>
      <c r="BB340" s="125">
        <f t="shared" si="162"/>
        <v>0</v>
      </c>
      <c r="BC340" s="125">
        <f t="shared" si="162"/>
        <v>9.54</v>
      </c>
      <c r="BD340" s="125">
        <f t="shared" si="162"/>
        <v>0</v>
      </c>
      <c r="BE340" s="125">
        <f t="shared" si="154"/>
        <v>2.11</v>
      </c>
      <c r="BF340" s="125">
        <f t="shared" si="155"/>
        <v>0</v>
      </c>
      <c r="BG340" s="125"/>
      <c r="BH340" s="125"/>
      <c r="BI340" s="125">
        <v>0</v>
      </c>
      <c r="BJ340" s="125">
        <v>0</v>
      </c>
      <c r="BK340" s="125">
        <v>2.11</v>
      </c>
      <c r="BL340" s="125">
        <v>0</v>
      </c>
      <c r="BM340" s="125">
        <v>0</v>
      </c>
      <c r="BN340" s="125">
        <v>0</v>
      </c>
      <c r="BO340" s="125">
        <v>0</v>
      </c>
      <c r="BP340" s="125">
        <v>0</v>
      </c>
      <c r="BQ340" s="125">
        <v>0</v>
      </c>
      <c r="BR340" s="125">
        <f>69+107</f>
        <v>176</v>
      </c>
      <c r="BS340" s="125">
        <v>0</v>
      </c>
      <c r="BT340" s="125">
        <f t="shared" si="159"/>
        <v>328.33</v>
      </c>
    </row>
    <row r="341" s="110" customFormat="1" ht="19.5" customHeight="1" spans="1:72">
      <c r="A341" s="123" t="s">
        <v>509</v>
      </c>
      <c r="B341" s="123" t="s">
        <v>144</v>
      </c>
      <c r="C341" s="123" t="s">
        <v>137</v>
      </c>
      <c r="D341" s="124" t="s">
        <v>141</v>
      </c>
      <c r="E341" s="125">
        <f t="shared" si="150"/>
        <v>152.33</v>
      </c>
      <c r="F341" s="125">
        <f t="shared" si="151"/>
        <v>110.92</v>
      </c>
      <c r="G341" s="125">
        <v>65</v>
      </c>
      <c r="H341" s="125">
        <f t="shared" si="152"/>
        <v>40.5</v>
      </c>
      <c r="I341" s="125">
        <v>40.5</v>
      </c>
      <c r="J341" s="125">
        <v>0</v>
      </c>
      <c r="K341" s="125">
        <v>0</v>
      </c>
      <c r="L341" s="125">
        <v>0</v>
      </c>
      <c r="M341" s="125">
        <v>5.42</v>
      </c>
      <c r="N341" s="125">
        <v>0</v>
      </c>
      <c r="O341" s="125">
        <v>0</v>
      </c>
      <c r="P341" s="125">
        <v>0</v>
      </c>
      <c r="Q341" s="125"/>
      <c r="R341" s="125">
        <v>0</v>
      </c>
      <c r="S341" s="125">
        <v>0</v>
      </c>
      <c r="T341" s="125">
        <v>0</v>
      </c>
      <c r="U341" s="125">
        <v>0</v>
      </c>
      <c r="V341" s="125">
        <v>0</v>
      </c>
      <c r="W341" s="125">
        <v>0</v>
      </c>
      <c r="X341" s="123" t="s">
        <v>509</v>
      </c>
      <c r="Y341" s="123" t="s">
        <v>144</v>
      </c>
      <c r="Z341" s="123" t="s">
        <v>137</v>
      </c>
      <c r="AA341" s="124" t="s">
        <v>141</v>
      </c>
      <c r="AB341" s="125">
        <f>SUBTOTAL(9,AC341:BD341)</f>
        <v>39.3</v>
      </c>
      <c r="AC341" s="136">
        <v>1</v>
      </c>
      <c r="AD341" s="136">
        <v>0.4</v>
      </c>
      <c r="AE341" s="137">
        <v>0</v>
      </c>
      <c r="AF341" s="137">
        <v>0</v>
      </c>
      <c r="AG341" s="136">
        <v>0</v>
      </c>
      <c r="AH341" s="136">
        <v>0</v>
      </c>
      <c r="AI341" s="136">
        <v>0</v>
      </c>
      <c r="AJ341" s="136">
        <v>0</v>
      </c>
      <c r="AK341" s="136">
        <v>0</v>
      </c>
      <c r="AL341" s="136">
        <v>0</v>
      </c>
      <c r="AM341" s="137">
        <v>0</v>
      </c>
      <c r="AN341" s="136">
        <v>1</v>
      </c>
      <c r="AO341" s="136">
        <v>0</v>
      </c>
      <c r="AP341" s="136">
        <v>1</v>
      </c>
      <c r="AQ341" s="136">
        <v>0</v>
      </c>
      <c r="AR341" s="136">
        <v>1</v>
      </c>
      <c r="AS341" s="137">
        <v>0</v>
      </c>
      <c r="AT341" s="137">
        <v>0</v>
      </c>
      <c r="AU341" s="137">
        <v>0</v>
      </c>
      <c r="AV341" s="136">
        <v>0.5</v>
      </c>
      <c r="AW341" s="137">
        <v>0</v>
      </c>
      <c r="AX341" s="136">
        <v>10.98</v>
      </c>
      <c r="AY341" s="136">
        <v>0</v>
      </c>
      <c r="AZ341" s="136">
        <v>1</v>
      </c>
      <c r="BA341" s="136">
        <v>12.88</v>
      </c>
      <c r="BB341" s="136">
        <v>0</v>
      </c>
      <c r="BC341" s="136">
        <v>9.54</v>
      </c>
      <c r="BD341" s="125">
        <v>0</v>
      </c>
      <c r="BE341" s="125">
        <f t="shared" si="154"/>
        <v>2.11</v>
      </c>
      <c r="BF341" s="125">
        <f t="shared" si="155"/>
        <v>0</v>
      </c>
      <c r="BG341" s="125"/>
      <c r="BH341" s="125"/>
      <c r="BI341" s="125">
        <v>0</v>
      </c>
      <c r="BJ341" s="125">
        <v>0</v>
      </c>
      <c r="BK341" s="125">
        <v>2.11</v>
      </c>
      <c r="BL341" s="125">
        <v>0</v>
      </c>
      <c r="BM341" s="125">
        <v>0</v>
      </c>
      <c r="BN341" s="125">
        <v>0</v>
      </c>
      <c r="BO341" s="125">
        <v>0</v>
      </c>
      <c r="BP341" s="125">
        <v>0</v>
      </c>
      <c r="BQ341" s="125">
        <v>0</v>
      </c>
      <c r="BR341" s="125">
        <f>69+107</f>
        <v>176</v>
      </c>
      <c r="BS341" s="125">
        <v>0</v>
      </c>
      <c r="BT341" s="125">
        <f t="shared" si="159"/>
        <v>328.33</v>
      </c>
    </row>
    <row r="342" s="110" customFormat="1" ht="19.5" customHeight="1" spans="1:72">
      <c r="A342" s="123" t="s">
        <v>510</v>
      </c>
      <c r="B342" s="123"/>
      <c r="C342" s="123"/>
      <c r="D342" s="124" t="s">
        <v>511</v>
      </c>
      <c r="E342" s="125">
        <f t="shared" si="150"/>
        <v>0</v>
      </c>
      <c r="F342" s="125">
        <f t="shared" si="151"/>
        <v>0</v>
      </c>
      <c r="G342" s="125">
        <v>0</v>
      </c>
      <c r="H342" s="125">
        <f t="shared" si="152"/>
        <v>0</v>
      </c>
      <c r="I342" s="125">
        <v>0</v>
      </c>
      <c r="J342" s="125">
        <v>0</v>
      </c>
      <c r="K342" s="125">
        <v>0</v>
      </c>
      <c r="L342" s="125">
        <v>0</v>
      </c>
      <c r="M342" s="125">
        <v>0</v>
      </c>
      <c r="N342" s="125">
        <v>0</v>
      </c>
      <c r="O342" s="125">
        <v>0</v>
      </c>
      <c r="P342" s="125">
        <v>0</v>
      </c>
      <c r="Q342" s="125"/>
      <c r="R342" s="125">
        <v>0</v>
      </c>
      <c r="S342" s="125">
        <v>0</v>
      </c>
      <c r="T342" s="125">
        <v>0</v>
      </c>
      <c r="U342" s="125">
        <v>0</v>
      </c>
      <c r="V342" s="125">
        <v>0</v>
      </c>
      <c r="W342" s="125">
        <v>0</v>
      </c>
      <c r="X342" s="123" t="s">
        <v>510</v>
      </c>
      <c r="Y342" s="123"/>
      <c r="Z342" s="123"/>
      <c r="AA342" s="124" t="s">
        <v>511</v>
      </c>
      <c r="AB342" s="125">
        <f>AB343</f>
        <v>0</v>
      </c>
      <c r="AC342" s="125">
        <f t="shared" ref="AC342:BD342" si="163">AC343</f>
        <v>0</v>
      </c>
      <c r="AD342" s="125">
        <f t="shared" si="163"/>
        <v>0</v>
      </c>
      <c r="AE342" s="125">
        <f t="shared" si="163"/>
        <v>0</v>
      </c>
      <c r="AF342" s="125">
        <f t="shared" si="163"/>
        <v>0</v>
      </c>
      <c r="AG342" s="125">
        <f t="shared" si="163"/>
        <v>0</v>
      </c>
      <c r="AH342" s="125">
        <f t="shared" si="163"/>
        <v>0</v>
      </c>
      <c r="AI342" s="125">
        <f t="shared" si="163"/>
        <v>0</v>
      </c>
      <c r="AJ342" s="125">
        <f t="shared" si="163"/>
        <v>0</v>
      </c>
      <c r="AK342" s="125">
        <f t="shared" si="163"/>
        <v>0</v>
      </c>
      <c r="AL342" s="125">
        <f t="shared" si="163"/>
        <v>0</v>
      </c>
      <c r="AM342" s="125">
        <f t="shared" si="163"/>
        <v>0</v>
      </c>
      <c r="AN342" s="125">
        <f t="shared" si="163"/>
        <v>0</v>
      </c>
      <c r="AO342" s="125">
        <f t="shared" si="163"/>
        <v>0</v>
      </c>
      <c r="AP342" s="125">
        <f t="shared" si="163"/>
        <v>0</v>
      </c>
      <c r="AQ342" s="125">
        <f t="shared" si="163"/>
        <v>0</v>
      </c>
      <c r="AR342" s="125">
        <f t="shared" si="163"/>
        <v>0</v>
      </c>
      <c r="AS342" s="125">
        <f t="shared" si="163"/>
        <v>0</v>
      </c>
      <c r="AT342" s="125">
        <f t="shared" si="163"/>
        <v>0</v>
      </c>
      <c r="AU342" s="125">
        <f t="shared" si="163"/>
        <v>0</v>
      </c>
      <c r="AV342" s="125">
        <f t="shared" si="163"/>
        <v>0</v>
      </c>
      <c r="AW342" s="125">
        <f t="shared" si="163"/>
        <v>0</v>
      </c>
      <c r="AX342" s="125">
        <f t="shared" si="163"/>
        <v>0</v>
      </c>
      <c r="AY342" s="125">
        <f t="shared" si="163"/>
        <v>0</v>
      </c>
      <c r="AZ342" s="125">
        <f t="shared" si="163"/>
        <v>0</v>
      </c>
      <c r="BA342" s="125">
        <f t="shared" si="163"/>
        <v>0</v>
      </c>
      <c r="BB342" s="125">
        <f t="shared" si="163"/>
        <v>0</v>
      </c>
      <c r="BC342" s="125">
        <f t="shared" si="163"/>
        <v>0</v>
      </c>
      <c r="BD342" s="125">
        <f t="shared" si="163"/>
        <v>0</v>
      </c>
      <c r="BE342" s="125">
        <f t="shared" si="154"/>
        <v>0</v>
      </c>
      <c r="BF342" s="125">
        <f t="shared" si="155"/>
        <v>0</v>
      </c>
      <c r="BG342" s="125"/>
      <c r="BH342" s="125"/>
      <c r="BI342" s="125">
        <v>0</v>
      </c>
      <c r="BJ342" s="125">
        <v>0</v>
      </c>
      <c r="BK342" s="125">
        <v>0</v>
      </c>
      <c r="BL342" s="125">
        <v>0</v>
      </c>
      <c r="BM342" s="125">
        <v>0</v>
      </c>
      <c r="BN342" s="125">
        <v>0</v>
      </c>
      <c r="BO342" s="125">
        <v>0</v>
      </c>
      <c r="BP342" s="125">
        <v>0</v>
      </c>
      <c r="BQ342" s="125">
        <v>0</v>
      </c>
      <c r="BR342" s="125">
        <v>10</v>
      </c>
      <c r="BS342" s="125">
        <v>0</v>
      </c>
      <c r="BT342" s="125">
        <f t="shared" si="159"/>
        <v>10</v>
      </c>
    </row>
    <row r="343" s="110" customFormat="1" ht="19.5" customHeight="1" spans="1:72">
      <c r="A343" s="123"/>
      <c r="B343" s="123" t="s">
        <v>137</v>
      </c>
      <c r="C343" s="123"/>
      <c r="D343" s="124" t="s">
        <v>512</v>
      </c>
      <c r="E343" s="125">
        <f t="shared" si="150"/>
        <v>0</v>
      </c>
      <c r="F343" s="125">
        <f t="shared" si="151"/>
        <v>0</v>
      </c>
      <c r="G343" s="125">
        <v>0</v>
      </c>
      <c r="H343" s="125">
        <f t="shared" si="152"/>
        <v>0</v>
      </c>
      <c r="I343" s="125">
        <v>0</v>
      </c>
      <c r="J343" s="125">
        <v>0</v>
      </c>
      <c r="K343" s="125">
        <v>0</v>
      </c>
      <c r="L343" s="125">
        <v>0</v>
      </c>
      <c r="M343" s="125">
        <v>0</v>
      </c>
      <c r="N343" s="125">
        <v>0</v>
      </c>
      <c r="O343" s="125">
        <v>0</v>
      </c>
      <c r="P343" s="125">
        <v>0</v>
      </c>
      <c r="Q343" s="125"/>
      <c r="R343" s="125">
        <v>0</v>
      </c>
      <c r="S343" s="125">
        <v>0</v>
      </c>
      <c r="T343" s="125">
        <v>0</v>
      </c>
      <c r="U343" s="125">
        <v>0</v>
      </c>
      <c r="V343" s="125">
        <v>0</v>
      </c>
      <c r="W343" s="125">
        <v>0</v>
      </c>
      <c r="X343" s="123"/>
      <c r="Y343" s="123" t="s">
        <v>137</v>
      </c>
      <c r="Z343" s="123"/>
      <c r="AA343" s="124" t="s">
        <v>512</v>
      </c>
      <c r="AB343" s="125">
        <f t="shared" si="153"/>
        <v>0</v>
      </c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>
        <v>0</v>
      </c>
      <c r="BE343" s="125">
        <f t="shared" si="154"/>
        <v>0</v>
      </c>
      <c r="BF343" s="125">
        <f t="shared" si="155"/>
        <v>0</v>
      </c>
      <c r="BG343" s="125"/>
      <c r="BH343" s="125"/>
      <c r="BI343" s="125">
        <v>0</v>
      </c>
      <c r="BJ343" s="125">
        <v>0</v>
      </c>
      <c r="BK343" s="125">
        <v>0</v>
      </c>
      <c r="BL343" s="125">
        <v>0</v>
      </c>
      <c r="BM343" s="125">
        <v>0</v>
      </c>
      <c r="BN343" s="125">
        <v>0</v>
      </c>
      <c r="BO343" s="125">
        <v>0</v>
      </c>
      <c r="BP343" s="125">
        <v>0</v>
      </c>
      <c r="BQ343" s="125">
        <v>0</v>
      </c>
      <c r="BR343" s="125">
        <v>10</v>
      </c>
      <c r="BS343" s="125">
        <v>0</v>
      </c>
      <c r="BT343" s="125">
        <f t="shared" si="159"/>
        <v>10</v>
      </c>
    </row>
    <row r="344" s="110" customFormat="1" ht="19.5" customHeight="1" spans="1:72">
      <c r="A344" s="123" t="s">
        <v>513</v>
      </c>
      <c r="B344" s="123" t="s">
        <v>140</v>
      </c>
      <c r="C344" s="123" t="s">
        <v>154</v>
      </c>
      <c r="D344" s="124" t="s">
        <v>514</v>
      </c>
      <c r="E344" s="125">
        <f t="shared" si="150"/>
        <v>0</v>
      </c>
      <c r="F344" s="125">
        <f t="shared" si="151"/>
        <v>0</v>
      </c>
      <c r="G344" s="125">
        <v>0</v>
      </c>
      <c r="H344" s="125">
        <f t="shared" si="152"/>
        <v>0</v>
      </c>
      <c r="I344" s="125">
        <v>0</v>
      </c>
      <c r="J344" s="125">
        <v>0</v>
      </c>
      <c r="K344" s="125">
        <v>0</v>
      </c>
      <c r="L344" s="125">
        <v>0</v>
      </c>
      <c r="M344" s="125">
        <v>0</v>
      </c>
      <c r="N344" s="125">
        <v>0</v>
      </c>
      <c r="O344" s="125">
        <v>0</v>
      </c>
      <c r="P344" s="125">
        <v>0</v>
      </c>
      <c r="Q344" s="125"/>
      <c r="R344" s="125">
        <v>0</v>
      </c>
      <c r="S344" s="125">
        <v>0</v>
      </c>
      <c r="T344" s="125">
        <v>0</v>
      </c>
      <c r="U344" s="125">
        <v>0</v>
      </c>
      <c r="V344" s="125">
        <v>0</v>
      </c>
      <c r="W344" s="125">
        <v>0</v>
      </c>
      <c r="X344" s="123" t="s">
        <v>513</v>
      </c>
      <c r="Y344" s="123" t="s">
        <v>140</v>
      </c>
      <c r="Z344" s="123" t="s">
        <v>154</v>
      </c>
      <c r="AA344" s="124" t="s">
        <v>514</v>
      </c>
      <c r="AB344" s="125">
        <f>SUBTOTAL(9,AC344:BD344)</f>
        <v>0</v>
      </c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>
        <v>0</v>
      </c>
      <c r="BE344" s="125">
        <f t="shared" si="154"/>
        <v>0</v>
      </c>
      <c r="BF344" s="125">
        <f t="shared" si="155"/>
        <v>0</v>
      </c>
      <c r="BG344" s="125"/>
      <c r="BH344" s="125"/>
      <c r="BI344" s="125">
        <v>0</v>
      </c>
      <c r="BJ344" s="125">
        <v>0</v>
      </c>
      <c r="BK344" s="125">
        <v>0</v>
      </c>
      <c r="BL344" s="125">
        <v>0</v>
      </c>
      <c r="BM344" s="125">
        <v>0</v>
      </c>
      <c r="BN344" s="125">
        <v>0</v>
      </c>
      <c r="BO344" s="125">
        <v>0</v>
      </c>
      <c r="BP344" s="125">
        <v>0</v>
      </c>
      <c r="BQ344" s="125">
        <v>0</v>
      </c>
      <c r="BR344" s="125">
        <v>10</v>
      </c>
      <c r="BS344" s="125">
        <v>0</v>
      </c>
      <c r="BT344" s="125">
        <f t="shared" si="159"/>
        <v>10</v>
      </c>
    </row>
    <row r="345" s="110" customFormat="1" ht="19.5" customHeight="1" spans="1:72">
      <c r="A345" s="123" t="s">
        <v>515</v>
      </c>
      <c r="B345" s="123"/>
      <c r="C345" s="123"/>
      <c r="D345" s="124" t="s">
        <v>516</v>
      </c>
      <c r="E345" s="125">
        <f t="shared" si="150"/>
        <v>1590.61</v>
      </c>
      <c r="F345" s="125">
        <f t="shared" si="151"/>
        <v>970.42</v>
      </c>
      <c r="G345" s="125">
        <v>566.39</v>
      </c>
      <c r="H345" s="125">
        <f t="shared" si="152"/>
        <v>278.08</v>
      </c>
      <c r="I345" s="125">
        <v>254.25</v>
      </c>
      <c r="J345" s="125">
        <v>23.83</v>
      </c>
      <c r="K345" s="125">
        <v>0</v>
      </c>
      <c r="L345" s="125">
        <v>0</v>
      </c>
      <c r="M345" s="125">
        <v>47.2</v>
      </c>
      <c r="N345" s="125">
        <v>0</v>
      </c>
      <c r="O345" s="125">
        <v>78.75</v>
      </c>
      <c r="P345" s="125">
        <v>0</v>
      </c>
      <c r="Q345" s="125"/>
      <c r="R345" s="125">
        <v>0</v>
      </c>
      <c r="S345" s="125">
        <v>0</v>
      </c>
      <c r="T345" s="125">
        <v>0</v>
      </c>
      <c r="U345" s="125">
        <v>0</v>
      </c>
      <c r="V345" s="125">
        <v>0</v>
      </c>
      <c r="W345" s="125">
        <v>0</v>
      </c>
      <c r="X345" s="123" t="s">
        <v>515</v>
      </c>
      <c r="Y345" s="123"/>
      <c r="Z345" s="123"/>
      <c r="AA345" s="124" t="s">
        <v>516</v>
      </c>
      <c r="AB345" s="125">
        <f>AB346+AB353</f>
        <v>617.58</v>
      </c>
      <c r="AC345" s="125">
        <f t="shared" ref="AC345:BD345" si="164">AC346+AC353</f>
        <v>190.96</v>
      </c>
      <c r="AD345" s="125">
        <f t="shared" si="164"/>
        <v>33.98</v>
      </c>
      <c r="AE345" s="125">
        <f t="shared" si="164"/>
        <v>0</v>
      </c>
      <c r="AF345" s="125">
        <f t="shared" si="164"/>
        <v>0</v>
      </c>
      <c r="AG345" s="125">
        <f t="shared" si="164"/>
        <v>7.5</v>
      </c>
      <c r="AH345" s="125">
        <f t="shared" si="164"/>
        <v>0</v>
      </c>
      <c r="AI345" s="125">
        <f t="shared" si="164"/>
        <v>20</v>
      </c>
      <c r="AJ345" s="125">
        <f t="shared" si="164"/>
        <v>0</v>
      </c>
      <c r="AK345" s="125">
        <f t="shared" si="164"/>
        <v>22.22</v>
      </c>
      <c r="AL345" s="125">
        <f t="shared" si="164"/>
        <v>160.7</v>
      </c>
      <c r="AM345" s="125">
        <f t="shared" si="164"/>
        <v>0</v>
      </c>
      <c r="AN345" s="125">
        <f t="shared" si="164"/>
        <v>3</v>
      </c>
      <c r="AO345" s="125">
        <f t="shared" si="164"/>
        <v>0</v>
      </c>
      <c r="AP345" s="125">
        <f t="shared" si="164"/>
        <v>4.9</v>
      </c>
      <c r="AQ345" s="125">
        <f t="shared" si="164"/>
        <v>4.9</v>
      </c>
      <c r="AR345" s="125">
        <f t="shared" si="164"/>
        <v>5.38</v>
      </c>
      <c r="AS345" s="125">
        <f t="shared" si="164"/>
        <v>5</v>
      </c>
      <c r="AT345" s="125">
        <f t="shared" si="164"/>
        <v>0</v>
      </c>
      <c r="AU345" s="125">
        <f t="shared" si="164"/>
        <v>0</v>
      </c>
      <c r="AV345" s="125">
        <f t="shared" si="164"/>
        <v>15</v>
      </c>
      <c r="AW345" s="125">
        <f t="shared" si="164"/>
        <v>10</v>
      </c>
      <c r="AX345" s="125">
        <f t="shared" si="164"/>
        <v>16.92</v>
      </c>
      <c r="AY345" s="125">
        <f t="shared" si="164"/>
        <v>0</v>
      </c>
      <c r="AZ345" s="125">
        <f t="shared" si="164"/>
        <v>0</v>
      </c>
      <c r="BA345" s="125">
        <f t="shared" si="164"/>
        <v>41.98</v>
      </c>
      <c r="BB345" s="125">
        <f t="shared" si="164"/>
        <v>0</v>
      </c>
      <c r="BC345" s="125">
        <f t="shared" si="164"/>
        <v>75.14</v>
      </c>
      <c r="BD345" s="125">
        <f t="shared" si="164"/>
        <v>0</v>
      </c>
      <c r="BE345" s="125">
        <f t="shared" si="154"/>
        <v>2.61</v>
      </c>
      <c r="BF345" s="125">
        <f t="shared" si="155"/>
        <v>0</v>
      </c>
      <c r="BG345" s="125"/>
      <c r="BH345" s="125"/>
      <c r="BI345" s="125">
        <v>0</v>
      </c>
      <c r="BJ345" s="125">
        <v>0</v>
      </c>
      <c r="BK345" s="125">
        <v>2.61</v>
      </c>
      <c r="BL345" s="125">
        <v>0</v>
      </c>
      <c r="BM345" s="125">
        <v>0</v>
      </c>
      <c r="BN345" s="125">
        <v>0</v>
      </c>
      <c r="BO345" s="125">
        <v>0</v>
      </c>
      <c r="BP345" s="125">
        <v>0</v>
      </c>
      <c r="BQ345" s="125">
        <v>0</v>
      </c>
      <c r="BR345" s="125">
        <v>358</v>
      </c>
      <c r="BS345" s="125">
        <v>648</v>
      </c>
      <c r="BT345" s="125">
        <f t="shared" si="159"/>
        <v>2596.61</v>
      </c>
    </row>
    <row r="346" s="110" customFormat="1" ht="19.5" customHeight="1" spans="1:72">
      <c r="A346" s="123"/>
      <c r="B346" s="123" t="s">
        <v>137</v>
      </c>
      <c r="C346" s="123"/>
      <c r="D346" s="124" t="s">
        <v>517</v>
      </c>
      <c r="E346" s="125">
        <f t="shared" si="150"/>
        <v>1590.61</v>
      </c>
      <c r="F346" s="125">
        <f t="shared" si="151"/>
        <v>970.42</v>
      </c>
      <c r="G346" s="125">
        <v>566.39</v>
      </c>
      <c r="H346" s="125">
        <f t="shared" si="152"/>
        <v>278.08</v>
      </c>
      <c r="I346" s="125">
        <v>254.25</v>
      </c>
      <c r="J346" s="125">
        <v>23.83</v>
      </c>
      <c r="K346" s="125">
        <v>0</v>
      </c>
      <c r="L346" s="125">
        <v>0</v>
      </c>
      <c r="M346" s="125">
        <v>47.2</v>
      </c>
      <c r="N346" s="125">
        <v>0</v>
      </c>
      <c r="O346" s="125">
        <v>78.75</v>
      </c>
      <c r="P346" s="125">
        <v>0</v>
      </c>
      <c r="Q346" s="125"/>
      <c r="R346" s="125">
        <v>0</v>
      </c>
      <c r="S346" s="125">
        <v>0</v>
      </c>
      <c r="T346" s="125">
        <v>0</v>
      </c>
      <c r="U346" s="125">
        <v>0</v>
      </c>
      <c r="V346" s="125">
        <v>0</v>
      </c>
      <c r="W346" s="125">
        <v>0</v>
      </c>
      <c r="X346" s="123"/>
      <c r="Y346" s="123" t="s">
        <v>137</v>
      </c>
      <c r="Z346" s="123"/>
      <c r="AA346" s="124" t="s">
        <v>517</v>
      </c>
      <c r="AB346" s="125">
        <f>SUM(AB347:AB352)</f>
        <v>617.58</v>
      </c>
      <c r="AC346" s="125">
        <f t="shared" ref="AC346:BD346" si="165">SUM(AC347:AC352)</f>
        <v>190.96</v>
      </c>
      <c r="AD346" s="125">
        <f t="shared" si="165"/>
        <v>33.98</v>
      </c>
      <c r="AE346" s="125">
        <f t="shared" si="165"/>
        <v>0</v>
      </c>
      <c r="AF346" s="125">
        <f t="shared" si="165"/>
        <v>0</v>
      </c>
      <c r="AG346" s="125">
        <f t="shared" si="165"/>
        <v>7.5</v>
      </c>
      <c r="AH346" s="125">
        <f t="shared" si="165"/>
        <v>0</v>
      </c>
      <c r="AI346" s="125">
        <f t="shared" si="165"/>
        <v>20</v>
      </c>
      <c r="AJ346" s="125">
        <f t="shared" si="165"/>
        <v>0</v>
      </c>
      <c r="AK346" s="125">
        <f t="shared" si="165"/>
        <v>22.22</v>
      </c>
      <c r="AL346" s="125">
        <f t="shared" si="165"/>
        <v>160.7</v>
      </c>
      <c r="AM346" s="125">
        <f t="shared" si="165"/>
        <v>0</v>
      </c>
      <c r="AN346" s="125">
        <f t="shared" si="165"/>
        <v>3</v>
      </c>
      <c r="AO346" s="125">
        <f t="shared" si="165"/>
        <v>0</v>
      </c>
      <c r="AP346" s="125">
        <f t="shared" si="165"/>
        <v>4.9</v>
      </c>
      <c r="AQ346" s="125">
        <f t="shared" si="165"/>
        <v>4.9</v>
      </c>
      <c r="AR346" s="125">
        <f t="shared" si="165"/>
        <v>5.38</v>
      </c>
      <c r="AS346" s="125">
        <f t="shared" si="165"/>
        <v>5</v>
      </c>
      <c r="AT346" s="125">
        <f t="shared" si="165"/>
        <v>0</v>
      </c>
      <c r="AU346" s="125">
        <f t="shared" si="165"/>
        <v>0</v>
      </c>
      <c r="AV346" s="125">
        <f t="shared" si="165"/>
        <v>15</v>
      </c>
      <c r="AW346" s="125">
        <f t="shared" si="165"/>
        <v>10</v>
      </c>
      <c r="AX346" s="125">
        <f t="shared" si="165"/>
        <v>16.92</v>
      </c>
      <c r="AY346" s="125">
        <f t="shared" si="165"/>
        <v>0</v>
      </c>
      <c r="AZ346" s="125">
        <f t="shared" si="165"/>
        <v>0</v>
      </c>
      <c r="BA346" s="125">
        <f t="shared" si="165"/>
        <v>41.98</v>
      </c>
      <c r="BB346" s="125">
        <f t="shared" si="165"/>
        <v>0</v>
      </c>
      <c r="BC346" s="125">
        <f t="shared" si="165"/>
        <v>75.14</v>
      </c>
      <c r="BD346" s="125">
        <f t="shared" si="165"/>
        <v>0</v>
      </c>
      <c r="BE346" s="125">
        <f t="shared" si="154"/>
        <v>2.61</v>
      </c>
      <c r="BF346" s="125">
        <f t="shared" si="155"/>
        <v>0</v>
      </c>
      <c r="BG346" s="125"/>
      <c r="BH346" s="125"/>
      <c r="BI346" s="125">
        <v>0</v>
      </c>
      <c r="BJ346" s="125">
        <v>0</v>
      </c>
      <c r="BK346" s="125">
        <v>2.61</v>
      </c>
      <c r="BL346" s="125">
        <v>0</v>
      </c>
      <c r="BM346" s="125">
        <v>0</v>
      </c>
      <c r="BN346" s="125">
        <v>0</v>
      </c>
      <c r="BO346" s="125">
        <v>0</v>
      </c>
      <c r="BP346" s="125">
        <v>0</v>
      </c>
      <c r="BQ346" s="125">
        <v>0</v>
      </c>
      <c r="BR346" s="125">
        <v>242</v>
      </c>
      <c r="BS346" s="125">
        <v>648</v>
      </c>
      <c r="BT346" s="125">
        <f t="shared" si="159"/>
        <v>2480.61</v>
      </c>
    </row>
    <row r="347" s="110" customFormat="1" ht="19.5" customHeight="1" spans="1:72">
      <c r="A347" s="123" t="s">
        <v>518</v>
      </c>
      <c r="B347" s="123" t="s">
        <v>140</v>
      </c>
      <c r="C347" s="123" t="s">
        <v>137</v>
      </c>
      <c r="D347" s="124" t="s">
        <v>141</v>
      </c>
      <c r="E347" s="125">
        <f t="shared" si="150"/>
        <v>1161.51</v>
      </c>
      <c r="F347" s="125">
        <f t="shared" si="151"/>
        <v>734.82</v>
      </c>
      <c r="G347" s="125">
        <v>421.61</v>
      </c>
      <c r="H347" s="125">
        <f t="shared" si="152"/>
        <v>278.08</v>
      </c>
      <c r="I347" s="125">
        <v>254.25</v>
      </c>
      <c r="J347" s="125">
        <v>23.83</v>
      </c>
      <c r="K347" s="125">
        <v>0</v>
      </c>
      <c r="L347" s="125">
        <v>0</v>
      </c>
      <c r="M347" s="125">
        <v>35.13</v>
      </c>
      <c r="N347" s="125">
        <v>0</v>
      </c>
      <c r="O347" s="125">
        <v>0</v>
      </c>
      <c r="P347" s="125">
        <v>0</v>
      </c>
      <c r="Q347" s="125"/>
      <c r="R347" s="125">
        <v>0</v>
      </c>
      <c r="S347" s="125">
        <v>0</v>
      </c>
      <c r="T347" s="125">
        <v>0</v>
      </c>
      <c r="U347" s="125">
        <v>0</v>
      </c>
      <c r="V347" s="125">
        <v>0</v>
      </c>
      <c r="W347" s="125">
        <v>0</v>
      </c>
      <c r="X347" s="123" t="s">
        <v>518</v>
      </c>
      <c r="Y347" s="123" t="s">
        <v>140</v>
      </c>
      <c r="Z347" s="123" t="s">
        <v>137</v>
      </c>
      <c r="AA347" s="124" t="s">
        <v>141</v>
      </c>
      <c r="AB347" s="125">
        <f t="shared" ref="AB347:AB352" si="166">SUBTOTAL(9,AC347:BD347)</f>
        <v>424.08</v>
      </c>
      <c r="AC347" s="136">
        <v>149.08</v>
      </c>
      <c r="AD347" s="136">
        <v>23.5</v>
      </c>
      <c r="AE347" s="137">
        <v>0</v>
      </c>
      <c r="AF347" s="137">
        <v>0</v>
      </c>
      <c r="AG347" s="136">
        <v>7.5</v>
      </c>
      <c r="AH347" s="136">
        <v>0</v>
      </c>
      <c r="AI347" s="136">
        <v>20</v>
      </c>
      <c r="AJ347" s="136">
        <v>0</v>
      </c>
      <c r="AK347" s="136">
        <v>22.22</v>
      </c>
      <c r="AL347" s="136">
        <v>120</v>
      </c>
      <c r="AM347" s="137">
        <v>0</v>
      </c>
      <c r="AN347" s="136">
        <v>0</v>
      </c>
      <c r="AO347" s="136">
        <v>0</v>
      </c>
      <c r="AP347" s="136">
        <v>0</v>
      </c>
      <c r="AQ347" s="136">
        <v>0</v>
      </c>
      <c r="AR347" s="136">
        <v>0</v>
      </c>
      <c r="AS347" s="137">
        <v>0</v>
      </c>
      <c r="AT347" s="137">
        <v>0</v>
      </c>
      <c r="AU347" s="137">
        <v>0</v>
      </c>
      <c r="AV347" s="136">
        <v>0</v>
      </c>
      <c r="AW347" s="137">
        <v>0</v>
      </c>
      <c r="AX347" s="136">
        <v>0</v>
      </c>
      <c r="AY347" s="136">
        <v>0</v>
      </c>
      <c r="AZ347" s="136">
        <v>0</v>
      </c>
      <c r="BA347" s="136">
        <v>21.78</v>
      </c>
      <c r="BB347" s="136">
        <v>0</v>
      </c>
      <c r="BC347" s="136">
        <v>60</v>
      </c>
      <c r="BD347" s="125">
        <v>0</v>
      </c>
      <c r="BE347" s="125">
        <f t="shared" si="154"/>
        <v>2.61</v>
      </c>
      <c r="BF347" s="125">
        <f t="shared" si="155"/>
        <v>0</v>
      </c>
      <c r="BG347" s="125"/>
      <c r="BH347" s="125"/>
      <c r="BI347" s="125">
        <v>0</v>
      </c>
      <c r="BJ347" s="125">
        <v>0</v>
      </c>
      <c r="BK347" s="125">
        <v>2.61</v>
      </c>
      <c r="BL347" s="125">
        <v>0</v>
      </c>
      <c r="BM347" s="125">
        <v>0</v>
      </c>
      <c r="BN347" s="125">
        <v>0</v>
      </c>
      <c r="BO347" s="125">
        <v>0</v>
      </c>
      <c r="BP347" s="125">
        <v>0</v>
      </c>
      <c r="BQ347" s="125">
        <v>0</v>
      </c>
      <c r="BR347" s="125">
        <v>60</v>
      </c>
      <c r="BS347" s="125">
        <v>0</v>
      </c>
      <c r="BT347" s="125">
        <f t="shared" si="159"/>
        <v>1221.51</v>
      </c>
    </row>
    <row r="348" s="110" customFormat="1" ht="19.5" customHeight="1" spans="1:72">
      <c r="A348" s="123" t="s">
        <v>518</v>
      </c>
      <c r="B348" s="123" t="s">
        <v>140</v>
      </c>
      <c r="C348" s="123" t="s">
        <v>159</v>
      </c>
      <c r="D348" s="124" t="s">
        <v>519</v>
      </c>
      <c r="E348" s="125">
        <f t="shared" si="150"/>
        <v>0</v>
      </c>
      <c r="F348" s="125">
        <f t="shared" si="151"/>
        <v>0</v>
      </c>
      <c r="G348" s="125">
        <v>0</v>
      </c>
      <c r="H348" s="125">
        <f t="shared" si="152"/>
        <v>0</v>
      </c>
      <c r="I348" s="125">
        <v>0</v>
      </c>
      <c r="J348" s="125">
        <v>0</v>
      </c>
      <c r="K348" s="125">
        <v>0</v>
      </c>
      <c r="L348" s="125">
        <v>0</v>
      </c>
      <c r="M348" s="125">
        <v>0</v>
      </c>
      <c r="N348" s="125">
        <v>0</v>
      </c>
      <c r="O348" s="125">
        <v>0</v>
      </c>
      <c r="P348" s="125">
        <v>0</v>
      </c>
      <c r="Q348" s="125"/>
      <c r="R348" s="125">
        <v>0</v>
      </c>
      <c r="S348" s="125">
        <v>0</v>
      </c>
      <c r="T348" s="125">
        <v>0</v>
      </c>
      <c r="U348" s="125">
        <v>0</v>
      </c>
      <c r="V348" s="125">
        <v>0</v>
      </c>
      <c r="W348" s="125">
        <v>0</v>
      </c>
      <c r="X348" s="123" t="s">
        <v>518</v>
      </c>
      <c r="Y348" s="123" t="s">
        <v>140</v>
      </c>
      <c r="Z348" s="123" t="s">
        <v>159</v>
      </c>
      <c r="AA348" s="124" t="s">
        <v>519</v>
      </c>
      <c r="AB348" s="125">
        <f t="shared" si="166"/>
        <v>0</v>
      </c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>
        <v>0</v>
      </c>
      <c r="BE348" s="125">
        <f t="shared" si="154"/>
        <v>0</v>
      </c>
      <c r="BF348" s="125">
        <f t="shared" si="155"/>
        <v>0</v>
      </c>
      <c r="BG348" s="125"/>
      <c r="BH348" s="125"/>
      <c r="BI348" s="125">
        <v>0</v>
      </c>
      <c r="BJ348" s="125">
        <v>0</v>
      </c>
      <c r="BK348" s="125">
        <v>0</v>
      </c>
      <c r="BL348" s="125">
        <v>0</v>
      </c>
      <c r="BM348" s="125">
        <v>0</v>
      </c>
      <c r="BN348" s="125">
        <v>0</v>
      </c>
      <c r="BO348" s="125">
        <v>0</v>
      </c>
      <c r="BP348" s="125">
        <v>0</v>
      </c>
      <c r="BQ348" s="125">
        <v>0</v>
      </c>
      <c r="BR348" s="125">
        <v>8</v>
      </c>
      <c r="BS348" s="125">
        <v>0</v>
      </c>
      <c r="BT348" s="125">
        <f t="shared" si="159"/>
        <v>8</v>
      </c>
    </row>
    <row r="349" s="110" customFormat="1" ht="19.5" customHeight="1" spans="1:72">
      <c r="A349" s="123" t="s">
        <v>518</v>
      </c>
      <c r="B349" s="123" t="s">
        <v>140</v>
      </c>
      <c r="C349" s="123" t="s">
        <v>175</v>
      </c>
      <c r="D349" s="124" t="s">
        <v>520</v>
      </c>
      <c r="E349" s="125">
        <f t="shared" si="150"/>
        <v>0</v>
      </c>
      <c r="F349" s="125">
        <f t="shared" si="151"/>
        <v>0</v>
      </c>
      <c r="G349" s="125">
        <v>0</v>
      </c>
      <c r="H349" s="125">
        <f t="shared" si="152"/>
        <v>0</v>
      </c>
      <c r="I349" s="125">
        <v>0</v>
      </c>
      <c r="J349" s="125">
        <v>0</v>
      </c>
      <c r="K349" s="125">
        <v>0</v>
      </c>
      <c r="L349" s="125">
        <v>0</v>
      </c>
      <c r="M349" s="125">
        <v>0</v>
      </c>
      <c r="N349" s="125">
        <v>0</v>
      </c>
      <c r="O349" s="125">
        <v>0</v>
      </c>
      <c r="P349" s="125">
        <v>0</v>
      </c>
      <c r="Q349" s="125"/>
      <c r="R349" s="125">
        <v>0</v>
      </c>
      <c r="S349" s="125">
        <v>0</v>
      </c>
      <c r="T349" s="125">
        <v>0</v>
      </c>
      <c r="U349" s="125">
        <v>0</v>
      </c>
      <c r="V349" s="125">
        <v>0</v>
      </c>
      <c r="W349" s="125">
        <v>0</v>
      </c>
      <c r="X349" s="123" t="s">
        <v>518</v>
      </c>
      <c r="Y349" s="123" t="s">
        <v>140</v>
      </c>
      <c r="Z349" s="123" t="s">
        <v>175</v>
      </c>
      <c r="AA349" s="124" t="s">
        <v>520</v>
      </c>
      <c r="AB349" s="125">
        <f t="shared" si="166"/>
        <v>0</v>
      </c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>
        <v>0</v>
      </c>
      <c r="BE349" s="125">
        <f t="shared" si="154"/>
        <v>0</v>
      </c>
      <c r="BF349" s="125">
        <f t="shared" si="155"/>
        <v>0</v>
      </c>
      <c r="BG349" s="125"/>
      <c r="BH349" s="125"/>
      <c r="BI349" s="125">
        <v>0</v>
      </c>
      <c r="BJ349" s="125">
        <v>0</v>
      </c>
      <c r="BK349" s="125">
        <v>0</v>
      </c>
      <c r="BL349" s="125">
        <v>0</v>
      </c>
      <c r="BM349" s="125">
        <v>0</v>
      </c>
      <c r="BN349" s="125">
        <v>0</v>
      </c>
      <c r="BO349" s="125">
        <v>0</v>
      </c>
      <c r="BP349" s="125">
        <v>0</v>
      </c>
      <c r="BQ349" s="125">
        <v>0</v>
      </c>
      <c r="BR349" s="125">
        <v>0</v>
      </c>
      <c r="BS349" s="125">
        <v>648</v>
      </c>
      <c r="BT349" s="125">
        <f t="shared" si="159"/>
        <v>648</v>
      </c>
    </row>
    <row r="350" s="110" customFormat="1" ht="18.75" customHeight="1" spans="1:72">
      <c r="A350" s="123" t="s">
        <v>518</v>
      </c>
      <c r="B350" s="123" t="s">
        <v>140</v>
      </c>
      <c r="C350" s="123" t="s">
        <v>385</v>
      </c>
      <c r="D350" s="124" t="s">
        <v>521</v>
      </c>
      <c r="E350" s="125">
        <f t="shared" si="150"/>
        <v>29.07</v>
      </c>
      <c r="F350" s="125">
        <f t="shared" si="151"/>
        <v>23.97</v>
      </c>
      <c r="G350" s="125">
        <v>14.85</v>
      </c>
      <c r="H350" s="125">
        <f t="shared" si="152"/>
        <v>0</v>
      </c>
      <c r="I350" s="125">
        <v>0</v>
      </c>
      <c r="J350" s="125">
        <v>0</v>
      </c>
      <c r="K350" s="125">
        <v>0</v>
      </c>
      <c r="L350" s="125">
        <v>0</v>
      </c>
      <c r="M350" s="125">
        <v>1.24</v>
      </c>
      <c r="N350" s="125">
        <v>0</v>
      </c>
      <c r="O350" s="125">
        <v>7.88</v>
      </c>
      <c r="P350" s="125">
        <v>0</v>
      </c>
      <c r="Q350" s="125"/>
      <c r="R350" s="125">
        <v>0</v>
      </c>
      <c r="S350" s="125">
        <v>0</v>
      </c>
      <c r="T350" s="125">
        <v>0</v>
      </c>
      <c r="U350" s="125">
        <v>0</v>
      </c>
      <c r="V350" s="125">
        <v>0</v>
      </c>
      <c r="W350" s="125">
        <v>0</v>
      </c>
      <c r="X350" s="123" t="s">
        <v>518</v>
      </c>
      <c r="Y350" s="123" t="s">
        <v>140</v>
      </c>
      <c r="Z350" s="123" t="s">
        <v>385</v>
      </c>
      <c r="AA350" s="124" t="s">
        <v>521</v>
      </c>
      <c r="AB350" s="125">
        <f t="shared" si="166"/>
        <v>5.1</v>
      </c>
      <c r="AC350" s="136">
        <v>0.68</v>
      </c>
      <c r="AD350" s="136">
        <v>0</v>
      </c>
      <c r="AE350" s="137">
        <v>0</v>
      </c>
      <c r="AF350" s="137">
        <v>0</v>
      </c>
      <c r="AG350" s="136">
        <v>0</v>
      </c>
      <c r="AH350" s="136">
        <v>0</v>
      </c>
      <c r="AI350" s="136">
        <v>0</v>
      </c>
      <c r="AJ350" s="136">
        <v>0</v>
      </c>
      <c r="AK350" s="136">
        <v>0</v>
      </c>
      <c r="AL350" s="136">
        <v>0.4</v>
      </c>
      <c r="AM350" s="137">
        <v>0</v>
      </c>
      <c r="AN350" s="136">
        <v>0</v>
      </c>
      <c r="AO350" s="136">
        <v>0</v>
      </c>
      <c r="AP350" s="136">
        <v>0</v>
      </c>
      <c r="AQ350" s="136">
        <v>0</v>
      </c>
      <c r="AR350" s="136">
        <v>0.58</v>
      </c>
      <c r="AS350" s="137">
        <v>0</v>
      </c>
      <c r="AT350" s="137">
        <v>0</v>
      </c>
      <c r="AU350" s="137">
        <v>0</v>
      </c>
      <c r="AV350" s="136">
        <v>0</v>
      </c>
      <c r="AW350" s="137">
        <v>0</v>
      </c>
      <c r="AX350" s="136">
        <v>1.5</v>
      </c>
      <c r="AY350" s="136">
        <v>0</v>
      </c>
      <c r="AZ350" s="136">
        <v>0</v>
      </c>
      <c r="BA350" s="136">
        <v>0.2</v>
      </c>
      <c r="BB350" s="136">
        <v>0</v>
      </c>
      <c r="BC350" s="136">
        <v>1.74</v>
      </c>
      <c r="BD350" s="125">
        <v>0</v>
      </c>
      <c r="BE350" s="125">
        <f t="shared" si="154"/>
        <v>0</v>
      </c>
      <c r="BF350" s="125">
        <f t="shared" si="155"/>
        <v>0</v>
      </c>
      <c r="BG350" s="125"/>
      <c r="BH350" s="125"/>
      <c r="BI350" s="125">
        <v>0</v>
      </c>
      <c r="BJ350" s="125">
        <v>0</v>
      </c>
      <c r="BK350" s="125">
        <v>0</v>
      </c>
      <c r="BL350" s="125">
        <v>0</v>
      </c>
      <c r="BM350" s="125">
        <v>0</v>
      </c>
      <c r="BN350" s="125">
        <v>0</v>
      </c>
      <c r="BO350" s="125">
        <v>0</v>
      </c>
      <c r="BP350" s="125">
        <v>0</v>
      </c>
      <c r="BQ350" s="125">
        <v>0</v>
      </c>
      <c r="BR350" s="125">
        <v>46</v>
      </c>
      <c r="BS350" s="125">
        <v>0</v>
      </c>
      <c r="BT350" s="125">
        <f t="shared" si="159"/>
        <v>75.07</v>
      </c>
    </row>
    <row r="351" s="110" customFormat="1" ht="19.5" customHeight="1" spans="1:72">
      <c r="A351" s="123" t="s">
        <v>518</v>
      </c>
      <c r="B351" s="123" t="s">
        <v>140</v>
      </c>
      <c r="C351" s="123" t="s">
        <v>182</v>
      </c>
      <c r="D351" s="124" t="s">
        <v>522</v>
      </c>
      <c r="E351" s="125">
        <f t="shared" si="150"/>
        <v>0</v>
      </c>
      <c r="F351" s="125">
        <f t="shared" si="151"/>
        <v>0</v>
      </c>
      <c r="G351" s="125">
        <v>0</v>
      </c>
      <c r="H351" s="125">
        <f t="shared" si="152"/>
        <v>0</v>
      </c>
      <c r="I351" s="125">
        <v>0</v>
      </c>
      <c r="J351" s="125">
        <v>0</v>
      </c>
      <c r="K351" s="125">
        <v>0</v>
      </c>
      <c r="L351" s="125">
        <v>0</v>
      </c>
      <c r="M351" s="125">
        <v>0</v>
      </c>
      <c r="N351" s="125">
        <v>0</v>
      </c>
      <c r="O351" s="125">
        <v>0</v>
      </c>
      <c r="P351" s="125">
        <v>0</v>
      </c>
      <c r="Q351" s="125"/>
      <c r="R351" s="125">
        <v>0</v>
      </c>
      <c r="S351" s="125">
        <v>0</v>
      </c>
      <c r="T351" s="125">
        <v>0</v>
      </c>
      <c r="U351" s="125">
        <v>0</v>
      </c>
      <c r="V351" s="125">
        <v>0</v>
      </c>
      <c r="W351" s="125">
        <v>0</v>
      </c>
      <c r="X351" s="123" t="s">
        <v>518</v>
      </c>
      <c r="Y351" s="123" t="s">
        <v>140</v>
      </c>
      <c r="Z351" s="123" t="s">
        <v>182</v>
      </c>
      <c r="AA351" s="124" t="s">
        <v>522</v>
      </c>
      <c r="AB351" s="125">
        <f t="shared" si="166"/>
        <v>0</v>
      </c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>
        <v>0</v>
      </c>
      <c r="BE351" s="125">
        <f t="shared" si="154"/>
        <v>0</v>
      </c>
      <c r="BF351" s="125">
        <f t="shared" si="155"/>
        <v>0</v>
      </c>
      <c r="BG351" s="125"/>
      <c r="BH351" s="125"/>
      <c r="BI351" s="125">
        <v>0</v>
      </c>
      <c r="BJ351" s="125">
        <v>0</v>
      </c>
      <c r="BK351" s="125">
        <v>0</v>
      </c>
      <c r="BL351" s="125">
        <v>0</v>
      </c>
      <c r="BM351" s="125">
        <v>0</v>
      </c>
      <c r="BN351" s="125">
        <v>0</v>
      </c>
      <c r="BO351" s="125">
        <v>0</v>
      </c>
      <c r="BP351" s="125">
        <v>0</v>
      </c>
      <c r="BQ351" s="125">
        <v>0</v>
      </c>
      <c r="BR351" s="125">
        <v>8</v>
      </c>
      <c r="BS351" s="125">
        <v>0</v>
      </c>
      <c r="BT351" s="125">
        <f t="shared" si="159"/>
        <v>8</v>
      </c>
    </row>
    <row r="352" s="110" customFormat="1" ht="19.5" customHeight="1" spans="1:72">
      <c r="A352" s="123" t="s">
        <v>518</v>
      </c>
      <c r="B352" s="123" t="s">
        <v>140</v>
      </c>
      <c r="C352" s="123" t="s">
        <v>152</v>
      </c>
      <c r="D352" s="124" t="s">
        <v>153</v>
      </c>
      <c r="E352" s="125">
        <f t="shared" si="150"/>
        <v>400.04</v>
      </c>
      <c r="F352" s="125">
        <f t="shared" si="151"/>
        <v>211.64</v>
      </c>
      <c r="G352" s="125">
        <v>129.93</v>
      </c>
      <c r="H352" s="125">
        <f t="shared" si="152"/>
        <v>0</v>
      </c>
      <c r="I352" s="125">
        <v>0</v>
      </c>
      <c r="J352" s="125">
        <v>0</v>
      </c>
      <c r="K352" s="125">
        <v>0</v>
      </c>
      <c r="L352" s="125">
        <v>0</v>
      </c>
      <c r="M352" s="125">
        <v>10.83</v>
      </c>
      <c r="N352" s="125">
        <v>0</v>
      </c>
      <c r="O352" s="125">
        <v>70.88</v>
      </c>
      <c r="P352" s="125">
        <v>0</v>
      </c>
      <c r="Q352" s="125"/>
      <c r="R352" s="125">
        <v>0</v>
      </c>
      <c r="S352" s="125">
        <v>0</v>
      </c>
      <c r="T352" s="125">
        <v>0</v>
      </c>
      <c r="U352" s="125">
        <v>0</v>
      </c>
      <c r="V352" s="125">
        <v>0</v>
      </c>
      <c r="W352" s="125">
        <v>0</v>
      </c>
      <c r="X352" s="123" t="s">
        <v>518</v>
      </c>
      <c r="Y352" s="123" t="s">
        <v>140</v>
      </c>
      <c r="Z352" s="123" t="s">
        <v>152</v>
      </c>
      <c r="AA352" s="124" t="s">
        <v>153</v>
      </c>
      <c r="AB352" s="125">
        <f t="shared" si="166"/>
        <v>188.4</v>
      </c>
      <c r="AC352" s="136">
        <v>41.2</v>
      </c>
      <c r="AD352" s="136">
        <v>10.48</v>
      </c>
      <c r="AE352" s="137">
        <v>0</v>
      </c>
      <c r="AF352" s="137">
        <v>0</v>
      </c>
      <c r="AG352" s="136">
        <v>0</v>
      </c>
      <c r="AH352" s="136">
        <v>0</v>
      </c>
      <c r="AI352" s="136">
        <v>0</v>
      </c>
      <c r="AJ352" s="136">
        <v>0</v>
      </c>
      <c r="AK352" s="136">
        <v>0</v>
      </c>
      <c r="AL352" s="136">
        <v>40.3</v>
      </c>
      <c r="AM352" s="137">
        <v>0</v>
      </c>
      <c r="AN352" s="136">
        <v>3</v>
      </c>
      <c r="AO352" s="136">
        <v>0</v>
      </c>
      <c r="AP352" s="136">
        <v>4.9</v>
      </c>
      <c r="AQ352" s="136">
        <v>4.9</v>
      </c>
      <c r="AR352" s="136">
        <v>4.8</v>
      </c>
      <c r="AS352" s="137">
        <v>5</v>
      </c>
      <c r="AT352" s="137">
        <v>0</v>
      </c>
      <c r="AU352" s="137">
        <v>0</v>
      </c>
      <c r="AV352" s="136">
        <v>15</v>
      </c>
      <c r="AW352" s="137">
        <v>10</v>
      </c>
      <c r="AX352" s="136">
        <v>15.42</v>
      </c>
      <c r="AY352" s="136">
        <v>0</v>
      </c>
      <c r="AZ352" s="136">
        <v>0</v>
      </c>
      <c r="BA352" s="136">
        <v>20</v>
      </c>
      <c r="BB352" s="136">
        <v>0</v>
      </c>
      <c r="BC352" s="136">
        <v>13.4</v>
      </c>
      <c r="BD352" s="125">
        <v>0</v>
      </c>
      <c r="BE352" s="125">
        <f t="shared" si="154"/>
        <v>0</v>
      </c>
      <c r="BF352" s="125">
        <f t="shared" si="155"/>
        <v>0</v>
      </c>
      <c r="BG352" s="125"/>
      <c r="BH352" s="125"/>
      <c r="BI352" s="125">
        <v>0</v>
      </c>
      <c r="BJ352" s="125">
        <v>0</v>
      </c>
      <c r="BK352" s="125">
        <v>0</v>
      </c>
      <c r="BL352" s="125">
        <v>0</v>
      </c>
      <c r="BM352" s="125">
        <v>0</v>
      </c>
      <c r="BN352" s="125">
        <v>0</v>
      </c>
      <c r="BO352" s="125">
        <v>0</v>
      </c>
      <c r="BP352" s="125">
        <v>0</v>
      </c>
      <c r="BQ352" s="125">
        <v>0</v>
      </c>
      <c r="BR352" s="125">
        <v>120</v>
      </c>
      <c r="BS352" s="125">
        <v>0</v>
      </c>
      <c r="BT352" s="125">
        <f t="shared" si="159"/>
        <v>520.04</v>
      </c>
    </row>
    <row r="353" s="110" customFormat="1" spans="1:72">
      <c r="A353" s="123"/>
      <c r="B353" s="123" t="s">
        <v>159</v>
      </c>
      <c r="C353" s="123"/>
      <c r="D353" s="124" t="s">
        <v>523</v>
      </c>
      <c r="E353" s="125">
        <f t="shared" si="150"/>
        <v>0</v>
      </c>
      <c r="F353" s="125">
        <f t="shared" si="151"/>
        <v>0</v>
      </c>
      <c r="G353" s="125">
        <v>0</v>
      </c>
      <c r="H353" s="125">
        <f t="shared" si="152"/>
        <v>0</v>
      </c>
      <c r="I353" s="125">
        <v>0</v>
      </c>
      <c r="J353" s="125">
        <v>0</v>
      </c>
      <c r="K353" s="125">
        <v>0</v>
      </c>
      <c r="L353" s="125">
        <v>0</v>
      </c>
      <c r="M353" s="125">
        <v>0</v>
      </c>
      <c r="N353" s="125">
        <v>0</v>
      </c>
      <c r="O353" s="125">
        <v>0</v>
      </c>
      <c r="P353" s="125">
        <v>0</v>
      </c>
      <c r="Q353" s="125"/>
      <c r="R353" s="125">
        <v>0</v>
      </c>
      <c r="S353" s="125">
        <v>0</v>
      </c>
      <c r="T353" s="125">
        <v>0</v>
      </c>
      <c r="U353" s="125">
        <v>0</v>
      </c>
      <c r="V353" s="125">
        <v>0</v>
      </c>
      <c r="W353" s="125">
        <v>0</v>
      </c>
      <c r="X353" s="123"/>
      <c r="Y353" s="123" t="s">
        <v>159</v>
      </c>
      <c r="Z353" s="123"/>
      <c r="AA353" s="124" t="s">
        <v>523</v>
      </c>
      <c r="AB353" s="125">
        <f>SUM(AB354)</f>
        <v>0</v>
      </c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>
        <v>0</v>
      </c>
      <c r="BE353" s="125">
        <f t="shared" si="154"/>
        <v>0</v>
      </c>
      <c r="BF353" s="125">
        <f t="shared" si="155"/>
        <v>0</v>
      </c>
      <c r="BG353" s="125"/>
      <c r="BH353" s="125"/>
      <c r="BI353" s="125">
        <v>0</v>
      </c>
      <c r="BJ353" s="125">
        <v>0</v>
      </c>
      <c r="BK353" s="125">
        <v>0</v>
      </c>
      <c r="BL353" s="125">
        <v>0</v>
      </c>
      <c r="BM353" s="125">
        <v>0</v>
      </c>
      <c r="BN353" s="125">
        <v>0</v>
      </c>
      <c r="BO353" s="125">
        <v>0</v>
      </c>
      <c r="BP353" s="125">
        <v>0</v>
      </c>
      <c r="BQ353" s="125">
        <v>0</v>
      </c>
      <c r="BR353" s="125">
        <v>116</v>
      </c>
      <c r="BS353" s="125">
        <v>0</v>
      </c>
      <c r="BT353" s="125">
        <f t="shared" si="159"/>
        <v>116</v>
      </c>
    </row>
    <row r="354" s="110" customFormat="1" spans="1:72">
      <c r="A354" s="123" t="s">
        <v>518</v>
      </c>
      <c r="B354" s="123" t="s">
        <v>161</v>
      </c>
      <c r="C354" s="123" t="s">
        <v>154</v>
      </c>
      <c r="D354" s="124" t="s">
        <v>524</v>
      </c>
      <c r="E354" s="125">
        <f t="shared" si="150"/>
        <v>0</v>
      </c>
      <c r="F354" s="125">
        <f t="shared" si="151"/>
        <v>0</v>
      </c>
      <c r="G354" s="125">
        <v>0</v>
      </c>
      <c r="H354" s="125">
        <f t="shared" si="152"/>
        <v>0</v>
      </c>
      <c r="I354" s="125">
        <v>0</v>
      </c>
      <c r="J354" s="125">
        <v>0</v>
      </c>
      <c r="K354" s="125">
        <v>0</v>
      </c>
      <c r="L354" s="125">
        <v>0</v>
      </c>
      <c r="M354" s="125">
        <v>0</v>
      </c>
      <c r="N354" s="125">
        <v>0</v>
      </c>
      <c r="O354" s="125">
        <v>0</v>
      </c>
      <c r="P354" s="125">
        <v>0</v>
      </c>
      <c r="Q354" s="125"/>
      <c r="R354" s="125">
        <v>0</v>
      </c>
      <c r="S354" s="125">
        <v>0</v>
      </c>
      <c r="T354" s="125">
        <v>0</v>
      </c>
      <c r="U354" s="125">
        <v>0</v>
      </c>
      <c r="V354" s="125">
        <v>0</v>
      </c>
      <c r="W354" s="125">
        <v>0</v>
      </c>
      <c r="X354" s="123" t="s">
        <v>518</v>
      </c>
      <c r="Y354" s="123" t="s">
        <v>161</v>
      </c>
      <c r="Z354" s="123" t="s">
        <v>154</v>
      </c>
      <c r="AA354" s="124" t="s">
        <v>524</v>
      </c>
      <c r="AB354" s="125">
        <f>SUBTOTAL(9,AC354:BD354)</f>
        <v>0</v>
      </c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>
        <v>0</v>
      </c>
      <c r="BE354" s="125">
        <f t="shared" si="154"/>
        <v>0</v>
      </c>
      <c r="BF354" s="125">
        <f t="shared" si="155"/>
        <v>0</v>
      </c>
      <c r="BG354" s="125"/>
      <c r="BH354" s="125"/>
      <c r="BI354" s="125">
        <v>0</v>
      </c>
      <c r="BJ354" s="125">
        <v>0</v>
      </c>
      <c r="BK354" s="125">
        <v>0</v>
      </c>
      <c r="BL354" s="125">
        <v>0</v>
      </c>
      <c r="BM354" s="125">
        <v>0</v>
      </c>
      <c r="BN354" s="125">
        <v>0</v>
      </c>
      <c r="BO354" s="125">
        <v>0</v>
      </c>
      <c r="BP354" s="125">
        <v>0</v>
      </c>
      <c r="BQ354" s="125">
        <v>0</v>
      </c>
      <c r="BR354" s="125">
        <v>116</v>
      </c>
      <c r="BS354" s="125">
        <v>0</v>
      </c>
      <c r="BT354" s="125">
        <f t="shared" si="159"/>
        <v>116</v>
      </c>
    </row>
    <row r="355" s="110" customFormat="1" spans="1:72">
      <c r="A355" s="123" t="s">
        <v>525</v>
      </c>
      <c r="B355" s="123"/>
      <c r="C355" s="123"/>
      <c r="D355" s="124" t="s">
        <v>526</v>
      </c>
      <c r="E355" s="125">
        <f t="shared" si="150"/>
        <v>9416.39</v>
      </c>
      <c r="F355" s="125">
        <f t="shared" si="151"/>
        <v>9377.79</v>
      </c>
      <c r="G355" s="125">
        <v>110.32</v>
      </c>
      <c r="H355" s="125">
        <f t="shared" si="152"/>
        <v>0</v>
      </c>
      <c r="I355" s="125">
        <v>0</v>
      </c>
      <c r="J355" s="125">
        <v>0</v>
      </c>
      <c r="K355" s="125">
        <v>0</v>
      </c>
      <c r="L355" s="125">
        <v>0</v>
      </c>
      <c r="M355" s="125">
        <v>9.19</v>
      </c>
      <c r="N355" s="125">
        <v>0</v>
      </c>
      <c r="O355" s="125">
        <v>58.28</v>
      </c>
      <c r="P355" s="125">
        <v>0</v>
      </c>
      <c r="Q355" s="125"/>
      <c r="R355" s="125">
        <v>0</v>
      </c>
      <c r="S355" s="125">
        <v>0</v>
      </c>
      <c r="T355" s="125">
        <v>0</v>
      </c>
      <c r="U355" s="125">
        <v>9200</v>
      </c>
      <c r="V355" s="125">
        <v>0</v>
      </c>
      <c r="W355" s="125">
        <v>0</v>
      </c>
      <c r="X355" s="123" t="s">
        <v>525</v>
      </c>
      <c r="Y355" s="123"/>
      <c r="Z355" s="123"/>
      <c r="AA355" s="124" t="s">
        <v>526</v>
      </c>
      <c r="AB355" s="125">
        <f>AB356+AB359+AB361</f>
        <v>37.8</v>
      </c>
      <c r="AC355" s="125">
        <f t="shared" ref="AC355:BD355" si="167">AC356+AC359+AC361</f>
        <v>14.22</v>
      </c>
      <c r="AD355" s="125">
        <f t="shared" si="167"/>
        <v>0</v>
      </c>
      <c r="AE355" s="125">
        <f t="shared" si="167"/>
        <v>0</v>
      </c>
      <c r="AF355" s="125">
        <f t="shared" si="167"/>
        <v>0</v>
      </c>
      <c r="AG355" s="125">
        <f t="shared" si="167"/>
        <v>0.4</v>
      </c>
      <c r="AH355" s="125">
        <f t="shared" si="167"/>
        <v>2</v>
      </c>
      <c r="AI355" s="125">
        <f t="shared" si="167"/>
        <v>0.6</v>
      </c>
      <c r="AJ355" s="125">
        <f t="shared" si="167"/>
        <v>0</v>
      </c>
      <c r="AK355" s="125">
        <f t="shared" si="167"/>
        <v>0</v>
      </c>
      <c r="AL355" s="125">
        <f t="shared" si="167"/>
        <v>0</v>
      </c>
      <c r="AM355" s="125">
        <f t="shared" si="167"/>
        <v>0</v>
      </c>
      <c r="AN355" s="125">
        <f t="shared" si="167"/>
        <v>1</v>
      </c>
      <c r="AO355" s="125">
        <f t="shared" si="167"/>
        <v>0</v>
      </c>
      <c r="AP355" s="125">
        <f t="shared" si="167"/>
        <v>0</v>
      </c>
      <c r="AQ355" s="125">
        <f t="shared" si="167"/>
        <v>0</v>
      </c>
      <c r="AR355" s="125">
        <f t="shared" si="167"/>
        <v>5</v>
      </c>
      <c r="AS355" s="125">
        <f t="shared" si="167"/>
        <v>0</v>
      </c>
      <c r="AT355" s="125">
        <f t="shared" si="167"/>
        <v>0</v>
      </c>
      <c r="AU355" s="125">
        <f t="shared" si="167"/>
        <v>0</v>
      </c>
      <c r="AV355" s="125">
        <f t="shared" si="167"/>
        <v>0</v>
      </c>
      <c r="AW355" s="125">
        <f t="shared" si="167"/>
        <v>2</v>
      </c>
      <c r="AX355" s="125">
        <f t="shared" si="167"/>
        <v>12.58</v>
      </c>
      <c r="AY355" s="125">
        <f t="shared" si="167"/>
        <v>0</v>
      </c>
      <c r="AZ355" s="125">
        <f t="shared" si="167"/>
        <v>0</v>
      </c>
      <c r="BA355" s="125">
        <f t="shared" si="167"/>
        <v>0</v>
      </c>
      <c r="BB355" s="125">
        <f t="shared" si="167"/>
        <v>0</v>
      </c>
      <c r="BC355" s="125">
        <f t="shared" si="167"/>
        <v>0</v>
      </c>
      <c r="BD355" s="125">
        <f t="shared" si="167"/>
        <v>0</v>
      </c>
      <c r="BE355" s="125">
        <f t="shared" si="154"/>
        <v>0.8</v>
      </c>
      <c r="BF355" s="125">
        <f t="shared" si="155"/>
        <v>0</v>
      </c>
      <c r="BG355" s="125"/>
      <c r="BH355" s="125"/>
      <c r="BI355" s="125">
        <v>0</v>
      </c>
      <c r="BJ355" s="125">
        <v>0</v>
      </c>
      <c r="BK355" s="125">
        <v>0.8</v>
      </c>
      <c r="BL355" s="125">
        <v>0</v>
      </c>
      <c r="BM355" s="125">
        <v>0</v>
      </c>
      <c r="BN355" s="125">
        <v>0</v>
      </c>
      <c r="BO355" s="125">
        <v>0</v>
      </c>
      <c r="BP355" s="125">
        <v>0</v>
      </c>
      <c r="BQ355" s="125">
        <v>0</v>
      </c>
      <c r="BR355" s="125">
        <v>276</v>
      </c>
      <c r="BS355" s="125">
        <v>1364.5</v>
      </c>
      <c r="BT355" s="125">
        <f t="shared" si="159"/>
        <v>11056.89</v>
      </c>
    </row>
    <row r="356" s="110" customFormat="1" spans="1:72">
      <c r="A356" s="123"/>
      <c r="B356" s="123" t="s">
        <v>137</v>
      </c>
      <c r="C356" s="123"/>
      <c r="D356" s="124" t="s">
        <v>527</v>
      </c>
      <c r="E356" s="125">
        <f t="shared" si="150"/>
        <v>0</v>
      </c>
      <c r="F356" s="125">
        <f t="shared" si="151"/>
        <v>0</v>
      </c>
      <c r="G356" s="125">
        <v>0</v>
      </c>
      <c r="H356" s="125">
        <f t="shared" si="152"/>
        <v>0</v>
      </c>
      <c r="I356" s="125">
        <v>0</v>
      </c>
      <c r="J356" s="125">
        <v>0</v>
      </c>
      <c r="K356" s="125">
        <v>0</v>
      </c>
      <c r="L356" s="125">
        <v>0</v>
      </c>
      <c r="M356" s="125">
        <v>0</v>
      </c>
      <c r="N356" s="125">
        <v>0</v>
      </c>
      <c r="O356" s="125">
        <v>0</v>
      </c>
      <c r="P356" s="125">
        <v>0</v>
      </c>
      <c r="Q356" s="125"/>
      <c r="R356" s="125">
        <v>0</v>
      </c>
      <c r="S356" s="125">
        <v>0</v>
      </c>
      <c r="T356" s="125">
        <v>0</v>
      </c>
      <c r="U356" s="125">
        <v>0</v>
      </c>
      <c r="V356" s="125">
        <v>0</v>
      </c>
      <c r="W356" s="125">
        <v>0</v>
      </c>
      <c r="X356" s="123"/>
      <c r="Y356" s="123" t="s">
        <v>137</v>
      </c>
      <c r="Z356" s="123"/>
      <c r="AA356" s="124" t="s">
        <v>527</v>
      </c>
      <c r="AB356" s="125">
        <f t="shared" si="153"/>
        <v>0</v>
      </c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>
        <v>0</v>
      </c>
      <c r="BE356" s="125">
        <f t="shared" si="154"/>
        <v>0</v>
      </c>
      <c r="BF356" s="125">
        <f t="shared" si="155"/>
        <v>0</v>
      </c>
      <c r="BG356" s="125"/>
      <c r="BH356" s="125"/>
      <c r="BI356" s="125">
        <v>0</v>
      </c>
      <c r="BJ356" s="125">
        <v>0</v>
      </c>
      <c r="BK356" s="125">
        <v>0</v>
      </c>
      <c r="BL356" s="125">
        <v>0</v>
      </c>
      <c r="BM356" s="125">
        <v>0</v>
      </c>
      <c r="BN356" s="125">
        <v>0</v>
      </c>
      <c r="BO356" s="125">
        <v>0</v>
      </c>
      <c r="BP356" s="125">
        <v>0</v>
      </c>
      <c r="BQ356" s="125">
        <v>0</v>
      </c>
      <c r="BR356" s="125">
        <v>136</v>
      </c>
      <c r="BS356" s="125">
        <v>1364.5</v>
      </c>
      <c r="BT356" s="125">
        <f t="shared" si="159"/>
        <v>1500.5</v>
      </c>
    </row>
    <row r="357" s="110" customFormat="1" spans="1:72">
      <c r="A357" s="123" t="s">
        <v>528</v>
      </c>
      <c r="B357" s="123" t="s">
        <v>140</v>
      </c>
      <c r="C357" s="123" t="s">
        <v>145</v>
      </c>
      <c r="D357" s="124" t="s">
        <v>529</v>
      </c>
      <c r="E357" s="125">
        <f t="shared" si="150"/>
        <v>0</v>
      </c>
      <c r="F357" s="125">
        <f t="shared" si="151"/>
        <v>0</v>
      </c>
      <c r="G357" s="125">
        <v>0</v>
      </c>
      <c r="H357" s="125">
        <f t="shared" si="152"/>
        <v>0</v>
      </c>
      <c r="I357" s="125">
        <v>0</v>
      </c>
      <c r="J357" s="125">
        <v>0</v>
      </c>
      <c r="K357" s="125">
        <v>0</v>
      </c>
      <c r="L357" s="125">
        <v>0</v>
      </c>
      <c r="M357" s="125">
        <v>0</v>
      </c>
      <c r="N357" s="125">
        <v>0</v>
      </c>
      <c r="O357" s="125">
        <v>0</v>
      </c>
      <c r="P357" s="125">
        <v>0</v>
      </c>
      <c r="Q357" s="125"/>
      <c r="R357" s="125">
        <v>0</v>
      </c>
      <c r="S357" s="125">
        <v>0</v>
      </c>
      <c r="T357" s="125">
        <v>0</v>
      </c>
      <c r="U357" s="125">
        <v>0</v>
      </c>
      <c r="V357" s="125">
        <v>0</v>
      </c>
      <c r="W357" s="125">
        <v>0</v>
      </c>
      <c r="X357" s="123" t="s">
        <v>528</v>
      </c>
      <c r="Y357" s="123" t="s">
        <v>140</v>
      </c>
      <c r="Z357" s="123" t="s">
        <v>145</v>
      </c>
      <c r="AA357" s="124" t="s">
        <v>529</v>
      </c>
      <c r="AB357" s="125">
        <f t="shared" ref="AB357:AB358" si="168">SUBTOTAL(9,AC357:BD357)</f>
        <v>0</v>
      </c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>
        <v>0</v>
      </c>
      <c r="BE357" s="125">
        <f t="shared" si="154"/>
        <v>0</v>
      </c>
      <c r="BF357" s="125">
        <f t="shared" si="155"/>
        <v>0</v>
      </c>
      <c r="BG357" s="125"/>
      <c r="BH357" s="125"/>
      <c r="BI357" s="125">
        <v>0</v>
      </c>
      <c r="BJ357" s="125">
        <v>0</v>
      </c>
      <c r="BK357" s="125">
        <v>0</v>
      </c>
      <c r="BL357" s="125">
        <v>0</v>
      </c>
      <c r="BM357" s="125">
        <v>0</v>
      </c>
      <c r="BN357" s="125">
        <v>0</v>
      </c>
      <c r="BO357" s="125">
        <v>0</v>
      </c>
      <c r="BP357" s="125">
        <v>0</v>
      </c>
      <c r="BQ357" s="125">
        <v>0</v>
      </c>
      <c r="BR357" s="125">
        <v>0</v>
      </c>
      <c r="BS357" s="125">
        <v>227</v>
      </c>
      <c r="BT357" s="125">
        <f t="shared" si="159"/>
        <v>227</v>
      </c>
    </row>
    <row r="358" s="110" customFormat="1" spans="1:72">
      <c r="A358" s="123" t="s">
        <v>528</v>
      </c>
      <c r="B358" s="123" t="s">
        <v>140</v>
      </c>
      <c r="C358" s="123" t="s">
        <v>159</v>
      </c>
      <c r="D358" s="124" t="s">
        <v>530</v>
      </c>
      <c r="E358" s="125">
        <f t="shared" si="150"/>
        <v>0</v>
      </c>
      <c r="F358" s="125">
        <f t="shared" si="151"/>
        <v>0</v>
      </c>
      <c r="G358" s="125">
        <v>0</v>
      </c>
      <c r="H358" s="125">
        <f t="shared" si="152"/>
        <v>0</v>
      </c>
      <c r="I358" s="125">
        <v>0</v>
      </c>
      <c r="J358" s="125">
        <v>0</v>
      </c>
      <c r="K358" s="125">
        <v>0</v>
      </c>
      <c r="L358" s="125">
        <v>0</v>
      </c>
      <c r="M358" s="125">
        <v>0</v>
      </c>
      <c r="N358" s="125">
        <v>0</v>
      </c>
      <c r="O358" s="125">
        <v>0</v>
      </c>
      <c r="P358" s="125">
        <v>0</v>
      </c>
      <c r="Q358" s="125"/>
      <c r="R358" s="125">
        <v>0</v>
      </c>
      <c r="S358" s="125">
        <v>0</v>
      </c>
      <c r="T358" s="125">
        <v>0</v>
      </c>
      <c r="U358" s="125">
        <v>0</v>
      </c>
      <c r="V358" s="125">
        <v>0</v>
      </c>
      <c r="W358" s="125">
        <v>0</v>
      </c>
      <c r="X358" s="123" t="s">
        <v>528</v>
      </c>
      <c r="Y358" s="123" t="s">
        <v>140</v>
      </c>
      <c r="Z358" s="123" t="s">
        <v>159</v>
      </c>
      <c r="AA358" s="124" t="s">
        <v>530</v>
      </c>
      <c r="AB358" s="125">
        <f t="shared" si="168"/>
        <v>0</v>
      </c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>
        <v>0</v>
      </c>
      <c r="BE358" s="125">
        <f t="shared" si="154"/>
        <v>0</v>
      </c>
      <c r="BF358" s="125">
        <f t="shared" si="155"/>
        <v>0</v>
      </c>
      <c r="BG358" s="125"/>
      <c r="BH358" s="125"/>
      <c r="BI358" s="125">
        <v>0</v>
      </c>
      <c r="BJ358" s="125">
        <v>0</v>
      </c>
      <c r="BK358" s="125">
        <v>0</v>
      </c>
      <c r="BL358" s="125">
        <v>0</v>
      </c>
      <c r="BM358" s="125">
        <v>0</v>
      </c>
      <c r="BN358" s="125">
        <v>0</v>
      </c>
      <c r="BO358" s="125">
        <v>0</v>
      </c>
      <c r="BP358" s="125">
        <v>0</v>
      </c>
      <c r="BQ358" s="125">
        <v>0</v>
      </c>
      <c r="BR358" s="125">
        <v>136</v>
      </c>
      <c r="BS358" s="125">
        <v>1137.5</v>
      </c>
      <c r="BT358" s="125">
        <f t="shared" si="159"/>
        <v>1273.5</v>
      </c>
    </row>
    <row r="359" s="110" customFormat="1" spans="1:72">
      <c r="A359" s="123"/>
      <c r="B359" s="123" t="s">
        <v>142</v>
      </c>
      <c r="C359" s="123"/>
      <c r="D359" s="124" t="s">
        <v>531</v>
      </c>
      <c r="E359" s="125">
        <f t="shared" si="150"/>
        <v>9200</v>
      </c>
      <c r="F359" s="125">
        <f t="shared" si="151"/>
        <v>9200</v>
      </c>
      <c r="G359" s="125">
        <v>0</v>
      </c>
      <c r="H359" s="125">
        <f t="shared" si="152"/>
        <v>0</v>
      </c>
      <c r="I359" s="125">
        <v>0</v>
      </c>
      <c r="J359" s="125">
        <v>0</v>
      </c>
      <c r="K359" s="125">
        <v>0</v>
      </c>
      <c r="L359" s="125">
        <v>0</v>
      </c>
      <c r="M359" s="125">
        <v>0</v>
      </c>
      <c r="N359" s="125">
        <v>0</v>
      </c>
      <c r="O359" s="125">
        <v>0</v>
      </c>
      <c r="P359" s="125">
        <v>0</v>
      </c>
      <c r="Q359" s="125"/>
      <c r="R359" s="125">
        <v>0</v>
      </c>
      <c r="S359" s="125">
        <v>0</v>
      </c>
      <c r="T359" s="125">
        <v>0</v>
      </c>
      <c r="U359" s="125">
        <v>9200</v>
      </c>
      <c r="V359" s="125">
        <v>0</v>
      </c>
      <c r="W359" s="125">
        <v>0</v>
      </c>
      <c r="X359" s="123"/>
      <c r="Y359" s="123" t="s">
        <v>142</v>
      </c>
      <c r="Z359" s="123"/>
      <c r="AA359" s="124" t="s">
        <v>531</v>
      </c>
      <c r="AB359" s="125">
        <f t="shared" si="153"/>
        <v>0</v>
      </c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5">
        <v>0</v>
      </c>
      <c r="BE359" s="125">
        <f t="shared" si="154"/>
        <v>0</v>
      </c>
      <c r="BF359" s="125">
        <f t="shared" si="155"/>
        <v>0</v>
      </c>
      <c r="BG359" s="125"/>
      <c r="BH359" s="125"/>
      <c r="BI359" s="125">
        <v>0</v>
      </c>
      <c r="BJ359" s="125">
        <v>0</v>
      </c>
      <c r="BK359" s="125">
        <v>0</v>
      </c>
      <c r="BL359" s="125">
        <v>0</v>
      </c>
      <c r="BM359" s="125">
        <v>0</v>
      </c>
      <c r="BN359" s="125">
        <v>0</v>
      </c>
      <c r="BO359" s="125">
        <v>0</v>
      </c>
      <c r="BP359" s="125">
        <v>0</v>
      </c>
      <c r="BQ359" s="125">
        <v>0</v>
      </c>
      <c r="BR359" s="125">
        <v>0</v>
      </c>
      <c r="BS359" s="125">
        <v>0</v>
      </c>
      <c r="BT359" s="125">
        <f t="shared" si="159"/>
        <v>9200</v>
      </c>
    </row>
    <row r="360" s="110" customFormat="1" spans="1:72">
      <c r="A360" s="123" t="s">
        <v>528</v>
      </c>
      <c r="B360" s="123" t="s">
        <v>144</v>
      </c>
      <c r="C360" s="123" t="s">
        <v>137</v>
      </c>
      <c r="D360" s="124" t="s">
        <v>532</v>
      </c>
      <c r="E360" s="125">
        <f t="shared" si="150"/>
        <v>9200</v>
      </c>
      <c r="F360" s="125">
        <f t="shared" si="151"/>
        <v>9200</v>
      </c>
      <c r="G360" s="125">
        <v>0</v>
      </c>
      <c r="H360" s="125">
        <f t="shared" si="152"/>
        <v>0</v>
      </c>
      <c r="I360" s="125">
        <v>0</v>
      </c>
      <c r="J360" s="125">
        <v>0</v>
      </c>
      <c r="K360" s="125">
        <v>0</v>
      </c>
      <c r="L360" s="125">
        <v>0</v>
      </c>
      <c r="M360" s="125">
        <v>0</v>
      </c>
      <c r="N360" s="125">
        <v>0</v>
      </c>
      <c r="O360" s="125">
        <v>0</v>
      </c>
      <c r="P360" s="125">
        <v>0</v>
      </c>
      <c r="Q360" s="125"/>
      <c r="R360" s="125">
        <v>0</v>
      </c>
      <c r="S360" s="125">
        <v>0</v>
      </c>
      <c r="T360" s="125">
        <v>0</v>
      </c>
      <c r="U360" s="125">
        <v>9200</v>
      </c>
      <c r="V360" s="125">
        <v>0</v>
      </c>
      <c r="W360" s="125">
        <v>0</v>
      </c>
      <c r="X360" s="123" t="s">
        <v>528</v>
      </c>
      <c r="Y360" s="123" t="s">
        <v>144</v>
      </c>
      <c r="Z360" s="123" t="s">
        <v>137</v>
      </c>
      <c r="AA360" s="124" t="s">
        <v>532</v>
      </c>
      <c r="AB360" s="125">
        <f>SUBTOTAL(9,AC360:BD360)</f>
        <v>0</v>
      </c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>
        <v>0</v>
      </c>
      <c r="BE360" s="125">
        <f t="shared" si="154"/>
        <v>0</v>
      </c>
      <c r="BF360" s="125">
        <f t="shared" si="155"/>
        <v>0</v>
      </c>
      <c r="BG360" s="125"/>
      <c r="BH360" s="125"/>
      <c r="BI360" s="125">
        <v>0</v>
      </c>
      <c r="BJ360" s="125">
        <v>0</v>
      </c>
      <c r="BK360" s="125">
        <v>0</v>
      </c>
      <c r="BL360" s="125">
        <v>0</v>
      </c>
      <c r="BM360" s="125">
        <v>0</v>
      </c>
      <c r="BN360" s="125">
        <v>0</v>
      </c>
      <c r="BO360" s="125">
        <v>0</v>
      </c>
      <c r="BP360" s="125">
        <v>0</v>
      </c>
      <c r="BQ360" s="125">
        <v>0</v>
      </c>
      <c r="BR360" s="125">
        <v>0</v>
      </c>
      <c r="BS360" s="125">
        <v>0</v>
      </c>
      <c r="BT360" s="125">
        <f t="shared" si="159"/>
        <v>9200</v>
      </c>
    </row>
    <row r="361" s="110" customFormat="1" spans="1:72">
      <c r="A361" s="123"/>
      <c r="B361" s="123" t="s">
        <v>145</v>
      </c>
      <c r="C361" s="123"/>
      <c r="D361" s="124" t="s">
        <v>533</v>
      </c>
      <c r="E361" s="125">
        <f t="shared" si="150"/>
        <v>216.39</v>
      </c>
      <c r="F361" s="125">
        <f t="shared" si="151"/>
        <v>177.79</v>
      </c>
      <c r="G361" s="125">
        <v>110.32</v>
      </c>
      <c r="H361" s="125">
        <f t="shared" si="152"/>
        <v>0</v>
      </c>
      <c r="I361" s="125">
        <v>0</v>
      </c>
      <c r="J361" s="125">
        <v>0</v>
      </c>
      <c r="K361" s="125">
        <v>0</v>
      </c>
      <c r="L361" s="125">
        <v>0</v>
      </c>
      <c r="M361" s="125">
        <v>9.19</v>
      </c>
      <c r="N361" s="125">
        <v>0</v>
      </c>
      <c r="O361" s="125">
        <v>58.28</v>
      </c>
      <c r="P361" s="125">
        <v>0</v>
      </c>
      <c r="Q361" s="125"/>
      <c r="R361" s="125">
        <v>0</v>
      </c>
      <c r="S361" s="125">
        <v>0</v>
      </c>
      <c r="T361" s="125">
        <v>0</v>
      </c>
      <c r="U361" s="125">
        <v>0</v>
      </c>
      <c r="V361" s="125">
        <v>0</v>
      </c>
      <c r="W361" s="125">
        <v>0</v>
      </c>
      <c r="X361" s="123"/>
      <c r="Y361" s="123" t="s">
        <v>145</v>
      </c>
      <c r="Z361" s="123"/>
      <c r="AA361" s="124" t="s">
        <v>533</v>
      </c>
      <c r="AB361" s="125">
        <f>SUM(AB362)</f>
        <v>37.8</v>
      </c>
      <c r="AC361" s="125">
        <f t="shared" ref="AC361:BD361" si="169">SUM(AC362)</f>
        <v>14.22</v>
      </c>
      <c r="AD361" s="125">
        <f t="shared" si="169"/>
        <v>0</v>
      </c>
      <c r="AE361" s="125">
        <f t="shared" si="169"/>
        <v>0</v>
      </c>
      <c r="AF361" s="125">
        <f t="shared" si="169"/>
        <v>0</v>
      </c>
      <c r="AG361" s="125">
        <f t="shared" si="169"/>
        <v>0.4</v>
      </c>
      <c r="AH361" s="125">
        <f t="shared" si="169"/>
        <v>2</v>
      </c>
      <c r="AI361" s="125">
        <f t="shared" si="169"/>
        <v>0.6</v>
      </c>
      <c r="AJ361" s="125">
        <f t="shared" si="169"/>
        <v>0</v>
      </c>
      <c r="AK361" s="125">
        <f t="shared" si="169"/>
        <v>0</v>
      </c>
      <c r="AL361" s="125">
        <f t="shared" si="169"/>
        <v>0</v>
      </c>
      <c r="AM361" s="125">
        <f t="shared" si="169"/>
        <v>0</v>
      </c>
      <c r="AN361" s="125">
        <f t="shared" si="169"/>
        <v>1</v>
      </c>
      <c r="AO361" s="125">
        <f t="shared" si="169"/>
        <v>0</v>
      </c>
      <c r="AP361" s="125">
        <f t="shared" si="169"/>
        <v>0</v>
      </c>
      <c r="AQ361" s="125">
        <f t="shared" si="169"/>
        <v>0</v>
      </c>
      <c r="AR361" s="125">
        <f t="shared" si="169"/>
        <v>5</v>
      </c>
      <c r="AS361" s="125">
        <f t="shared" si="169"/>
        <v>0</v>
      </c>
      <c r="AT361" s="125">
        <f t="shared" si="169"/>
        <v>0</v>
      </c>
      <c r="AU361" s="125">
        <f t="shared" si="169"/>
        <v>0</v>
      </c>
      <c r="AV361" s="125">
        <f t="shared" si="169"/>
        <v>0</v>
      </c>
      <c r="AW361" s="125">
        <f t="shared" si="169"/>
        <v>2</v>
      </c>
      <c r="AX361" s="125">
        <f t="shared" si="169"/>
        <v>12.58</v>
      </c>
      <c r="AY361" s="125">
        <f t="shared" si="169"/>
        <v>0</v>
      </c>
      <c r="AZ361" s="125">
        <f t="shared" si="169"/>
        <v>0</v>
      </c>
      <c r="BA361" s="125">
        <f t="shared" si="169"/>
        <v>0</v>
      </c>
      <c r="BB361" s="125">
        <f t="shared" si="169"/>
        <v>0</v>
      </c>
      <c r="BC361" s="125">
        <f t="shared" si="169"/>
        <v>0</v>
      </c>
      <c r="BD361" s="125">
        <f t="shared" si="169"/>
        <v>0</v>
      </c>
      <c r="BE361" s="125">
        <f t="shared" si="154"/>
        <v>0.8</v>
      </c>
      <c r="BF361" s="125">
        <f t="shared" si="155"/>
        <v>0</v>
      </c>
      <c r="BG361" s="125"/>
      <c r="BH361" s="125"/>
      <c r="BI361" s="125">
        <v>0</v>
      </c>
      <c r="BJ361" s="125">
        <v>0</v>
      </c>
      <c r="BK361" s="125">
        <v>0.8</v>
      </c>
      <c r="BL361" s="125">
        <v>0</v>
      </c>
      <c r="BM361" s="125">
        <v>0</v>
      </c>
      <c r="BN361" s="125">
        <v>0</v>
      </c>
      <c r="BO361" s="125">
        <v>0</v>
      </c>
      <c r="BP361" s="125">
        <v>0</v>
      </c>
      <c r="BQ361" s="125">
        <v>0</v>
      </c>
      <c r="BR361" s="125">
        <v>140</v>
      </c>
      <c r="BS361" s="125">
        <v>0</v>
      </c>
      <c r="BT361" s="125">
        <f t="shared" si="159"/>
        <v>356.39</v>
      </c>
    </row>
    <row r="362" s="110" customFormat="1" spans="1:72">
      <c r="A362" s="123" t="s">
        <v>528</v>
      </c>
      <c r="B362" s="123" t="s">
        <v>147</v>
      </c>
      <c r="C362" s="123" t="s">
        <v>154</v>
      </c>
      <c r="D362" s="124" t="s">
        <v>534</v>
      </c>
      <c r="E362" s="125">
        <f t="shared" si="150"/>
        <v>216.39</v>
      </c>
      <c r="F362" s="125">
        <f t="shared" si="151"/>
        <v>177.79</v>
      </c>
      <c r="G362" s="125">
        <v>110.32</v>
      </c>
      <c r="H362" s="125">
        <f t="shared" si="152"/>
        <v>0</v>
      </c>
      <c r="I362" s="125">
        <v>0</v>
      </c>
      <c r="J362" s="125">
        <v>0</v>
      </c>
      <c r="K362" s="125">
        <v>0</v>
      </c>
      <c r="L362" s="125">
        <v>0</v>
      </c>
      <c r="M362" s="125">
        <v>9.19</v>
      </c>
      <c r="N362" s="125">
        <v>0</v>
      </c>
      <c r="O362" s="125">
        <v>58.28</v>
      </c>
      <c r="P362" s="125">
        <v>0</v>
      </c>
      <c r="Q362" s="125"/>
      <c r="R362" s="125">
        <v>0</v>
      </c>
      <c r="S362" s="125">
        <v>0</v>
      </c>
      <c r="T362" s="125">
        <v>0</v>
      </c>
      <c r="U362" s="125">
        <v>0</v>
      </c>
      <c r="V362" s="125">
        <v>0</v>
      </c>
      <c r="W362" s="125">
        <v>0</v>
      </c>
      <c r="X362" s="123" t="s">
        <v>528</v>
      </c>
      <c r="Y362" s="123" t="s">
        <v>147</v>
      </c>
      <c r="Z362" s="123" t="s">
        <v>154</v>
      </c>
      <c r="AA362" s="124" t="s">
        <v>534</v>
      </c>
      <c r="AB362" s="125">
        <f>SUBTOTAL(9,AC362:BD362)</f>
        <v>37.8</v>
      </c>
      <c r="AC362" s="136">
        <v>14.22</v>
      </c>
      <c r="AD362" s="136">
        <v>0</v>
      </c>
      <c r="AE362" s="137">
        <v>0</v>
      </c>
      <c r="AF362" s="137">
        <v>0</v>
      </c>
      <c r="AG362" s="136">
        <v>0.4</v>
      </c>
      <c r="AH362" s="136">
        <v>2</v>
      </c>
      <c r="AI362" s="136">
        <v>0.6</v>
      </c>
      <c r="AJ362" s="136">
        <v>0</v>
      </c>
      <c r="AK362" s="136">
        <v>0</v>
      </c>
      <c r="AL362" s="136">
        <v>0</v>
      </c>
      <c r="AM362" s="137">
        <v>0</v>
      </c>
      <c r="AN362" s="136">
        <v>1</v>
      </c>
      <c r="AO362" s="136">
        <v>0</v>
      </c>
      <c r="AP362" s="136">
        <v>0</v>
      </c>
      <c r="AQ362" s="136">
        <v>0</v>
      </c>
      <c r="AR362" s="136">
        <v>5</v>
      </c>
      <c r="AS362" s="137">
        <v>0</v>
      </c>
      <c r="AT362" s="137">
        <v>0</v>
      </c>
      <c r="AU362" s="137">
        <v>0</v>
      </c>
      <c r="AV362" s="136">
        <v>0</v>
      </c>
      <c r="AW362" s="137">
        <v>2</v>
      </c>
      <c r="AX362" s="136">
        <v>12.58</v>
      </c>
      <c r="AY362" s="136">
        <v>0</v>
      </c>
      <c r="AZ362" s="136">
        <v>0</v>
      </c>
      <c r="BA362" s="136">
        <v>0</v>
      </c>
      <c r="BB362" s="136">
        <v>0</v>
      </c>
      <c r="BC362" s="136">
        <v>0</v>
      </c>
      <c r="BD362" s="125">
        <v>0</v>
      </c>
      <c r="BE362" s="125">
        <f t="shared" si="154"/>
        <v>0.8</v>
      </c>
      <c r="BF362" s="125">
        <f t="shared" si="155"/>
        <v>0</v>
      </c>
      <c r="BG362" s="125"/>
      <c r="BH362" s="125"/>
      <c r="BI362" s="125">
        <v>0</v>
      </c>
      <c r="BJ362" s="125">
        <v>0</v>
      </c>
      <c r="BK362" s="125">
        <v>0.8</v>
      </c>
      <c r="BL362" s="125">
        <v>0</v>
      </c>
      <c r="BM362" s="125">
        <v>0</v>
      </c>
      <c r="BN362" s="125">
        <v>0</v>
      </c>
      <c r="BO362" s="125">
        <v>0</v>
      </c>
      <c r="BP362" s="125">
        <v>0</v>
      </c>
      <c r="BQ362" s="125">
        <v>0</v>
      </c>
      <c r="BR362" s="125">
        <v>140</v>
      </c>
      <c r="BS362" s="125">
        <v>0</v>
      </c>
      <c r="BT362" s="125">
        <f t="shared" si="159"/>
        <v>356.39</v>
      </c>
    </row>
    <row r="363" s="110" customFormat="1" spans="1:72">
      <c r="A363" s="123" t="s">
        <v>535</v>
      </c>
      <c r="B363" s="123"/>
      <c r="C363" s="123"/>
      <c r="D363" s="124" t="s">
        <v>536</v>
      </c>
      <c r="E363" s="125">
        <f t="shared" si="150"/>
        <v>0</v>
      </c>
      <c r="F363" s="125">
        <f t="shared" si="151"/>
        <v>0</v>
      </c>
      <c r="G363" s="125">
        <v>0</v>
      </c>
      <c r="H363" s="125">
        <f t="shared" si="152"/>
        <v>0</v>
      </c>
      <c r="I363" s="125">
        <v>0</v>
      </c>
      <c r="J363" s="125">
        <v>0</v>
      </c>
      <c r="K363" s="125">
        <v>0</v>
      </c>
      <c r="L363" s="125">
        <v>0</v>
      </c>
      <c r="M363" s="125">
        <v>0</v>
      </c>
      <c r="N363" s="125">
        <v>0</v>
      </c>
      <c r="O363" s="125">
        <v>0</v>
      </c>
      <c r="P363" s="125">
        <v>0</v>
      </c>
      <c r="Q363" s="125"/>
      <c r="R363" s="125">
        <v>0</v>
      </c>
      <c r="S363" s="125">
        <v>0</v>
      </c>
      <c r="T363" s="125">
        <v>0</v>
      </c>
      <c r="U363" s="125">
        <v>0</v>
      </c>
      <c r="V363" s="125">
        <v>0</v>
      </c>
      <c r="W363" s="125">
        <v>0</v>
      </c>
      <c r="X363" s="123" t="s">
        <v>535</v>
      </c>
      <c r="Y363" s="123"/>
      <c r="Z363" s="123"/>
      <c r="AA363" s="124" t="s">
        <v>536</v>
      </c>
      <c r="AB363" s="125">
        <f>AB364+AB368</f>
        <v>0</v>
      </c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>
        <v>0</v>
      </c>
      <c r="BE363" s="125">
        <f t="shared" si="154"/>
        <v>0</v>
      </c>
      <c r="BF363" s="125">
        <f t="shared" si="155"/>
        <v>0</v>
      </c>
      <c r="BG363" s="125"/>
      <c r="BH363" s="125"/>
      <c r="BI363" s="125">
        <v>0</v>
      </c>
      <c r="BJ363" s="125">
        <v>0</v>
      </c>
      <c r="BK363" s="125">
        <v>0</v>
      </c>
      <c r="BL363" s="125">
        <v>0</v>
      </c>
      <c r="BM363" s="125">
        <v>0</v>
      </c>
      <c r="BN363" s="125">
        <v>0</v>
      </c>
      <c r="BO363" s="125">
        <v>0</v>
      </c>
      <c r="BP363" s="125">
        <v>0</v>
      </c>
      <c r="BQ363" s="125">
        <v>0</v>
      </c>
      <c r="BR363" s="125">
        <v>922</v>
      </c>
      <c r="BS363" s="125">
        <v>124.48</v>
      </c>
      <c r="BT363" s="125">
        <f t="shared" si="159"/>
        <v>1046.48</v>
      </c>
    </row>
    <row r="364" s="110" customFormat="1" spans="1:72">
      <c r="A364" s="123"/>
      <c r="B364" s="123" t="s">
        <v>137</v>
      </c>
      <c r="C364" s="123"/>
      <c r="D364" s="124" t="s">
        <v>537</v>
      </c>
      <c r="E364" s="125">
        <f t="shared" si="150"/>
        <v>0</v>
      </c>
      <c r="F364" s="125">
        <f t="shared" si="151"/>
        <v>0</v>
      </c>
      <c r="G364" s="125">
        <v>0</v>
      </c>
      <c r="H364" s="125">
        <f t="shared" si="152"/>
        <v>0</v>
      </c>
      <c r="I364" s="125">
        <v>0</v>
      </c>
      <c r="J364" s="125">
        <v>0</v>
      </c>
      <c r="K364" s="125">
        <v>0</v>
      </c>
      <c r="L364" s="125">
        <v>0</v>
      </c>
      <c r="M364" s="125">
        <v>0</v>
      </c>
      <c r="N364" s="125">
        <v>0</v>
      </c>
      <c r="O364" s="125">
        <v>0</v>
      </c>
      <c r="P364" s="125">
        <v>0</v>
      </c>
      <c r="Q364" s="125"/>
      <c r="R364" s="125">
        <v>0</v>
      </c>
      <c r="S364" s="125">
        <v>0</v>
      </c>
      <c r="T364" s="125">
        <v>0</v>
      </c>
      <c r="U364" s="125">
        <v>0</v>
      </c>
      <c r="V364" s="125">
        <v>0</v>
      </c>
      <c r="W364" s="125">
        <v>0</v>
      </c>
      <c r="X364" s="123"/>
      <c r="Y364" s="123" t="s">
        <v>137</v>
      </c>
      <c r="Z364" s="123"/>
      <c r="AA364" s="124" t="s">
        <v>537</v>
      </c>
      <c r="AB364" s="125">
        <f>SUM(AB365:AB367)</f>
        <v>0</v>
      </c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>
        <v>0</v>
      </c>
      <c r="BE364" s="125">
        <f t="shared" si="154"/>
        <v>0</v>
      </c>
      <c r="BF364" s="125">
        <f t="shared" si="155"/>
        <v>0</v>
      </c>
      <c r="BG364" s="125"/>
      <c r="BH364" s="125"/>
      <c r="BI364" s="125">
        <v>0</v>
      </c>
      <c r="BJ364" s="125">
        <v>0</v>
      </c>
      <c r="BK364" s="125">
        <v>0</v>
      </c>
      <c r="BL364" s="125">
        <v>0</v>
      </c>
      <c r="BM364" s="125">
        <v>0</v>
      </c>
      <c r="BN364" s="125">
        <v>0</v>
      </c>
      <c r="BO364" s="125">
        <v>0</v>
      </c>
      <c r="BP364" s="125">
        <v>0</v>
      </c>
      <c r="BQ364" s="125">
        <v>0</v>
      </c>
      <c r="BR364" s="125">
        <v>802</v>
      </c>
      <c r="BS364" s="125">
        <v>124.48</v>
      </c>
      <c r="BT364" s="125">
        <f t="shared" si="159"/>
        <v>926.48</v>
      </c>
    </row>
    <row r="365" s="110" customFormat="1" spans="1:72">
      <c r="A365" s="123" t="s">
        <v>538</v>
      </c>
      <c r="B365" s="123" t="s">
        <v>140</v>
      </c>
      <c r="C365" s="123" t="s">
        <v>137</v>
      </c>
      <c r="D365" s="124" t="s">
        <v>141</v>
      </c>
      <c r="E365" s="125">
        <f t="shared" si="150"/>
        <v>0</v>
      </c>
      <c r="F365" s="125">
        <f t="shared" si="151"/>
        <v>0</v>
      </c>
      <c r="G365" s="125">
        <v>0</v>
      </c>
      <c r="H365" s="125">
        <f t="shared" si="152"/>
        <v>0</v>
      </c>
      <c r="I365" s="125">
        <v>0</v>
      </c>
      <c r="J365" s="125">
        <v>0</v>
      </c>
      <c r="K365" s="125">
        <v>0</v>
      </c>
      <c r="L365" s="125">
        <v>0</v>
      </c>
      <c r="M365" s="125">
        <v>0</v>
      </c>
      <c r="N365" s="125">
        <v>0</v>
      </c>
      <c r="O365" s="125">
        <v>0</v>
      </c>
      <c r="P365" s="125">
        <v>0</v>
      </c>
      <c r="Q365" s="125"/>
      <c r="R365" s="125">
        <v>0</v>
      </c>
      <c r="S365" s="125">
        <v>0</v>
      </c>
      <c r="T365" s="125">
        <v>0</v>
      </c>
      <c r="U365" s="125">
        <v>0</v>
      </c>
      <c r="V365" s="125">
        <v>0</v>
      </c>
      <c r="W365" s="125">
        <v>0</v>
      </c>
      <c r="X365" s="123" t="s">
        <v>538</v>
      </c>
      <c r="Y365" s="123" t="s">
        <v>140</v>
      </c>
      <c r="Z365" s="123" t="s">
        <v>137</v>
      </c>
      <c r="AA365" s="124" t="s">
        <v>141</v>
      </c>
      <c r="AB365" s="125">
        <f t="shared" ref="AB365:AB367" si="170">SUBTOTAL(9,AC365:BD365)</f>
        <v>0</v>
      </c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>
        <v>0</v>
      </c>
      <c r="BE365" s="125">
        <f t="shared" si="154"/>
        <v>0</v>
      </c>
      <c r="BF365" s="125">
        <f t="shared" si="155"/>
        <v>0</v>
      </c>
      <c r="BG365" s="125"/>
      <c r="BH365" s="125"/>
      <c r="BI365" s="125">
        <v>0</v>
      </c>
      <c r="BJ365" s="125">
        <v>0</v>
      </c>
      <c r="BK365" s="125">
        <v>0</v>
      </c>
      <c r="BL365" s="125">
        <v>0</v>
      </c>
      <c r="BM365" s="125">
        <v>0</v>
      </c>
      <c r="BN365" s="125">
        <v>0</v>
      </c>
      <c r="BO365" s="125">
        <v>0</v>
      </c>
      <c r="BP365" s="125">
        <v>0</v>
      </c>
      <c r="BQ365" s="125">
        <v>0</v>
      </c>
      <c r="BR365" s="125">
        <v>802</v>
      </c>
      <c r="BS365" s="125">
        <v>0</v>
      </c>
      <c r="BT365" s="125">
        <f t="shared" si="159"/>
        <v>802</v>
      </c>
    </row>
    <row r="366" s="110" customFormat="1" spans="1:72">
      <c r="A366" s="123" t="s">
        <v>538</v>
      </c>
      <c r="B366" s="123" t="s">
        <v>140</v>
      </c>
      <c r="C366" s="123" t="s">
        <v>396</v>
      </c>
      <c r="D366" s="124" t="s">
        <v>539</v>
      </c>
      <c r="E366" s="125">
        <f t="shared" si="150"/>
        <v>0</v>
      </c>
      <c r="F366" s="125">
        <f t="shared" si="151"/>
        <v>0</v>
      </c>
      <c r="G366" s="125">
        <v>0</v>
      </c>
      <c r="H366" s="125">
        <f t="shared" si="152"/>
        <v>0</v>
      </c>
      <c r="I366" s="125">
        <v>0</v>
      </c>
      <c r="J366" s="125">
        <v>0</v>
      </c>
      <c r="K366" s="125">
        <v>0</v>
      </c>
      <c r="L366" s="125">
        <v>0</v>
      </c>
      <c r="M366" s="125">
        <v>0</v>
      </c>
      <c r="N366" s="125">
        <v>0</v>
      </c>
      <c r="O366" s="125">
        <v>0</v>
      </c>
      <c r="P366" s="125">
        <v>0</v>
      </c>
      <c r="Q366" s="125"/>
      <c r="R366" s="125">
        <v>0</v>
      </c>
      <c r="S366" s="125">
        <v>0</v>
      </c>
      <c r="T366" s="125">
        <v>0</v>
      </c>
      <c r="U366" s="125">
        <v>0</v>
      </c>
      <c r="V366" s="125">
        <v>0</v>
      </c>
      <c r="W366" s="125">
        <v>0</v>
      </c>
      <c r="X366" s="123" t="s">
        <v>538</v>
      </c>
      <c r="Y366" s="123" t="s">
        <v>140</v>
      </c>
      <c r="Z366" s="123" t="s">
        <v>396</v>
      </c>
      <c r="AA366" s="124" t="s">
        <v>539</v>
      </c>
      <c r="AB366" s="125">
        <f t="shared" si="170"/>
        <v>0</v>
      </c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>
        <v>0</v>
      </c>
      <c r="BE366" s="125">
        <f t="shared" si="154"/>
        <v>0</v>
      </c>
      <c r="BF366" s="125">
        <f t="shared" si="155"/>
        <v>0</v>
      </c>
      <c r="BG366" s="125"/>
      <c r="BH366" s="125"/>
      <c r="BI366" s="125">
        <v>0</v>
      </c>
      <c r="BJ366" s="125">
        <v>0</v>
      </c>
      <c r="BK366" s="125">
        <v>0</v>
      </c>
      <c r="BL366" s="125">
        <v>0</v>
      </c>
      <c r="BM366" s="125">
        <v>0</v>
      </c>
      <c r="BN366" s="125">
        <v>0</v>
      </c>
      <c r="BO366" s="125">
        <v>0</v>
      </c>
      <c r="BP366" s="125">
        <v>0</v>
      </c>
      <c r="BQ366" s="125">
        <v>0</v>
      </c>
      <c r="BR366" s="125">
        <v>0</v>
      </c>
      <c r="BS366" s="125">
        <v>95.48</v>
      </c>
      <c r="BT366" s="125">
        <f t="shared" si="159"/>
        <v>95.48</v>
      </c>
    </row>
    <row r="367" s="110" customFormat="1" spans="1:72">
      <c r="A367" s="123" t="s">
        <v>538</v>
      </c>
      <c r="B367" s="123" t="s">
        <v>140</v>
      </c>
      <c r="C367" s="123" t="s">
        <v>154</v>
      </c>
      <c r="D367" s="124" t="s">
        <v>540</v>
      </c>
      <c r="E367" s="125">
        <f t="shared" si="150"/>
        <v>0</v>
      </c>
      <c r="F367" s="125">
        <f t="shared" si="151"/>
        <v>0</v>
      </c>
      <c r="G367" s="125">
        <v>0</v>
      </c>
      <c r="H367" s="125">
        <f t="shared" si="152"/>
        <v>0</v>
      </c>
      <c r="I367" s="125">
        <v>0</v>
      </c>
      <c r="J367" s="125">
        <v>0</v>
      </c>
      <c r="K367" s="125">
        <v>0</v>
      </c>
      <c r="L367" s="125">
        <v>0</v>
      </c>
      <c r="M367" s="125">
        <v>0</v>
      </c>
      <c r="N367" s="125">
        <v>0</v>
      </c>
      <c r="O367" s="125">
        <v>0</v>
      </c>
      <c r="P367" s="125">
        <v>0</v>
      </c>
      <c r="Q367" s="125"/>
      <c r="R367" s="125">
        <v>0</v>
      </c>
      <c r="S367" s="125">
        <v>0</v>
      </c>
      <c r="T367" s="125">
        <v>0</v>
      </c>
      <c r="U367" s="125">
        <v>0</v>
      </c>
      <c r="V367" s="125">
        <v>0</v>
      </c>
      <c r="W367" s="125">
        <v>0</v>
      </c>
      <c r="X367" s="123" t="s">
        <v>538</v>
      </c>
      <c r="Y367" s="123" t="s">
        <v>140</v>
      </c>
      <c r="Z367" s="123" t="s">
        <v>154</v>
      </c>
      <c r="AA367" s="124" t="s">
        <v>540</v>
      </c>
      <c r="AB367" s="125">
        <f t="shared" si="170"/>
        <v>0</v>
      </c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>
        <v>0</v>
      </c>
      <c r="BE367" s="125">
        <f t="shared" si="154"/>
        <v>0</v>
      </c>
      <c r="BF367" s="125">
        <f t="shared" si="155"/>
        <v>0</v>
      </c>
      <c r="BG367" s="125"/>
      <c r="BH367" s="125"/>
      <c r="BI367" s="125">
        <v>0</v>
      </c>
      <c r="BJ367" s="125">
        <v>0</v>
      </c>
      <c r="BK367" s="125">
        <v>0</v>
      </c>
      <c r="BL367" s="125">
        <v>0</v>
      </c>
      <c r="BM367" s="125">
        <v>0</v>
      </c>
      <c r="BN367" s="125">
        <v>0</v>
      </c>
      <c r="BO367" s="125">
        <v>0</v>
      </c>
      <c r="BP367" s="125">
        <v>0</v>
      </c>
      <c r="BQ367" s="125">
        <v>0</v>
      </c>
      <c r="BR367" s="125">
        <v>0</v>
      </c>
      <c r="BS367" s="125">
        <v>29</v>
      </c>
      <c r="BT367" s="125">
        <f t="shared" si="159"/>
        <v>29</v>
      </c>
    </row>
    <row r="368" s="110" customFormat="1" spans="1:72">
      <c r="A368" s="123"/>
      <c r="B368" s="123" t="s">
        <v>156</v>
      </c>
      <c r="C368" s="123"/>
      <c r="D368" s="124" t="s">
        <v>541</v>
      </c>
      <c r="E368" s="125">
        <f t="shared" si="150"/>
        <v>0</v>
      </c>
      <c r="F368" s="125">
        <f t="shared" si="151"/>
        <v>0</v>
      </c>
      <c r="G368" s="125">
        <v>0</v>
      </c>
      <c r="H368" s="125">
        <f t="shared" si="152"/>
        <v>0</v>
      </c>
      <c r="I368" s="125">
        <v>0</v>
      </c>
      <c r="J368" s="125">
        <v>0</v>
      </c>
      <c r="K368" s="125">
        <v>0</v>
      </c>
      <c r="L368" s="125">
        <v>0</v>
      </c>
      <c r="M368" s="125">
        <v>0</v>
      </c>
      <c r="N368" s="125">
        <v>0</v>
      </c>
      <c r="O368" s="125">
        <v>0</v>
      </c>
      <c r="P368" s="125">
        <v>0</v>
      </c>
      <c r="Q368" s="125"/>
      <c r="R368" s="125">
        <v>0</v>
      </c>
      <c r="S368" s="125">
        <v>0</v>
      </c>
      <c r="T368" s="125">
        <v>0</v>
      </c>
      <c r="U368" s="125">
        <v>0</v>
      </c>
      <c r="V368" s="125">
        <v>0</v>
      </c>
      <c r="W368" s="125">
        <v>0</v>
      </c>
      <c r="X368" s="123"/>
      <c r="Y368" s="123" t="s">
        <v>156</v>
      </c>
      <c r="Z368" s="123"/>
      <c r="AA368" s="124" t="s">
        <v>541</v>
      </c>
      <c r="AB368" s="125">
        <f t="shared" si="153"/>
        <v>0</v>
      </c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>
        <v>0</v>
      </c>
      <c r="BE368" s="125">
        <f t="shared" si="154"/>
        <v>0</v>
      </c>
      <c r="BF368" s="125">
        <f t="shared" si="155"/>
        <v>0</v>
      </c>
      <c r="BG368" s="125"/>
      <c r="BH368" s="125"/>
      <c r="BI368" s="125">
        <v>0</v>
      </c>
      <c r="BJ368" s="125">
        <v>0</v>
      </c>
      <c r="BK368" s="125">
        <v>0</v>
      </c>
      <c r="BL368" s="125">
        <v>0</v>
      </c>
      <c r="BM368" s="125">
        <v>0</v>
      </c>
      <c r="BN368" s="125">
        <v>0</v>
      </c>
      <c r="BO368" s="125">
        <v>0</v>
      </c>
      <c r="BP368" s="125">
        <v>0</v>
      </c>
      <c r="BQ368" s="125">
        <v>0</v>
      </c>
      <c r="BR368" s="125">
        <v>120</v>
      </c>
      <c r="BS368" s="125">
        <v>0</v>
      </c>
      <c r="BT368" s="125">
        <f t="shared" si="159"/>
        <v>120</v>
      </c>
    </row>
    <row r="369" s="110" customFormat="1" spans="1:72">
      <c r="A369" s="123" t="s">
        <v>538</v>
      </c>
      <c r="B369" s="123" t="s">
        <v>158</v>
      </c>
      <c r="C369" s="123" t="s">
        <v>154</v>
      </c>
      <c r="D369" s="124" t="s">
        <v>542</v>
      </c>
      <c r="E369" s="125">
        <f t="shared" si="150"/>
        <v>0</v>
      </c>
      <c r="F369" s="125">
        <f t="shared" si="151"/>
        <v>0</v>
      </c>
      <c r="G369" s="125">
        <v>0</v>
      </c>
      <c r="H369" s="125">
        <f t="shared" si="152"/>
        <v>0</v>
      </c>
      <c r="I369" s="125">
        <v>0</v>
      </c>
      <c r="J369" s="125">
        <v>0</v>
      </c>
      <c r="K369" s="125">
        <v>0</v>
      </c>
      <c r="L369" s="125">
        <v>0</v>
      </c>
      <c r="M369" s="125">
        <v>0</v>
      </c>
      <c r="N369" s="125">
        <v>0</v>
      </c>
      <c r="O369" s="125">
        <v>0</v>
      </c>
      <c r="P369" s="125">
        <v>0</v>
      </c>
      <c r="Q369" s="125"/>
      <c r="R369" s="125">
        <v>0</v>
      </c>
      <c r="S369" s="125">
        <v>0</v>
      </c>
      <c r="T369" s="125">
        <v>0</v>
      </c>
      <c r="U369" s="125">
        <v>0</v>
      </c>
      <c r="V369" s="125">
        <v>0</v>
      </c>
      <c r="W369" s="125">
        <v>0</v>
      </c>
      <c r="X369" s="123" t="s">
        <v>538</v>
      </c>
      <c r="Y369" s="123" t="s">
        <v>158</v>
      </c>
      <c r="Z369" s="123" t="s">
        <v>154</v>
      </c>
      <c r="AA369" s="124" t="s">
        <v>542</v>
      </c>
      <c r="AB369" s="125">
        <f>SUBTOTAL(9,AC369:BD369)</f>
        <v>0</v>
      </c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>
        <v>0</v>
      </c>
      <c r="BE369" s="125">
        <f t="shared" si="154"/>
        <v>0</v>
      </c>
      <c r="BF369" s="125">
        <f t="shared" si="155"/>
        <v>0</v>
      </c>
      <c r="BG369" s="125"/>
      <c r="BH369" s="125"/>
      <c r="BI369" s="125">
        <v>0</v>
      </c>
      <c r="BJ369" s="125">
        <v>0</v>
      </c>
      <c r="BK369" s="125">
        <v>0</v>
      </c>
      <c r="BL369" s="125">
        <v>0</v>
      </c>
      <c r="BM369" s="125">
        <v>0</v>
      </c>
      <c r="BN369" s="125">
        <v>0</v>
      </c>
      <c r="BO369" s="125">
        <v>0</v>
      </c>
      <c r="BP369" s="125">
        <v>0</v>
      </c>
      <c r="BQ369" s="125">
        <v>0</v>
      </c>
      <c r="BR369" s="125">
        <v>120</v>
      </c>
      <c r="BS369" s="125">
        <v>0</v>
      </c>
      <c r="BT369" s="125">
        <f t="shared" si="159"/>
        <v>120</v>
      </c>
    </row>
    <row r="370" s="110" customFormat="1" spans="1:72">
      <c r="A370" s="123" t="s">
        <v>543</v>
      </c>
      <c r="B370" s="123"/>
      <c r="C370" s="123"/>
      <c r="D370" s="124" t="s">
        <v>544</v>
      </c>
      <c r="E370" s="125">
        <f t="shared" si="150"/>
        <v>595.46</v>
      </c>
      <c r="F370" s="125">
        <f t="shared" si="151"/>
        <v>548.46</v>
      </c>
      <c r="G370" s="125">
        <v>447.19</v>
      </c>
      <c r="H370" s="125">
        <f t="shared" si="152"/>
        <v>54</v>
      </c>
      <c r="I370" s="125">
        <v>54</v>
      </c>
      <c r="J370" s="125">
        <v>0</v>
      </c>
      <c r="K370" s="125">
        <v>0</v>
      </c>
      <c r="L370" s="125">
        <v>0</v>
      </c>
      <c r="M370" s="125">
        <v>7.27</v>
      </c>
      <c r="N370" s="125">
        <v>0</v>
      </c>
      <c r="O370" s="125">
        <v>0</v>
      </c>
      <c r="P370" s="125">
        <v>0</v>
      </c>
      <c r="Q370" s="125"/>
      <c r="R370" s="125">
        <v>0</v>
      </c>
      <c r="S370" s="125">
        <v>0</v>
      </c>
      <c r="T370" s="125">
        <v>0</v>
      </c>
      <c r="U370" s="125">
        <v>0</v>
      </c>
      <c r="V370" s="125">
        <v>0</v>
      </c>
      <c r="W370" s="125">
        <f>47-7</f>
        <v>40</v>
      </c>
      <c r="X370" s="123" t="s">
        <v>543</v>
      </c>
      <c r="Y370" s="123"/>
      <c r="Z370" s="123"/>
      <c r="AA370" s="124" t="s">
        <v>544</v>
      </c>
      <c r="AB370" s="125">
        <f>AB371+AB374</f>
        <v>44.56</v>
      </c>
      <c r="AC370" s="125">
        <f t="shared" ref="AC370:BD370" si="171">AC371+AC374</f>
        <v>5</v>
      </c>
      <c r="AD370" s="125">
        <f t="shared" si="171"/>
        <v>5</v>
      </c>
      <c r="AE370" s="125">
        <f t="shared" si="171"/>
        <v>0</v>
      </c>
      <c r="AF370" s="125">
        <f t="shared" si="171"/>
        <v>0</v>
      </c>
      <c r="AG370" s="125">
        <f t="shared" si="171"/>
        <v>1</v>
      </c>
      <c r="AH370" s="125">
        <f t="shared" si="171"/>
        <v>5</v>
      </c>
      <c r="AI370" s="125">
        <f t="shared" si="171"/>
        <v>1</v>
      </c>
      <c r="AJ370" s="125">
        <f t="shared" si="171"/>
        <v>0</v>
      </c>
      <c r="AK370" s="125">
        <f t="shared" si="171"/>
        <v>0</v>
      </c>
      <c r="AL370" s="125">
        <f t="shared" si="171"/>
        <v>5</v>
      </c>
      <c r="AM370" s="125">
        <f t="shared" si="171"/>
        <v>0</v>
      </c>
      <c r="AN370" s="125">
        <f t="shared" si="171"/>
        <v>0</v>
      </c>
      <c r="AO370" s="125">
        <f t="shared" si="171"/>
        <v>0</v>
      </c>
      <c r="AP370" s="125">
        <f t="shared" si="171"/>
        <v>1</v>
      </c>
      <c r="AQ370" s="125">
        <f t="shared" si="171"/>
        <v>2</v>
      </c>
      <c r="AR370" s="125">
        <f t="shared" si="171"/>
        <v>5</v>
      </c>
      <c r="AS370" s="125">
        <f t="shared" si="171"/>
        <v>0</v>
      </c>
      <c r="AT370" s="125">
        <f t="shared" si="171"/>
        <v>0</v>
      </c>
      <c r="AU370" s="125">
        <f t="shared" si="171"/>
        <v>0</v>
      </c>
      <c r="AV370" s="125">
        <f t="shared" si="171"/>
        <v>0</v>
      </c>
      <c r="AW370" s="125">
        <f t="shared" si="171"/>
        <v>0</v>
      </c>
      <c r="AX370" s="125">
        <f t="shared" si="171"/>
        <v>2</v>
      </c>
      <c r="AY370" s="125">
        <f t="shared" si="171"/>
        <v>0</v>
      </c>
      <c r="AZ370" s="125">
        <f t="shared" si="171"/>
        <v>0</v>
      </c>
      <c r="BA370" s="125">
        <f t="shared" si="171"/>
        <v>11.56</v>
      </c>
      <c r="BB370" s="125">
        <f t="shared" si="171"/>
        <v>-0.96</v>
      </c>
      <c r="BC370" s="125">
        <f t="shared" si="171"/>
        <v>1.96</v>
      </c>
      <c r="BD370" s="125">
        <f t="shared" si="171"/>
        <v>0</v>
      </c>
      <c r="BE370" s="125">
        <f t="shared" si="154"/>
        <v>2.44</v>
      </c>
      <c r="BF370" s="125">
        <f t="shared" si="155"/>
        <v>0</v>
      </c>
      <c r="BG370" s="125"/>
      <c r="BH370" s="125"/>
      <c r="BI370" s="125">
        <v>0</v>
      </c>
      <c r="BJ370" s="125">
        <v>0</v>
      </c>
      <c r="BK370" s="125">
        <v>2.44</v>
      </c>
      <c r="BL370" s="125">
        <v>0</v>
      </c>
      <c r="BM370" s="125">
        <v>0</v>
      </c>
      <c r="BN370" s="125">
        <v>0</v>
      </c>
      <c r="BO370" s="125">
        <v>0</v>
      </c>
      <c r="BP370" s="125">
        <v>0</v>
      </c>
      <c r="BQ370" s="125">
        <v>0</v>
      </c>
      <c r="BR370" s="125">
        <v>344</v>
      </c>
      <c r="BS370" s="125">
        <v>0</v>
      </c>
      <c r="BT370" s="125">
        <f t="shared" si="159"/>
        <v>939.46</v>
      </c>
    </row>
    <row r="371" s="110" customFormat="1" spans="1:72">
      <c r="A371" s="123"/>
      <c r="B371" s="123" t="s">
        <v>137</v>
      </c>
      <c r="C371" s="123"/>
      <c r="D371" s="124" t="s">
        <v>545</v>
      </c>
      <c r="E371" s="125">
        <f t="shared" si="150"/>
        <v>195.46</v>
      </c>
      <c r="F371" s="125">
        <f t="shared" si="151"/>
        <v>148.46</v>
      </c>
      <c r="G371" s="125">
        <v>87.19</v>
      </c>
      <c r="H371" s="125">
        <f t="shared" si="152"/>
        <v>54</v>
      </c>
      <c r="I371" s="125">
        <v>54</v>
      </c>
      <c r="J371" s="125">
        <v>0</v>
      </c>
      <c r="K371" s="125">
        <v>0</v>
      </c>
      <c r="L371" s="125">
        <v>0</v>
      </c>
      <c r="M371" s="125">
        <v>7.27</v>
      </c>
      <c r="N371" s="125">
        <v>0</v>
      </c>
      <c r="O371" s="125">
        <v>0</v>
      </c>
      <c r="P371" s="125">
        <v>0</v>
      </c>
      <c r="Q371" s="125"/>
      <c r="R371" s="125">
        <v>0</v>
      </c>
      <c r="S371" s="125">
        <v>0</v>
      </c>
      <c r="T371" s="125">
        <v>0</v>
      </c>
      <c r="U371" s="125">
        <v>0</v>
      </c>
      <c r="V371" s="125">
        <v>0</v>
      </c>
      <c r="W371" s="125"/>
      <c r="X371" s="123"/>
      <c r="Y371" s="123" t="s">
        <v>137</v>
      </c>
      <c r="Z371" s="123"/>
      <c r="AA371" s="124" t="s">
        <v>545</v>
      </c>
      <c r="AB371" s="125">
        <f>SUM(AB372:AB373)</f>
        <v>44.56</v>
      </c>
      <c r="AC371" s="125">
        <f t="shared" ref="AC371:BD371" si="172">SUM(AC372:AC373)</f>
        <v>5</v>
      </c>
      <c r="AD371" s="125">
        <f t="shared" si="172"/>
        <v>5</v>
      </c>
      <c r="AE371" s="125">
        <f t="shared" si="172"/>
        <v>0</v>
      </c>
      <c r="AF371" s="125">
        <f t="shared" si="172"/>
        <v>0</v>
      </c>
      <c r="AG371" s="125">
        <f t="shared" si="172"/>
        <v>1</v>
      </c>
      <c r="AH371" s="125">
        <f t="shared" si="172"/>
        <v>5</v>
      </c>
      <c r="AI371" s="125">
        <f t="shared" si="172"/>
        <v>1</v>
      </c>
      <c r="AJ371" s="125">
        <f t="shared" si="172"/>
        <v>0</v>
      </c>
      <c r="AK371" s="125">
        <f t="shared" si="172"/>
        <v>0</v>
      </c>
      <c r="AL371" s="125">
        <f t="shared" si="172"/>
        <v>5</v>
      </c>
      <c r="AM371" s="125">
        <f t="shared" si="172"/>
        <v>0</v>
      </c>
      <c r="AN371" s="125">
        <f t="shared" si="172"/>
        <v>0</v>
      </c>
      <c r="AO371" s="125">
        <f t="shared" si="172"/>
        <v>0</v>
      </c>
      <c r="AP371" s="125">
        <f t="shared" si="172"/>
        <v>1</v>
      </c>
      <c r="AQ371" s="125">
        <f t="shared" si="172"/>
        <v>2</v>
      </c>
      <c r="AR371" s="125">
        <f t="shared" si="172"/>
        <v>5</v>
      </c>
      <c r="AS371" s="125">
        <f t="shared" si="172"/>
        <v>0</v>
      </c>
      <c r="AT371" s="125">
        <f t="shared" si="172"/>
        <v>0</v>
      </c>
      <c r="AU371" s="125">
        <f t="shared" si="172"/>
        <v>0</v>
      </c>
      <c r="AV371" s="125">
        <f t="shared" si="172"/>
        <v>0</v>
      </c>
      <c r="AW371" s="125">
        <f t="shared" si="172"/>
        <v>0</v>
      </c>
      <c r="AX371" s="125">
        <f t="shared" si="172"/>
        <v>2</v>
      </c>
      <c r="AY371" s="125">
        <f t="shared" si="172"/>
        <v>0</v>
      </c>
      <c r="AZ371" s="125">
        <f t="shared" si="172"/>
        <v>0</v>
      </c>
      <c r="BA371" s="125">
        <f t="shared" si="172"/>
        <v>11.56</v>
      </c>
      <c r="BB371" s="125">
        <f t="shared" si="172"/>
        <v>-0.96</v>
      </c>
      <c r="BC371" s="125">
        <f t="shared" si="172"/>
        <v>1.96</v>
      </c>
      <c r="BD371" s="125">
        <f t="shared" si="172"/>
        <v>0</v>
      </c>
      <c r="BE371" s="125">
        <f t="shared" si="154"/>
        <v>2.44</v>
      </c>
      <c r="BF371" s="125">
        <f t="shared" si="155"/>
        <v>0</v>
      </c>
      <c r="BG371" s="125"/>
      <c r="BH371" s="125"/>
      <c r="BI371" s="125">
        <v>0</v>
      </c>
      <c r="BJ371" s="125">
        <v>0</v>
      </c>
      <c r="BK371" s="125">
        <v>2.44</v>
      </c>
      <c r="BL371" s="125">
        <v>0</v>
      </c>
      <c r="BM371" s="125">
        <v>0</v>
      </c>
      <c r="BN371" s="125">
        <v>0</v>
      </c>
      <c r="BO371" s="125">
        <v>0</v>
      </c>
      <c r="BP371" s="125">
        <v>0</v>
      </c>
      <c r="BQ371" s="125">
        <v>0</v>
      </c>
      <c r="BR371" s="125">
        <v>101</v>
      </c>
      <c r="BS371" s="125">
        <v>0</v>
      </c>
      <c r="BT371" s="125">
        <f t="shared" si="159"/>
        <v>296.46</v>
      </c>
    </row>
    <row r="372" s="110" customFormat="1" spans="1:72">
      <c r="A372" s="123" t="s">
        <v>546</v>
      </c>
      <c r="B372" s="123" t="s">
        <v>140</v>
      </c>
      <c r="C372" s="123" t="s">
        <v>137</v>
      </c>
      <c r="D372" s="124" t="s">
        <v>141</v>
      </c>
      <c r="E372" s="125">
        <f t="shared" si="150"/>
        <v>0</v>
      </c>
      <c r="F372" s="125">
        <f t="shared" si="151"/>
        <v>0</v>
      </c>
      <c r="G372" s="125">
        <v>0</v>
      </c>
      <c r="H372" s="125">
        <f t="shared" si="152"/>
        <v>0</v>
      </c>
      <c r="I372" s="125">
        <v>0</v>
      </c>
      <c r="J372" s="125">
        <v>0</v>
      </c>
      <c r="K372" s="125">
        <v>0</v>
      </c>
      <c r="L372" s="125">
        <v>0</v>
      </c>
      <c r="M372" s="125">
        <v>0</v>
      </c>
      <c r="N372" s="125">
        <v>0</v>
      </c>
      <c r="O372" s="125">
        <v>0</v>
      </c>
      <c r="P372" s="125">
        <v>0</v>
      </c>
      <c r="Q372" s="125"/>
      <c r="R372" s="125">
        <v>0</v>
      </c>
      <c r="S372" s="125">
        <v>0</v>
      </c>
      <c r="T372" s="125">
        <v>0</v>
      </c>
      <c r="U372" s="125">
        <v>0</v>
      </c>
      <c r="V372" s="125">
        <v>0</v>
      </c>
      <c r="W372" s="125">
        <v>0</v>
      </c>
      <c r="X372" s="123" t="s">
        <v>546</v>
      </c>
      <c r="Y372" s="123" t="s">
        <v>140</v>
      </c>
      <c r="Z372" s="123" t="s">
        <v>137</v>
      </c>
      <c r="AA372" s="124" t="s">
        <v>141</v>
      </c>
      <c r="AB372" s="125">
        <f t="shared" ref="AB372:AB373" si="173">SUBTOTAL(9,AC372:BD372)</f>
        <v>0</v>
      </c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>
        <v>0</v>
      </c>
      <c r="BE372" s="125">
        <f t="shared" si="154"/>
        <v>0</v>
      </c>
      <c r="BF372" s="125">
        <f t="shared" si="155"/>
        <v>0</v>
      </c>
      <c r="BG372" s="125"/>
      <c r="BH372" s="125"/>
      <c r="BI372" s="125">
        <v>0</v>
      </c>
      <c r="BJ372" s="125">
        <v>0</v>
      </c>
      <c r="BK372" s="125">
        <v>0</v>
      </c>
      <c r="BL372" s="125">
        <v>0</v>
      </c>
      <c r="BM372" s="125">
        <v>0</v>
      </c>
      <c r="BN372" s="125">
        <v>0</v>
      </c>
      <c r="BO372" s="125">
        <v>0</v>
      </c>
      <c r="BP372" s="125">
        <v>0</v>
      </c>
      <c r="BQ372" s="125">
        <v>0</v>
      </c>
      <c r="BR372" s="125">
        <v>101</v>
      </c>
      <c r="BS372" s="125">
        <v>0</v>
      </c>
      <c r="BT372" s="125">
        <f t="shared" si="159"/>
        <v>101</v>
      </c>
    </row>
    <row r="373" s="110" customFormat="1" spans="1:72">
      <c r="A373" s="123" t="s">
        <v>546</v>
      </c>
      <c r="B373" s="123" t="s">
        <v>140</v>
      </c>
      <c r="C373" s="123" t="s">
        <v>166</v>
      </c>
      <c r="D373" s="124" t="s">
        <v>547</v>
      </c>
      <c r="E373" s="125">
        <f t="shared" si="150"/>
        <v>195.46</v>
      </c>
      <c r="F373" s="125">
        <f t="shared" si="151"/>
        <v>148.46</v>
      </c>
      <c r="G373" s="125">
        <v>87.19</v>
      </c>
      <c r="H373" s="125">
        <f t="shared" si="152"/>
        <v>54</v>
      </c>
      <c r="I373" s="125">
        <v>54</v>
      </c>
      <c r="J373" s="125">
        <v>0</v>
      </c>
      <c r="K373" s="125">
        <v>0</v>
      </c>
      <c r="L373" s="125">
        <v>0</v>
      </c>
      <c r="M373" s="125">
        <v>7.27</v>
      </c>
      <c r="N373" s="125">
        <v>0</v>
      </c>
      <c r="O373" s="125">
        <v>0</v>
      </c>
      <c r="P373" s="125">
        <v>0</v>
      </c>
      <c r="Q373" s="125"/>
      <c r="R373" s="125">
        <v>0</v>
      </c>
      <c r="S373" s="125">
        <v>0</v>
      </c>
      <c r="T373" s="125">
        <v>0</v>
      </c>
      <c r="U373" s="125">
        <v>0</v>
      </c>
      <c r="V373" s="125">
        <v>0</v>
      </c>
      <c r="W373" s="125"/>
      <c r="X373" s="123" t="s">
        <v>546</v>
      </c>
      <c r="Y373" s="123" t="s">
        <v>140</v>
      </c>
      <c r="Z373" s="123" t="s">
        <v>166</v>
      </c>
      <c r="AA373" s="124" t="s">
        <v>547</v>
      </c>
      <c r="AB373" s="125">
        <f t="shared" si="173"/>
        <v>44.56</v>
      </c>
      <c r="AC373" s="136">
        <v>5</v>
      </c>
      <c r="AD373" s="136">
        <v>5</v>
      </c>
      <c r="AE373" s="137">
        <v>0</v>
      </c>
      <c r="AF373" s="137">
        <v>0</v>
      </c>
      <c r="AG373" s="136">
        <v>1</v>
      </c>
      <c r="AH373" s="136">
        <v>5</v>
      </c>
      <c r="AI373" s="136">
        <v>1</v>
      </c>
      <c r="AJ373" s="136">
        <v>0</v>
      </c>
      <c r="AK373" s="136">
        <v>0</v>
      </c>
      <c r="AL373" s="136">
        <v>5</v>
      </c>
      <c r="AM373" s="137">
        <v>0</v>
      </c>
      <c r="AN373" s="136">
        <v>0</v>
      </c>
      <c r="AO373" s="136">
        <v>0</v>
      </c>
      <c r="AP373" s="136">
        <v>1</v>
      </c>
      <c r="AQ373" s="136">
        <v>2</v>
      </c>
      <c r="AR373" s="136">
        <v>5</v>
      </c>
      <c r="AS373" s="137">
        <v>0</v>
      </c>
      <c r="AT373" s="137">
        <v>0</v>
      </c>
      <c r="AU373" s="137">
        <v>0</v>
      </c>
      <c r="AV373" s="136">
        <v>0</v>
      </c>
      <c r="AW373" s="137">
        <v>0</v>
      </c>
      <c r="AX373" s="136">
        <v>2</v>
      </c>
      <c r="AY373" s="136">
        <v>0</v>
      </c>
      <c r="AZ373" s="136">
        <v>0</v>
      </c>
      <c r="BA373" s="136">
        <v>11.56</v>
      </c>
      <c r="BB373" s="136">
        <v>-0.96</v>
      </c>
      <c r="BC373" s="136">
        <v>1.96</v>
      </c>
      <c r="BD373" s="125">
        <v>0</v>
      </c>
      <c r="BE373" s="125">
        <f t="shared" si="154"/>
        <v>2.44</v>
      </c>
      <c r="BF373" s="125">
        <f t="shared" si="155"/>
        <v>0</v>
      </c>
      <c r="BG373" s="125"/>
      <c r="BH373" s="125"/>
      <c r="BI373" s="125">
        <v>0</v>
      </c>
      <c r="BJ373" s="125">
        <v>0</v>
      </c>
      <c r="BK373" s="125">
        <v>2.44</v>
      </c>
      <c r="BL373" s="125">
        <v>0</v>
      </c>
      <c r="BM373" s="125">
        <v>0</v>
      </c>
      <c r="BN373" s="125">
        <v>0</v>
      </c>
      <c r="BO373" s="125">
        <v>0</v>
      </c>
      <c r="BP373" s="125">
        <v>0</v>
      </c>
      <c r="BQ373" s="125">
        <v>0</v>
      </c>
      <c r="BR373" s="125">
        <v>0</v>
      </c>
      <c r="BS373" s="125">
        <v>0</v>
      </c>
      <c r="BT373" s="125">
        <f t="shared" si="159"/>
        <v>195.46</v>
      </c>
    </row>
    <row r="374" s="110" customFormat="1" spans="1:72">
      <c r="A374" s="123"/>
      <c r="B374" s="123" t="s">
        <v>142</v>
      </c>
      <c r="C374" s="123"/>
      <c r="D374" s="124" t="s">
        <v>548</v>
      </c>
      <c r="E374" s="125">
        <f t="shared" si="150"/>
        <v>400</v>
      </c>
      <c r="F374" s="125">
        <f t="shared" si="151"/>
        <v>400</v>
      </c>
      <c r="G374" s="125">
        <v>360</v>
      </c>
      <c r="H374" s="125">
        <f t="shared" si="152"/>
        <v>0</v>
      </c>
      <c r="I374" s="125">
        <v>0</v>
      </c>
      <c r="J374" s="125">
        <v>0</v>
      </c>
      <c r="K374" s="125">
        <v>0</v>
      </c>
      <c r="L374" s="125">
        <v>0</v>
      </c>
      <c r="M374" s="125">
        <v>0</v>
      </c>
      <c r="N374" s="125">
        <v>0</v>
      </c>
      <c r="O374" s="125">
        <v>0</v>
      </c>
      <c r="P374" s="125">
        <v>0</v>
      </c>
      <c r="Q374" s="125"/>
      <c r="R374" s="125">
        <v>0</v>
      </c>
      <c r="S374" s="125">
        <v>0</v>
      </c>
      <c r="T374" s="125">
        <v>0</v>
      </c>
      <c r="U374" s="125">
        <v>0</v>
      </c>
      <c r="V374" s="125">
        <v>0</v>
      </c>
      <c r="W374" s="125">
        <v>40</v>
      </c>
      <c r="X374" s="123"/>
      <c r="Y374" s="123" t="s">
        <v>142</v>
      </c>
      <c r="Z374" s="123"/>
      <c r="AA374" s="124" t="s">
        <v>548</v>
      </c>
      <c r="AB374" s="125">
        <f t="shared" si="153"/>
        <v>0</v>
      </c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>
        <v>0</v>
      </c>
      <c r="BE374" s="125">
        <f t="shared" si="154"/>
        <v>0</v>
      </c>
      <c r="BF374" s="125">
        <f t="shared" si="155"/>
        <v>0</v>
      </c>
      <c r="BG374" s="125"/>
      <c r="BH374" s="125"/>
      <c r="BI374" s="125">
        <v>0</v>
      </c>
      <c r="BJ374" s="125">
        <v>0</v>
      </c>
      <c r="BK374" s="125">
        <v>0</v>
      </c>
      <c r="BL374" s="125">
        <v>0</v>
      </c>
      <c r="BM374" s="125">
        <v>0</v>
      </c>
      <c r="BN374" s="125">
        <v>0</v>
      </c>
      <c r="BO374" s="125">
        <v>0</v>
      </c>
      <c r="BP374" s="125">
        <v>0</v>
      </c>
      <c r="BQ374" s="125">
        <v>0</v>
      </c>
      <c r="BR374" s="125">
        <v>243</v>
      </c>
      <c r="BS374" s="125">
        <v>0</v>
      </c>
      <c r="BT374" s="125">
        <f t="shared" si="159"/>
        <v>643</v>
      </c>
    </row>
    <row r="375" s="110" customFormat="1" spans="1:72">
      <c r="A375" s="123" t="s">
        <v>546</v>
      </c>
      <c r="B375" s="123" t="s">
        <v>144</v>
      </c>
      <c r="C375" s="123" t="s">
        <v>137</v>
      </c>
      <c r="D375" s="124" t="s">
        <v>141</v>
      </c>
      <c r="E375" s="125">
        <f t="shared" si="150"/>
        <v>400</v>
      </c>
      <c r="F375" s="125">
        <f t="shared" si="151"/>
        <v>400</v>
      </c>
      <c r="G375" s="125">
        <v>360</v>
      </c>
      <c r="H375" s="125">
        <f t="shared" si="152"/>
        <v>0</v>
      </c>
      <c r="I375" s="125">
        <v>0</v>
      </c>
      <c r="J375" s="125">
        <v>0</v>
      </c>
      <c r="K375" s="125">
        <v>0</v>
      </c>
      <c r="L375" s="125">
        <v>0</v>
      </c>
      <c r="M375" s="125">
        <v>0</v>
      </c>
      <c r="N375" s="125">
        <v>0</v>
      </c>
      <c r="O375" s="125">
        <v>0</v>
      </c>
      <c r="P375" s="125">
        <v>0</v>
      </c>
      <c r="Q375" s="125"/>
      <c r="R375" s="125">
        <v>0</v>
      </c>
      <c r="S375" s="125">
        <v>0</v>
      </c>
      <c r="T375" s="125">
        <v>0</v>
      </c>
      <c r="U375" s="125">
        <v>0</v>
      </c>
      <c r="V375" s="125">
        <v>0</v>
      </c>
      <c r="W375" s="125">
        <v>40</v>
      </c>
      <c r="X375" s="123" t="s">
        <v>546</v>
      </c>
      <c r="Y375" s="123" t="s">
        <v>144</v>
      </c>
      <c r="Z375" s="123" t="s">
        <v>137</v>
      </c>
      <c r="AA375" s="124" t="s">
        <v>141</v>
      </c>
      <c r="AB375" s="125">
        <f t="shared" ref="AB375:AB376" si="174">SUBTOTAL(9,AC375:BD375)</f>
        <v>0</v>
      </c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>
        <v>0</v>
      </c>
      <c r="BE375" s="125">
        <f t="shared" si="154"/>
        <v>0</v>
      </c>
      <c r="BF375" s="125">
        <f t="shared" si="155"/>
        <v>0</v>
      </c>
      <c r="BG375" s="125"/>
      <c r="BH375" s="125"/>
      <c r="BI375" s="125">
        <v>0</v>
      </c>
      <c r="BJ375" s="125">
        <v>0</v>
      </c>
      <c r="BK375" s="125">
        <v>0</v>
      </c>
      <c r="BL375" s="125">
        <v>0</v>
      </c>
      <c r="BM375" s="125">
        <v>0</v>
      </c>
      <c r="BN375" s="125">
        <v>0</v>
      </c>
      <c r="BO375" s="125">
        <v>0</v>
      </c>
      <c r="BP375" s="125">
        <v>0</v>
      </c>
      <c r="BQ375" s="125">
        <v>0</v>
      </c>
      <c r="BR375" s="125">
        <v>198</v>
      </c>
      <c r="BS375" s="125">
        <v>0</v>
      </c>
      <c r="BT375" s="125">
        <f t="shared" si="159"/>
        <v>598</v>
      </c>
    </row>
    <row r="376" s="110" customFormat="1" spans="1:72">
      <c r="A376" s="123" t="s">
        <v>546</v>
      </c>
      <c r="B376" s="123" t="s">
        <v>144</v>
      </c>
      <c r="C376" s="123" t="s">
        <v>156</v>
      </c>
      <c r="D376" s="124" t="s">
        <v>549</v>
      </c>
      <c r="E376" s="125">
        <f t="shared" si="150"/>
        <v>0</v>
      </c>
      <c r="F376" s="125">
        <f t="shared" si="151"/>
        <v>0</v>
      </c>
      <c r="G376" s="125">
        <v>0</v>
      </c>
      <c r="H376" s="125">
        <f t="shared" si="152"/>
        <v>0</v>
      </c>
      <c r="I376" s="125">
        <v>0</v>
      </c>
      <c r="J376" s="125">
        <v>0</v>
      </c>
      <c r="K376" s="125">
        <v>0</v>
      </c>
      <c r="L376" s="125">
        <v>0</v>
      </c>
      <c r="M376" s="125">
        <v>0</v>
      </c>
      <c r="N376" s="125">
        <v>0</v>
      </c>
      <c r="O376" s="125">
        <v>0</v>
      </c>
      <c r="P376" s="125">
        <v>0</v>
      </c>
      <c r="Q376" s="125"/>
      <c r="R376" s="125">
        <v>0</v>
      </c>
      <c r="S376" s="125">
        <v>0</v>
      </c>
      <c r="T376" s="125">
        <v>0</v>
      </c>
      <c r="U376" s="125">
        <v>0</v>
      </c>
      <c r="V376" s="125">
        <v>0</v>
      </c>
      <c r="W376" s="125">
        <v>0</v>
      </c>
      <c r="X376" s="123" t="s">
        <v>546</v>
      </c>
      <c r="Y376" s="123" t="s">
        <v>144</v>
      </c>
      <c r="Z376" s="123" t="s">
        <v>156</v>
      </c>
      <c r="AA376" s="124" t="s">
        <v>549</v>
      </c>
      <c r="AB376" s="125">
        <f t="shared" si="174"/>
        <v>0</v>
      </c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5">
        <v>0</v>
      </c>
      <c r="BE376" s="125">
        <f t="shared" si="154"/>
        <v>0</v>
      </c>
      <c r="BF376" s="125">
        <f t="shared" si="155"/>
        <v>0</v>
      </c>
      <c r="BG376" s="125"/>
      <c r="BH376" s="125"/>
      <c r="BI376" s="125">
        <v>0</v>
      </c>
      <c r="BJ376" s="125">
        <v>0</v>
      </c>
      <c r="BK376" s="125">
        <v>0</v>
      </c>
      <c r="BL376" s="125">
        <v>0</v>
      </c>
      <c r="BM376" s="125">
        <v>0</v>
      </c>
      <c r="BN376" s="125">
        <v>0</v>
      </c>
      <c r="BO376" s="125">
        <v>0</v>
      </c>
      <c r="BP376" s="125">
        <v>0</v>
      </c>
      <c r="BQ376" s="125">
        <v>0</v>
      </c>
      <c r="BR376" s="125">
        <v>45</v>
      </c>
      <c r="BS376" s="125">
        <v>0</v>
      </c>
      <c r="BT376" s="125">
        <f t="shared" si="159"/>
        <v>45</v>
      </c>
    </row>
    <row r="377" s="110" customFormat="1" spans="1:72">
      <c r="A377" s="123" t="s">
        <v>550</v>
      </c>
      <c r="B377" s="123"/>
      <c r="C377" s="123"/>
      <c r="D377" s="124" t="s">
        <v>551</v>
      </c>
      <c r="E377" s="125">
        <f t="shared" si="150"/>
        <v>0</v>
      </c>
      <c r="F377" s="125">
        <f t="shared" si="151"/>
        <v>0</v>
      </c>
      <c r="G377" s="125">
        <v>0</v>
      </c>
      <c r="H377" s="125">
        <f t="shared" si="152"/>
        <v>0</v>
      </c>
      <c r="I377" s="125">
        <v>0</v>
      </c>
      <c r="J377" s="125">
        <v>0</v>
      </c>
      <c r="K377" s="125">
        <v>0</v>
      </c>
      <c r="L377" s="125">
        <v>0</v>
      </c>
      <c r="M377" s="125">
        <v>0</v>
      </c>
      <c r="N377" s="125">
        <v>0</v>
      </c>
      <c r="O377" s="125">
        <v>0</v>
      </c>
      <c r="P377" s="125">
        <v>0</v>
      </c>
      <c r="Q377" s="125"/>
      <c r="R377" s="125">
        <v>0</v>
      </c>
      <c r="S377" s="125">
        <v>0</v>
      </c>
      <c r="T377" s="125">
        <v>0</v>
      </c>
      <c r="U377" s="125">
        <v>0</v>
      </c>
      <c r="V377" s="125">
        <v>0</v>
      </c>
      <c r="W377" s="125">
        <v>0</v>
      </c>
      <c r="X377" s="123" t="s">
        <v>550</v>
      </c>
      <c r="Y377" s="123"/>
      <c r="Z377" s="123"/>
      <c r="AA377" s="124" t="s">
        <v>551</v>
      </c>
      <c r="AB377" s="125">
        <f t="shared" si="153"/>
        <v>0</v>
      </c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>
        <v>0</v>
      </c>
      <c r="BE377" s="125">
        <f t="shared" si="154"/>
        <v>0</v>
      </c>
      <c r="BF377" s="125">
        <f t="shared" si="155"/>
        <v>0</v>
      </c>
      <c r="BG377" s="125"/>
      <c r="BH377" s="125"/>
      <c r="BI377" s="125">
        <v>0</v>
      </c>
      <c r="BJ377" s="125">
        <v>0</v>
      </c>
      <c r="BK377" s="125">
        <v>0</v>
      </c>
      <c r="BL377" s="125">
        <v>0</v>
      </c>
      <c r="BM377" s="125">
        <v>0</v>
      </c>
      <c r="BN377" s="125">
        <v>0</v>
      </c>
      <c r="BO377" s="125">
        <v>0</v>
      </c>
      <c r="BP377" s="125">
        <v>0</v>
      </c>
      <c r="BQ377" s="125">
        <v>0</v>
      </c>
      <c r="BR377" s="125">
        <v>2800</v>
      </c>
      <c r="BS377" s="125">
        <v>0</v>
      </c>
      <c r="BT377" s="125">
        <f t="shared" si="159"/>
        <v>2800</v>
      </c>
    </row>
    <row r="378" s="110" customFormat="1" spans="1:72">
      <c r="A378" s="123"/>
      <c r="B378" s="123"/>
      <c r="C378" s="123"/>
      <c r="D378" s="124" t="s">
        <v>552</v>
      </c>
      <c r="E378" s="125">
        <f t="shared" si="150"/>
        <v>0</v>
      </c>
      <c r="F378" s="125">
        <f t="shared" si="151"/>
        <v>0</v>
      </c>
      <c r="G378" s="125">
        <v>0</v>
      </c>
      <c r="H378" s="125">
        <f t="shared" si="152"/>
        <v>0</v>
      </c>
      <c r="I378" s="125">
        <v>0</v>
      </c>
      <c r="J378" s="125">
        <v>0</v>
      </c>
      <c r="K378" s="125">
        <v>0</v>
      </c>
      <c r="L378" s="125">
        <v>0</v>
      </c>
      <c r="M378" s="125">
        <v>0</v>
      </c>
      <c r="N378" s="125">
        <v>0</v>
      </c>
      <c r="O378" s="125">
        <v>0</v>
      </c>
      <c r="P378" s="125">
        <v>0</v>
      </c>
      <c r="Q378" s="125"/>
      <c r="R378" s="125">
        <v>0</v>
      </c>
      <c r="S378" s="125">
        <v>0</v>
      </c>
      <c r="T378" s="125">
        <v>0</v>
      </c>
      <c r="U378" s="125">
        <v>0</v>
      </c>
      <c r="V378" s="125">
        <v>0</v>
      </c>
      <c r="W378" s="125">
        <v>0</v>
      </c>
      <c r="X378" s="123"/>
      <c r="Y378" s="123"/>
      <c r="Z378" s="123"/>
      <c r="AA378" s="124" t="s">
        <v>552</v>
      </c>
      <c r="AB378" s="125">
        <f t="shared" si="153"/>
        <v>0</v>
      </c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>
        <v>0</v>
      </c>
      <c r="BE378" s="125">
        <f t="shared" si="154"/>
        <v>0</v>
      </c>
      <c r="BF378" s="125">
        <f t="shared" si="155"/>
        <v>0</v>
      </c>
      <c r="BG378" s="125"/>
      <c r="BH378" s="125"/>
      <c r="BI378" s="125">
        <v>0</v>
      </c>
      <c r="BJ378" s="125">
        <v>0</v>
      </c>
      <c r="BK378" s="125">
        <v>0</v>
      </c>
      <c r="BL378" s="125">
        <v>0</v>
      </c>
      <c r="BM378" s="125">
        <v>0</v>
      </c>
      <c r="BN378" s="125">
        <v>0</v>
      </c>
      <c r="BO378" s="125">
        <v>0</v>
      </c>
      <c r="BP378" s="125">
        <v>0</v>
      </c>
      <c r="BQ378" s="125">
        <v>0</v>
      </c>
      <c r="BR378" s="125">
        <v>2800</v>
      </c>
      <c r="BS378" s="125">
        <v>0</v>
      </c>
      <c r="BT378" s="125">
        <f t="shared" si="159"/>
        <v>2800</v>
      </c>
    </row>
    <row r="379" s="110" customFormat="1" spans="1:72">
      <c r="A379" s="123" t="s">
        <v>553</v>
      </c>
      <c r="B379" s="123" t="s">
        <v>554</v>
      </c>
      <c r="C379" s="123"/>
      <c r="D379" s="124" t="s">
        <v>555</v>
      </c>
      <c r="E379" s="125">
        <f t="shared" si="150"/>
        <v>0</v>
      </c>
      <c r="F379" s="125">
        <f t="shared" si="151"/>
        <v>0</v>
      </c>
      <c r="G379" s="125">
        <v>0</v>
      </c>
      <c r="H379" s="125">
        <f t="shared" si="152"/>
        <v>0</v>
      </c>
      <c r="I379" s="125">
        <v>0</v>
      </c>
      <c r="J379" s="125">
        <v>0</v>
      </c>
      <c r="K379" s="125">
        <v>0</v>
      </c>
      <c r="L379" s="125">
        <v>0</v>
      </c>
      <c r="M379" s="125">
        <v>0</v>
      </c>
      <c r="N379" s="125">
        <v>0</v>
      </c>
      <c r="O379" s="125">
        <v>0</v>
      </c>
      <c r="P379" s="125">
        <v>0</v>
      </c>
      <c r="Q379" s="125"/>
      <c r="R379" s="125">
        <v>0</v>
      </c>
      <c r="S379" s="125">
        <v>0</v>
      </c>
      <c r="T379" s="125">
        <v>0</v>
      </c>
      <c r="U379" s="125">
        <v>0</v>
      </c>
      <c r="V379" s="125">
        <v>0</v>
      </c>
      <c r="W379" s="125">
        <v>0</v>
      </c>
      <c r="X379" s="123" t="s">
        <v>553</v>
      </c>
      <c r="Y379" s="123" t="s">
        <v>554</v>
      </c>
      <c r="Z379" s="123"/>
      <c r="AA379" s="124" t="s">
        <v>555</v>
      </c>
      <c r="AB379" s="125">
        <f t="shared" si="153"/>
        <v>0</v>
      </c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>
        <v>0</v>
      </c>
      <c r="BE379" s="125">
        <f t="shared" si="154"/>
        <v>0</v>
      </c>
      <c r="BF379" s="125">
        <f t="shared" si="155"/>
        <v>0</v>
      </c>
      <c r="BG379" s="125">
        <v>0</v>
      </c>
      <c r="BH379" s="125"/>
      <c r="BI379" s="125">
        <v>0</v>
      </c>
      <c r="BJ379" s="125">
        <v>0</v>
      </c>
      <c r="BK379" s="125">
        <v>0</v>
      </c>
      <c r="BL379" s="125">
        <v>0</v>
      </c>
      <c r="BM379" s="125">
        <v>0</v>
      </c>
      <c r="BN379" s="125">
        <v>0</v>
      </c>
      <c r="BO379" s="125">
        <v>0</v>
      </c>
      <c r="BP379" s="125">
        <v>0</v>
      </c>
      <c r="BQ379" s="125">
        <v>0</v>
      </c>
      <c r="BR379" s="125">
        <v>2800</v>
      </c>
      <c r="BS379" s="125">
        <v>0</v>
      </c>
      <c r="BT379" s="125">
        <f t="shared" si="159"/>
        <v>2800</v>
      </c>
    </row>
    <row r="380" s="110" customFormat="1" spans="1:72">
      <c r="A380" s="123" t="s">
        <v>556</v>
      </c>
      <c r="B380" s="123"/>
      <c r="C380" s="123"/>
      <c r="D380" s="124" t="s">
        <v>557</v>
      </c>
      <c r="E380" s="125">
        <f t="shared" si="150"/>
        <v>5334.45</v>
      </c>
      <c r="F380" s="125">
        <f t="shared" si="151"/>
        <v>0</v>
      </c>
      <c r="G380" s="125">
        <v>0</v>
      </c>
      <c r="H380" s="125">
        <f t="shared" si="152"/>
        <v>0</v>
      </c>
      <c r="I380" s="125">
        <v>0</v>
      </c>
      <c r="J380" s="125">
        <v>0</v>
      </c>
      <c r="K380" s="125">
        <v>0</v>
      </c>
      <c r="L380" s="125">
        <v>0</v>
      </c>
      <c r="M380" s="125">
        <v>0</v>
      </c>
      <c r="N380" s="125">
        <v>0</v>
      </c>
      <c r="O380" s="125">
        <v>0</v>
      </c>
      <c r="P380" s="125">
        <v>0</v>
      </c>
      <c r="Q380" s="125"/>
      <c r="R380" s="125">
        <v>0</v>
      </c>
      <c r="S380" s="125">
        <v>0</v>
      </c>
      <c r="T380" s="125">
        <v>0</v>
      </c>
      <c r="U380" s="125">
        <v>0</v>
      </c>
      <c r="V380" s="125">
        <v>0</v>
      </c>
      <c r="W380" s="125">
        <v>0</v>
      </c>
      <c r="X380" s="123" t="s">
        <v>556</v>
      </c>
      <c r="Y380" s="123"/>
      <c r="Z380" s="123"/>
      <c r="AA380" s="124" t="s">
        <v>557</v>
      </c>
      <c r="AB380" s="125">
        <f>AB381</f>
        <v>5334.45</v>
      </c>
      <c r="AC380" s="125">
        <f t="shared" ref="AC380:BD380" si="175">AC381</f>
        <v>0</v>
      </c>
      <c r="AD380" s="125">
        <f t="shared" si="175"/>
        <v>0</v>
      </c>
      <c r="AE380" s="125">
        <f t="shared" si="175"/>
        <v>0</v>
      </c>
      <c r="AF380" s="125">
        <f t="shared" si="175"/>
        <v>0</v>
      </c>
      <c r="AG380" s="125">
        <f t="shared" si="175"/>
        <v>0</v>
      </c>
      <c r="AH380" s="125">
        <f t="shared" si="175"/>
        <v>0</v>
      </c>
      <c r="AI380" s="125">
        <f t="shared" si="175"/>
        <v>0</v>
      </c>
      <c r="AJ380" s="125">
        <f t="shared" si="175"/>
        <v>0</v>
      </c>
      <c r="AK380" s="125">
        <f t="shared" si="175"/>
        <v>0</v>
      </c>
      <c r="AL380" s="125">
        <f t="shared" si="175"/>
        <v>10</v>
      </c>
      <c r="AM380" s="125">
        <f t="shared" si="175"/>
        <v>0</v>
      </c>
      <c r="AN380" s="125">
        <f t="shared" si="175"/>
        <v>0</v>
      </c>
      <c r="AO380" s="125">
        <f t="shared" si="175"/>
        <v>0</v>
      </c>
      <c r="AP380" s="125">
        <f t="shared" si="175"/>
        <v>0</v>
      </c>
      <c r="AQ380" s="125">
        <f t="shared" si="175"/>
        <v>0</v>
      </c>
      <c r="AR380" s="125">
        <f t="shared" si="175"/>
        <v>0</v>
      </c>
      <c r="AS380" s="125">
        <f t="shared" si="175"/>
        <v>0</v>
      </c>
      <c r="AT380" s="125">
        <f t="shared" si="175"/>
        <v>0</v>
      </c>
      <c r="AU380" s="125">
        <f t="shared" si="175"/>
        <v>0</v>
      </c>
      <c r="AV380" s="125">
        <f t="shared" si="175"/>
        <v>0</v>
      </c>
      <c r="AW380" s="125">
        <f t="shared" si="175"/>
        <v>0</v>
      </c>
      <c r="AX380" s="125">
        <f t="shared" si="175"/>
        <v>3</v>
      </c>
      <c r="AY380" s="125">
        <f t="shared" si="175"/>
        <v>0</v>
      </c>
      <c r="AZ380" s="125">
        <f t="shared" si="175"/>
        <v>0</v>
      </c>
      <c r="BA380" s="125">
        <f t="shared" si="175"/>
        <v>2.63</v>
      </c>
      <c r="BB380" s="125">
        <f t="shared" si="175"/>
        <v>0.96</v>
      </c>
      <c r="BC380" s="125">
        <f t="shared" si="175"/>
        <v>5317.86</v>
      </c>
      <c r="BD380" s="125">
        <f t="shared" si="175"/>
        <v>0</v>
      </c>
      <c r="BE380" s="125">
        <f t="shared" si="154"/>
        <v>0</v>
      </c>
      <c r="BF380" s="125">
        <f t="shared" si="155"/>
        <v>0</v>
      </c>
      <c r="BG380" s="125">
        <v>0</v>
      </c>
      <c r="BH380" s="125"/>
      <c r="BI380" s="125">
        <v>0</v>
      </c>
      <c r="BJ380" s="125">
        <v>0</v>
      </c>
      <c r="BK380" s="125">
        <v>0</v>
      </c>
      <c r="BL380" s="125">
        <v>0</v>
      </c>
      <c r="BM380" s="125">
        <v>0</v>
      </c>
      <c r="BN380" s="125">
        <v>0</v>
      </c>
      <c r="BO380" s="125">
        <v>0</v>
      </c>
      <c r="BP380" s="125">
        <v>0</v>
      </c>
      <c r="BQ380" s="125">
        <v>0</v>
      </c>
      <c r="BR380" s="125">
        <f>615-15</f>
        <v>600</v>
      </c>
      <c r="BS380" s="125">
        <v>0</v>
      </c>
      <c r="BT380" s="125">
        <f t="shared" si="159"/>
        <v>5934.45</v>
      </c>
    </row>
    <row r="381" s="110" customFormat="1" spans="1:72">
      <c r="A381" s="123"/>
      <c r="B381" s="123" t="s">
        <v>154</v>
      </c>
      <c r="C381" s="123"/>
      <c r="D381" s="124" t="s">
        <v>558</v>
      </c>
      <c r="E381" s="125">
        <f t="shared" si="150"/>
        <v>5334.45</v>
      </c>
      <c r="F381" s="125">
        <f t="shared" si="151"/>
        <v>0</v>
      </c>
      <c r="G381" s="125">
        <v>0</v>
      </c>
      <c r="H381" s="125">
        <f t="shared" si="152"/>
        <v>0</v>
      </c>
      <c r="I381" s="125">
        <v>0</v>
      </c>
      <c r="J381" s="125">
        <v>0</v>
      </c>
      <c r="K381" s="125">
        <v>0</v>
      </c>
      <c r="L381" s="125">
        <v>0</v>
      </c>
      <c r="M381" s="125">
        <v>0</v>
      </c>
      <c r="N381" s="125">
        <v>0</v>
      </c>
      <c r="O381" s="125">
        <v>0</v>
      </c>
      <c r="P381" s="125">
        <v>0</v>
      </c>
      <c r="Q381" s="125"/>
      <c r="R381" s="125">
        <v>0</v>
      </c>
      <c r="S381" s="125">
        <v>0</v>
      </c>
      <c r="T381" s="125">
        <v>0</v>
      </c>
      <c r="U381" s="125">
        <v>0</v>
      </c>
      <c r="V381" s="125">
        <v>0</v>
      </c>
      <c r="W381" s="125">
        <v>0</v>
      </c>
      <c r="X381" s="123"/>
      <c r="Y381" s="123" t="s">
        <v>154</v>
      </c>
      <c r="Z381" s="123"/>
      <c r="AA381" s="124" t="s">
        <v>558</v>
      </c>
      <c r="AB381" s="125">
        <f>SUM(AB382)</f>
        <v>5334.45</v>
      </c>
      <c r="AC381" s="125">
        <f t="shared" ref="AC381:BD381" si="176">SUM(AC382)</f>
        <v>0</v>
      </c>
      <c r="AD381" s="125">
        <f t="shared" si="176"/>
        <v>0</v>
      </c>
      <c r="AE381" s="125">
        <f t="shared" si="176"/>
        <v>0</v>
      </c>
      <c r="AF381" s="125">
        <f t="shared" si="176"/>
        <v>0</v>
      </c>
      <c r="AG381" s="125">
        <f t="shared" si="176"/>
        <v>0</v>
      </c>
      <c r="AH381" s="125">
        <f t="shared" si="176"/>
        <v>0</v>
      </c>
      <c r="AI381" s="125">
        <f t="shared" si="176"/>
        <v>0</v>
      </c>
      <c r="AJ381" s="125">
        <f t="shared" si="176"/>
        <v>0</v>
      </c>
      <c r="AK381" s="125">
        <f t="shared" si="176"/>
        <v>0</v>
      </c>
      <c r="AL381" s="125">
        <f t="shared" si="176"/>
        <v>10</v>
      </c>
      <c r="AM381" s="125">
        <f t="shared" si="176"/>
        <v>0</v>
      </c>
      <c r="AN381" s="125">
        <f t="shared" si="176"/>
        <v>0</v>
      </c>
      <c r="AO381" s="125">
        <f t="shared" si="176"/>
        <v>0</v>
      </c>
      <c r="AP381" s="125">
        <f t="shared" si="176"/>
        <v>0</v>
      </c>
      <c r="AQ381" s="125">
        <f t="shared" si="176"/>
        <v>0</v>
      </c>
      <c r="AR381" s="125">
        <f t="shared" si="176"/>
        <v>0</v>
      </c>
      <c r="AS381" s="125">
        <f t="shared" si="176"/>
        <v>0</v>
      </c>
      <c r="AT381" s="125">
        <f t="shared" si="176"/>
        <v>0</v>
      </c>
      <c r="AU381" s="125">
        <f t="shared" si="176"/>
        <v>0</v>
      </c>
      <c r="AV381" s="125">
        <f t="shared" si="176"/>
        <v>0</v>
      </c>
      <c r="AW381" s="125">
        <f t="shared" si="176"/>
        <v>0</v>
      </c>
      <c r="AX381" s="125">
        <f t="shared" si="176"/>
        <v>3</v>
      </c>
      <c r="AY381" s="125">
        <f t="shared" si="176"/>
        <v>0</v>
      </c>
      <c r="AZ381" s="125">
        <f t="shared" si="176"/>
        <v>0</v>
      </c>
      <c r="BA381" s="125">
        <f t="shared" si="176"/>
        <v>2.63</v>
      </c>
      <c r="BB381" s="125">
        <f t="shared" si="176"/>
        <v>0.96</v>
      </c>
      <c r="BC381" s="125">
        <f t="shared" si="176"/>
        <v>5317.86</v>
      </c>
      <c r="BD381" s="125">
        <f t="shared" si="176"/>
        <v>0</v>
      </c>
      <c r="BE381" s="125">
        <f t="shared" si="154"/>
        <v>0</v>
      </c>
      <c r="BF381" s="125">
        <f t="shared" si="155"/>
        <v>0</v>
      </c>
      <c r="BG381" s="125">
        <v>0</v>
      </c>
      <c r="BH381" s="125"/>
      <c r="BI381" s="125">
        <v>0</v>
      </c>
      <c r="BJ381" s="125">
        <v>0</v>
      </c>
      <c r="BK381" s="125">
        <v>0</v>
      </c>
      <c r="BL381" s="125">
        <v>0</v>
      </c>
      <c r="BM381" s="125">
        <v>0</v>
      </c>
      <c r="BN381" s="125">
        <v>0</v>
      </c>
      <c r="BO381" s="125">
        <v>0</v>
      </c>
      <c r="BP381" s="125">
        <v>0</v>
      </c>
      <c r="BQ381" s="125">
        <v>0</v>
      </c>
      <c r="BR381" s="125">
        <f>615-15</f>
        <v>600</v>
      </c>
      <c r="BS381" s="125">
        <v>0</v>
      </c>
      <c r="BT381" s="125">
        <f t="shared" si="159"/>
        <v>5934.45</v>
      </c>
    </row>
    <row r="382" s="110" customFormat="1" spans="1:72">
      <c r="A382" s="123" t="s">
        <v>559</v>
      </c>
      <c r="B382" s="123" t="s">
        <v>248</v>
      </c>
      <c r="C382" s="123" t="s">
        <v>137</v>
      </c>
      <c r="D382" s="124" t="s">
        <v>560</v>
      </c>
      <c r="E382" s="125">
        <f t="shared" si="150"/>
        <v>5334.45</v>
      </c>
      <c r="F382" s="125">
        <f t="shared" si="151"/>
        <v>0</v>
      </c>
      <c r="G382" s="125">
        <v>0</v>
      </c>
      <c r="H382" s="125">
        <f t="shared" si="152"/>
        <v>0</v>
      </c>
      <c r="I382" s="125">
        <v>0</v>
      </c>
      <c r="J382" s="125">
        <v>0</v>
      </c>
      <c r="K382" s="125">
        <v>0</v>
      </c>
      <c r="L382" s="125">
        <v>0</v>
      </c>
      <c r="M382" s="125">
        <v>0</v>
      </c>
      <c r="N382" s="125">
        <v>0</v>
      </c>
      <c r="O382" s="125">
        <v>0</v>
      </c>
      <c r="P382" s="125">
        <v>0</v>
      </c>
      <c r="Q382" s="125"/>
      <c r="R382" s="125">
        <v>0</v>
      </c>
      <c r="S382" s="125">
        <v>0</v>
      </c>
      <c r="T382" s="125">
        <v>0</v>
      </c>
      <c r="U382" s="125">
        <v>0</v>
      </c>
      <c r="V382" s="125">
        <v>0</v>
      </c>
      <c r="W382" s="125">
        <v>0</v>
      </c>
      <c r="X382" s="123" t="s">
        <v>559</v>
      </c>
      <c r="Y382" s="123" t="s">
        <v>248</v>
      </c>
      <c r="Z382" s="123" t="s">
        <v>137</v>
      </c>
      <c r="AA382" s="124" t="s">
        <v>560</v>
      </c>
      <c r="AB382" s="125">
        <f>SUBTOTAL(9,AC382:BD382)</f>
        <v>5334.45</v>
      </c>
      <c r="AC382" s="136">
        <v>0</v>
      </c>
      <c r="AD382" s="136">
        <v>0</v>
      </c>
      <c r="AE382" s="137">
        <v>0</v>
      </c>
      <c r="AF382" s="137">
        <v>0</v>
      </c>
      <c r="AG382" s="136">
        <v>0</v>
      </c>
      <c r="AH382" s="136">
        <v>0</v>
      </c>
      <c r="AI382" s="136">
        <v>0</v>
      </c>
      <c r="AJ382" s="136">
        <v>0</v>
      </c>
      <c r="AK382" s="136">
        <v>0</v>
      </c>
      <c r="AL382" s="136">
        <v>10</v>
      </c>
      <c r="AM382" s="137">
        <v>0</v>
      </c>
      <c r="AN382" s="136">
        <v>0</v>
      </c>
      <c r="AO382" s="136">
        <v>0</v>
      </c>
      <c r="AP382" s="136">
        <v>0</v>
      </c>
      <c r="AQ382" s="136">
        <v>0</v>
      </c>
      <c r="AR382" s="136">
        <v>0</v>
      </c>
      <c r="AS382" s="137">
        <v>0</v>
      </c>
      <c r="AT382" s="137">
        <v>0</v>
      </c>
      <c r="AU382" s="137">
        <v>0</v>
      </c>
      <c r="AV382" s="136">
        <v>0</v>
      </c>
      <c r="AW382" s="137">
        <v>0</v>
      </c>
      <c r="AX382" s="136">
        <v>3</v>
      </c>
      <c r="AY382" s="136">
        <v>0</v>
      </c>
      <c r="AZ382" s="136">
        <v>0</v>
      </c>
      <c r="BA382" s="136">
        <v>2.63</v>
      </c>
      <c r="BB382" s="136">
        <v>0.96</v>
      </c>
      <c r="BC382" s="136">
        <v>5317.86</v>
      </c>
      <c r="BD382" s="125">
        <v>0</v>
      </c>
      <c r="BE382" s="125">
        <f t="shared" si="154"/>
        <v>0</v>
      </c>
      <c r="BF382" s="125">
        <f t="shared" si="155"/>
        <v>0</v>
      </c>
      <c r="BG382" s="125">
        <v>0</v>
      </c>
      <c r="BH382" s="125"/>
      <c r="BI382" s="125">
        <v>0</v>
      </c>
      <c r="BJ382" s="125">
        <v>0</v>
      </c>
      <c r="BK382" s="125">
        <v>0</v>
      </c>
      <c r="BL382" s="125">
        <v>0</v>
      </c>
      <c r="BM382" s="125">
        <v>0</v>
      </c>
      <c r="BN382" s="125">
        <v>0</v>
      </c>
      <c r="BO382" s="125">
        <v>0</v>
      </c>
      <c r="BP382" s="125">
        <v>0</v>
      </c>
      <c r="BQ382" s="125">
        <v>0</v>
      </c>
      <c r="BR382" s="125">
        <f>615-15</f>
        <v>600</v>
      </c>
      <c r="BS382" s="125">
        <v>0</v>
      </c>
      <c r="BT382" s="125">
        <f t="shared" si="159"/>
        <v>5934.45</v>
      </c>
    </row>
    <row r="383" s="110" customFormat="1" spans="1:72">
      <c r="A383" s="123" t="s">
        <v>561</v>
      </c>
      <c r="B383" s="123"/>
      <c r="C383" s="123"/>
      <c r="D383" s="124" t="s">
        <v>562</v>
      </c>
      <c r="E383" s="125">
        <f t="shared" si="150"/>
        <v>0</v>
      </c>
      <c r="F383" s="125">
        <f t="shared" si="151"/>
        <v>0</v>
      </c>
      <c r="G383" s="125">
        <v>0</v>
      </c>
      <c r="H383" s="125">
        <f t="shared" si="152"/>
        <v>0</v>
      </c>
      <c r="I383" s="125">
        <v>0</v>
      </c>
      <c r="J383" s="125">
        <v>0</v>
      </c>
      <c r="K383" s="125">
        <v>0</v>
      </c>
      <c r="L383" s="125">
        <v>0</v>
      </c>
      <c r="M383" s="125">
        <v>0</v>
      </c>
      <c r="N383" s="125">
        <v>0</v>
      </c>
      <c r="O383" s="125">
        <v>0</v>
      </c>
      <c r="P383" s="125">
        <v>0</v>
      </c>
      <c r="Q383" s="125"/>
      <c r="R383" s="125">
        <v>0</v>
      </c>
      <c r="S383" s="125">
        <v>0</v>
      </c>
      <c r="T383" s="125">
        <v>0</v>
      </c>
      <c r="U383" s="125">
        <v>0</v>
      </c>
      <c r="V383" s="125">
        <v>0</v>
      </c>
      <c r="W383" s="125">
        <v>0</v>
      </c>
      <c r="X383" s="123" t="s">
        <v>561</v>
      </c>
      <c r="Y383" s="123"/>
      <c r="Z383" s="123"/>
      <c r="AA383" s="124" t="s">
        <v>562</v>
      </c>
      <c r="AB383" s="125">
        <f t="shared" si="153"/>
        <v>0</v>
      </c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>
        <v>0</v>
      </c>
      <c r="BE383" s="125">
        <f t="shared" si="154"/>
        <v>0</v>
      </c>
      <c r="BF383" s="125">
        <f t="shared" si="155"/>
        <v>0</v>
      </c>
      <c r="BG383" s="125">
        <v>0</v>
      </c>
      <c r="BH383" s="125"/>
      <c r="BI383" s="125">
        <v>0</v>
      </c>
      <c r="BJ383" s="125">
        <v>0</v>
      </c>
      <c r="BK383" s="125">
        <v>0</v>
      </c>
      <c r="BL383" s="125">
        <v>0</v>
      </c>
      <c r="BM383" s="125">
        <v>0</v>
      </c>
      <c r="BN383" s="125">
        <v>0</v>
      </c>
      <c r="BO383" s="125">
        <v>0</v>
      </c>
      <c r="BP383" s="125">
        <v>0</v>
      </c>
      <c r="BQ383" s="125">
        <v>0</v>
      </c>
      <c r="BR383" s="125">
        <v>2000</v>
      </c>
      <c r="BS383" s="125">
        <v>0</v>
      </c>
      <c r="BT383" s="125">
        <f t="shared" si="159"/>
        <v>2000</v>
      </c>
    </row>
    <row r="384" s="110" customFormat="1" spans="1:72">
      <c r="A384" s="123"/>
      <c r="B384" s="123" t="s">
        <v>145</v>
      </c>
      <c r="C384" s="123"/>
      <c r="D384" s="124" t="s">
        <v>563</v>
      </c>
      <c r="E384" s="125">
        <f t="shared" si="150"/>
        <v>0</v>
      </c>
      <c r="F384" s="125">
        <f t="shared" si="151"/>
        <v>0</v>
      </c>
      <c r="G384" s="125">
        <v>0</v>
      </c>
      <c r="H384" s="125">
        <f t="shared" si="152"/>
        <v>0</v>
      </c>
      <c r="I384" s="125">
        <v>0</v>
      </c>
      <c r="J384" s="125">
        <v>0</v>
      </c>
      <c r="K384" s="125">
        <v>0</v>
      </c>
      <c r="L384" s="125">
        <v>0</v>
      </c>
      <c r="M384" s="125">
        <v>0</v>
      </c>
      <c r="N384" s="125">
        <v>0</v>
      </c>
      <c r="O384" s="125">
        <v>0</v>
      </c>
      <c r="P384" s="125">
        <v>0</v>
      </c>
      <c r="Q384" s="125"/>
      <c r="R384" s="125">
        <v>0</v>
      </c>
      <c r="S384" s="125">
        <v>0</v>
      </c>
      <c r="T384" s="125">
        <v>0</v>
      </c>
      <c r="U384" s="125">
        <v>0</v>
      </c>
      <c r="V384" s="125">
        <v>0</v>
      </c>
      <c r="W384" s="125">
        <v>0</v>
      </c>
      <c r="X384" s="123"/>
      <c r="Y384" s="123" t="s">
        <v>145</v>
      </c>
      <c r="Z384" s="123"/>
      <c r="AA384" s="124" t="s">
        <v>563</v>
      </c>
      <c r="AB384" s="125">
        <f>SUM(AB385)</f>
        <v>0</v>
      </c>
      <c r="AC384" s="125">
        <f t="shared" ref="AC384:BC384" si="177">SUM(AC385)</f>
        <v>0</v>
      </c>
      <c r="AD384" s="125">
        <f t="shared" si="177"/>
        <v>0</v>
      </c>
      <c r="AE384" s="125">
        <f t="shared" si="177"/>
        <v>0</v>
      </c>
      <c r="AF384" s="125">
        <f t="shared" si="177"/>
        <v>0</v>
      </c>
      <c r="AG384" s="125">
        <f t="shared" si="177"/>
        <v>0</v>
      </c>
      <c r="AH384" s="125">
        <f t="shared" si="177"/>
        <v>0</v>
      </c>
      <c r="AI384" s="125">
        <f t="shared" si="177"/>
        <v>0</v>
      </c>
      <c r="AJ384" s="125">
        <f t="shared" si="177"/>
        <v>0</v>
      </c>
      <c r="AK384" s="125">
        <f t="shared" si="177"/>
        <v>0</v>
      </c>
      <c r="AL384" s="125">
        <f t="shared" si="177"/>
        <v>0</v>
      </c>
      <c r="AM384" s="125">
        <f t="shared" si="177"/>
        <v>0</v>
      </c>
      <c r="AN384" s="125">
        <f t="shared" si="177"/>
        <v>0</v>
      </c>
      <c r="AO384" s="125">
        <f t="shared" si="177"/>
        <v>0</v>
      </c>
      <c r="AP384" s="125">
        <f t="shared" si="177"/>
        <v>0</v>
      </c>
      <c r="AQ384" s="125">
        <f t="shared" si="177"/>
        <v>0</v>
      </c>
      <c r="AR384" s="125">
        <f t="shared" si="177"/>
        <v>0</v>
      </c>
      <c r="AS384" s="125">
        <f t="shared" si="177"/>
        <v>0</v>
      </c>
      <c r="AT384" s="125">
        <f t="shared" si="177"/>
        <v>0</v>
      </c>
      <c r="AU384" s="125">
        <f t="shared" si="177"/>
        <v>0</v>
      </c>
      <c r="AV384" s="125">
        <f t="shared" si="177"/>
        <v>0</v>
      </c>
      <c r="AW384" s="125">
        <f t="shared" si="177"/>
        <v>0</v>
      </c>
      <c r="AX384" s="125">
        <f t="shared" si="177"/>
        <v>0</v>
      </c>
      <c r="AY384" s="125">
        <f t="shared" si="177"/>
        <v>0</v>
      </c>
      <c r="AZ384" s="125">
        <f t="shared" si="177"/>
        <v>0</v>
      </c>
      <c r="BA384" s="125">
        <f t="shared" si="177"/>
        <v>0</v>
      </c>
      <c r="BB384" s="125">
        <f t="shared" si="177"/>
        <v>0</v>
      </c>
      <c r="BC384" s="125">
        <f t="shared" si="177"/>
        <v>0</v>
      </c>
      <c r="BD384" s="125">
        <v>0</v>
      </c>
      <c r="BE384" s="125">
        <f t="shared" si="154"/>
        <v>0</v>
      </c>
      <c r="BF384" s="125">
        <f t="shared" si="155"/>
        <v>0</v>
      </c>
      <c r="BG384" s="125">
        <v>0</v>
      </c>
      <c r="BH384" s="125"/>
      <c r="BI384" s="125">
        <v>0</v>
      </c>
      <c r="BJ384" s="125">
        <v>0</v>
      </c>
      <c r="BK384" s="125">
        <v>0</v>
      </c>
      <c r="BL384" s="125">
        <v>0</v>
      </c>
      <c r="BM384" s="125">
        <v>0</v>
      </c>
      <c r="BN384" s="125">
        <v>0</v>
      </c>
      <c r="BO384" s="125">
        <v>0</v>
      </c>
      <c r="BP384" s="125">
        <v>0</v>
      </c>
      <c r="BQ384" s="125">
        <v>0</v>
      </c>
      <c r="BR384" s="125">
        <v>2000</v>
      </c>
      <c r="BS384" s="125">
        <v>0</v>
      </c>
      <c r="BT384" s="125">
        <f t="shared" si="159"/>
        <v>2000</v>
      </c>
    </row>
    <row r="385" s="110" customFormat="1" spans="1:72">
      <c r="A385" s="123" t="s">
        <v>564</v>
      </c>
      <c r="B385" s="123" t="s">
        <v>147</v>
      </c>
      <c r="C385" s="123" t="s">
        <v>154</v>
      </c>
      <c r="D385" s="124" t="s">
        <v>565</v>
      </c>
      <c r="E385" s="125">
        <f t="shared" si="150"/>
        <v>0</v>
      </c>
      <c r="F385" s="125">
        <f t="shared" si="151"/>
        <v>0</v>
      </c>
      <c r="G385" s="125">
        <v>0</v>
      </c>
      <c r="H385" s="125">
        <f t="shared" si="152"/>
        <v>0</v>
      </c>
      <c r="I385" s="125">
        <v>0</v>
      </c>
      <c r="J385" s="125">
        <v>0</v>
      </c>
      <c r="K385" s="125">
        <v>0</v>
      </c>
      <c r="L385" s="125">
        <v>0</v>
      </c>
      <c r="M385" s="125">
        <v>0</v>
      </c>
      <c r="N385" s="125">
        <v>0</v>
      </c>
      <c r="O385" s="125">
        <v>0</v>
      </c>
      <c r="P385" s="125">
        <v>0</v>
      </c>
      <c r="Q385" s="125"/>
      <c r="R385" s="125">
        <v>0</v>
      </c>
      <c r="S385" s="125">
        <v>0</v>
      </c>
      <c r="T385" s="125">
        <v>0</v>
      </c>
      <c r="U385" s="125">
        <v>0</v>
      </c>
      <c r="V385" s="125">
        <v>0</v>
      </c>
      <c r="W385" s="125">
        <v>0</v>
      </c>
      <c r="X385" s="123" t="s">
        <v>564</v>
      </c>
      <c r="Y385" s="123" t="s">
        <v>147</v>
      </c>
      <c r="Z385" s="123" t="s">
        <v>154</v>
      </c>
      <c r="AA385" s="124" t="s">
        <v>565</v>
      </c>
      <c r="AB385" s="125">
        <f>SUBTOTAL(9,AC385:BD385)</f>
        <v>0</v>
      </c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>
        <v>0</v>
      </c>
      <c r="BE385" s="125">
        <f t="shared" si="154"/>
        <v>0</v>
      </c>
      <c r="BF385" s="125">
        <f t="shared" si="155"/>
        <v>0</v>
      </c>
      <c r="BG385" s="125">
        <v>0</v>
      </c>
      <c r="BH385" s="125"/>
      <c r="BI385" s="125">
        <v>0</v>
      </c>
      <c r="BJ385" s="125">
        <v>0</v>
      </c>
      <c r="BK385" s="125">
        <v>0</v>
      </c>
      <c r="BL385" s="125">
        <v>0</v>
      </c>
      <c r="BM385" s="125">
        <v>0</v>
      </c>
      <c r="BN385" s="125">
        <v>0</v>
      </c>
      <c r="BO385" s="125">
        <v>0</v>
      </c>
      <c r="BP385" s="125">
        <v>0</v>
      </c>
      <c r="BQ385" s="125">
        <v>0</v>
      </c>
      <c r="BR385" s="125">
        <v>2000</v>
      </c>
      <c r="BS385" s="125">
        <v>0</v>
      </c>
      <c r="BT385" s="125">
        <f t="shared" si="159"/>
        <v>2000</v>
      </c>
    </row>
    <row r="386" s="110" customFormat="1" spans="1:72">
      <c r="A386" s="123" t="s">
        <v>566</v>
      </c>
      <c r="B386" s="123"/>
      <c r="C386" s="123"/>
      <c r="D386" s="124" t="s">
        <v>567</v>
      </c>
      <c r="E386" s="125">
        <f t="shared" si="150"/>
        <v>0</v>
      </c>
      <c r="F386" s="125">
        <f t="shared" si="151"/>
        <v>0</v>
      </c>
      <c r="G386" s="125">
        <v>0</v>
      </c>
      <c r="H386" s="125">
        <f t="shared" si="152"/>
        <v>0</v>
      </c>
      <c r="I386" s="125">
        <v>0</v>
      </c>
      <c r="J386" s="125">
        <v>0</v>
      </c>
      <c r="K386" s="125">
        <v>0</v>
      </c>
      <c r="L386" s="125">
        <v>0</v>
      </c>
      <c r="M386" s="125">
        <v>0</v>
      </c>
      <c r="N386" s="125">
        <v>0</v>
      </c>
      <c r="O386" s="125">
        <v>0</v>
      </c>
      <c r="P386" s="125">
        <v>0</v>
      </c>
      <c r="Q386" s="125"/>
      <c r="R386" s="125">
        <v>0</v>
      </c>
      <c r="S386" s="125">
        <v>0</v>
      </c>
      <c r="T386" s="125">
        <v>0</v>
      </c>
      <c r="U386" s="125">
        <v>0</v>
      </c>
      <c r="V386" s="125">
        <v>0</v>
      </c>
      <c r="W386" s="125">
        <v>0</v>
      </c>
      <c r="X386" s="123" t="s">
        <v>566</v>
      </c>
      <c r="Y386" s="123"/>
      <c r="Z386" s="123"/>
      <c r="AA386" s="124" t="s">
        <v>567</v>
      </c>
      <c r="AB386" s="125">
        <f t="shared" si="153"/>
        <v>0</v>
      </c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>
        <v>0</v>
      </c>
      <c r="BE386" s="125">
        <f t="shared" si="154"/>
        <v>0</v>
      </c>
      <c r="BF386" s="125">
        <f t="shared" si="155"/>
        <v>0</v>
      </c>
      <c r="BG386" s="125">
        <v>0</v>
      </c>
      <c r="BH386" s="125"/>
      <c r="BI386" s="125">
        <v>0</v>
      </c>
      <c r="BJ386" s="125">
        <v>0</v>
      </c>
      <c r="BK386" s="125">
        <v>0</v>
      </c>
      <c r="BL386" s="125">
        <v>0</v>
      </c>
      <c r="BM386" s="125">
        <v>0</v>
      </c>
      <c r="BN386" s="125">
        <v>0</v>
      </c>
      <c r="BO386" s="125">
        <v>0</v>
      </c>
      <c r="BP386" s="125">
        <v>0</v>
      </c>
      <c r="BQ386" s="125">
        <v>0</v>
      </c>
      <c r="BR386" s="125">
        <v>9800</v>
      </c>
      <c r="BS386" s="125">
        <v>0</v>
      </c>
      <c r="BT386" s="125">
        <f t="shared" si="159"/>
        <v>9800</v>
      </c>
    </row>
    <row r="387" s="110" customFormat="1" spans="1:72">
      <c r="A387" s="123"/>
      <c r="B387" s="123" t="s">
        <v>145</v>
      </c>
      <c r="C387" s="123"/>
      <c r="D387" s="124" t="s">
        <v>568</v>
      </c>
      <c r="E387" s="125">
        <f t="shared" si="150"/>
        <v>0</v>
      </c>
      <c r="F387" s="125">
        <f t="shared" si="151"/>
        <v>0</v>
      </c>
      <c r="G387" s="125">
        <v>0</v>
      </c>
      <c r="H387" s="125">
        <f t="shared" si="152"/>
        <v>0</v>
      </c>
      <c r="I387" s="125">
        <v>0</v>
      </c>
      <c r="J387" s="125">
        <v>0</v>
      </c>
      <c r="K387" s="125">
        <v>0</v>
      </c>
      <c r="L387" s="125">
        <v>0</v>
      </c>
      <c r="M387" s="125">
        <v>0</v>
      </c>
      <c r="N387" s="125">
        <v>0</v>
      </c>
      <c r="O387" s="125">
        <v>0</v>
      </c>
      <c r="P387" s="125">
        <v>0</v>
      </c>
      <c r="Q387" s="125"/>
      <c r="R387" s="125">
        <v>0</v>
      </c>
      <c r="S387" s="125">
        <v>0</v>
      </c>
      <c r="T387" s="125">
        <v>0</v>
      </c>
      <c r="U387" s="125">
        <v>0</v>
      </c>
      <c r="V387" s="125">
        <v>0</v>
      </c>
      <c r="W387" s="125">
        <v>0</v>
      </c>
      <c r="X387" s="123"/>
      <c r="Y387" s="123" t="s">
        <v>145</v>
      </c>
      <c r="Z387" s="123"/>
      <c r="AA387" s="124" t="s">
        <v>568</v>
      </c>
      <c r="AB387" s="125">
        <f t="shared" si="153"/>
        <v>0</v>
      </c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5">
        <v>0</v>
      </c>
      <c r="BE387" s="125">
        <f t="shared" si="154"/>
        <v>0</v>
      </c>
      <c r="BF387" s="125">
        <f t="shared" si="155"/>
        <v>0</v>
      </c>
      <c r="BG387" s="125">
        <v>0</v>
      </c>
      <c r="BH387" s="125"/>
      <c r="BI387" s="125">
        <v>0</v>
      </c>
      <c r="BJ387" s="125">
        <v>0</v>
      </c>
      <c r="BK387" s="125">
        <v>0</v>
      </c>
      <c r="BL387" s="125">
        <v>0</v>
      </c>
      <c r="BM387" s="125">
        <v>0</v>
      </c>
      <c r="BN387" s="125">
        <v>0</v>
      </c>
      <c r="BO387" s="125">
        <v>0</v>
      </c>
      <c r="BP387" s="125">
        <v>0</v>
      </c>
      <c r="BQ387" s="125">
        <v>0</v>
      </c>
      <c r="BR387" s="125">
        <v>9800</v>
      </c>
      <c r="BS387" s="125">
        <v>0</v>
      </c>
      <c r="BT387" s="125">
        <f t="shared" si="159"/>
        <v>9800</v>
      </c>
    </row>
    <row r="388" s="110" customFormat="1" spans="1:72">
      <c r="A388" s="123" t="s">
        <v>569</v>
      </c>
      <c r="B388" s="123" t="s">
        <v>147</v>
      </c>
      <c r="C388" s="123" t="s">
        <v>156</v>
      </c>
      <c r="D388" s="124" t="s">
        <v>570</v>
      </c>
      <c r="E388" s="125">
        <f t="shared" si="150"/>
        <v>0</v>
      </c>
      <c r="F388" s="125">
        <f t="shared" si="151"/>
        <v>0</v>
      </c>
      <c r="G388" s="125">
        <v>0</v>
      </c>
      <c r="H388" s="125">
        <f t="shared" si="152"/>
        <v>0</v>
      </c>
      <c r="I388" s="125">
        <v>0</v>
      </c>
      <c r="J388" s="125">
        <v>0</v>
      </c>
      <c r="K388" s="125">
        <v>0</v>
      </c>
      <c r="L388" s="125">
        <v>0</v>
      </c>
      <c r="M388" s="125">
        <v>0</v>
      </c>
      <c r="N388" s="125">
        <v>0</v>
      </c>
      <c r="O388" s="125">
        <v>0</v>
      </c>
      <c r="P388" s="125">
        <v>0</v>
      </c>
      <c r="Q388" s="125"/>
      <c r="R388" s="125">
        <v>0</v>
      </c>
      <c r="S388" s="125">
        <v>0</v>
      </c>
      <c r="T388" s="125">
        <v>0</v>
      </c>
      <c r="U388" s="125">
        <v>0</v>
      </c>
      <c r="V388" s="125">
        <v>0</v>
      </c>
      <c r="W388" s="125">
        <v>0</v>
      </c>
      <c r="X388" s="123" t="s">
        <v>569</v>
      </c>
      <c r="Y388" s="123" t="s">
        <v>147</v>
      </c>
      <c r="Z388" s="123" t="s">
        <v>156</v>
      </c>
      <c r="AA388" s="124" t="s">
        <v>570</v>
      </c>
      <c r="AB388" s="125">
        <f>SUBTOTAL(9,AC388:BD388)</f>
        <v>0</v>
      </c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>
        <v>0</v>
      </c>
      <c r="BE388" s="125">
        <f t="shared" si="154"/>
        <v>0</v>
      </c>
      <c r="BF388" s="125">
        <f t="shared" si="155"/>
        <v>0</v>
      </c>
      <c r="BG388" s="125">
        <v>0</v>
      </c>
      <c r="BH388" s="125"/>
      <c r="BI388" s="125">
        <v>0</v>
      </c>
      <c r="BJ388" s="125">
        <v>0</v>
      </c>
      <c r="BK388" s="125">
        <v>0</v>
      </c>
      <c r="BL388" s="125">
        <v>0</v>
      </c>
      <c r="BM388" s="125">
        <v>0</v>
      </c>
      <c r="BN388" s="125">
        <v>0</v>
      </c>
      <c r="BO388" s="125">
        <v>0</v>
      </c>
      <c r="BP388" s="125">
        <v>0</v>
      </c>
      <c r="BQ388" s="125">
        <v>0</v>
      </c>
      <c r="BR388" s="125">
        <v>9800</v>
      </c>
      <c r="BS388" s="125">
        <v>0</v>
      </c>
      <c r="BT388" s="125">
        <f t="shared" si="159"/>
        <v>9800</v>
      </c>
    </row>
  </sheetData>
  <mergeCells count="69">
    <mergeCell ref="A1:W1"/>
    <mergeCell ref="X1:BT1"/>
    <mergeCell ref="U2:W2"/>
    <mergeCell ref="BR2:BT2"/>
    <mergeCell ref="E3:W3"/>
    <mergeCell ref="AB3:BQ3"/>
    <mergeCell ref="F4:W4"/>
    <mergeCell ref="AB4:BD4"/>
    <mergeCell ref="BE4:BQ4"/>
    <mergeCell ref="H5:L5"/>
    <mergeCell ref="BF5:BH5"/>
    <mergeCell ref="E4:E6"/>
    <mergeCell ref="F5:F6"/>
    <mergeCell ref="G5:G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3:BR6"/>
    <mergeCell ref="BS3:BS6"/>
    <mergeCell ref="BT3:BT6"/>
    <mergeCell ref="A3:D5"/>
    <mergeCell ref="X3:AA5"/>
  </mergeCells>
  <printOptions horizontalCentered="1"/>
  <pageMargins left="0.118110236220472" right="0.118110236220472" top="0.551181102362205" bottom="0.15748031496063" header="0.31496062992126" footer="0.196850393700787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388"/>
  <sheetViews>
    <sheetView showZeros="0" topLeftCell="AR1" workbookViewId="0">
      <selection activeCell="BE17" sqref="BE17"/>
    </sheetView>
  </sheetViews>
  <sheetFormatPr defaultColWidth="9" defaultRowHeight="14.25"/>
  <cols>
    <col min="1" max="1" width="4.25" style="65" customWidth="1"/>
    <col min="2" max="2" width="4.125" style="65" customWidth="1"/>
    <col min="3" max="3" width="3.875" style="65" customWidth="1"/>
    <col min="4" max="4" width="14" style="65" customWidth="1"/>
    <col min="5" max="5" width="8.375" style="65" customWidth="1"/>
    <col min="6" max="6" width="8.125" style="65" customWidth="1"/>
    <col min="7" max="7" width="5.75" style="65" customWidth="1"/>
    <col min="8" max="8" width="6.625" style="65" customWidth="1"/>
    <col min="9" max="9" width="6.75" style="65" customWidth="1"/>
    <col min="10" max="10" width="4.625" style="65" customWidth="1"/>
    <col min="11" max="11" width="6.125" style="65" customWidth="1"/>
    <col min="12" max="14" width="4.625" style="65" customWidth="1"/>
    <col min="15" max="15" width="6.125" style="65" customWidth="1"/>
    <col min="16" max="23" width="4.625" style="65" customWidth="1"/>
    <col min="24" max="25" width="4.75" style="65" customWidth="1"/>
    <col min="26" max="26" width="6" style="65" customWidth="1"/>
    <col min="27" max="27" width="12.5" style="65" customWidth="1"/>
    <col min="28" max="28" width="7.125" style="65" customWidth="1"/>
    <col min="29" max="29" width="4.75" style="65" customWidth="1"/>
    <col min="30" max="55" width="5.5" style="65" customWidth="1"/>
    <col min="56" max="56" width="4.75" style="65" customWidth="1"/>
    <col min="57" max="57" width="6.25" style="65" customWidth="1"/>
    <col min="58" max="58" width="5.375" style="65" customWidth="1"/>
    <col min="59" max="59" width="5.875" style="65" customWidth="1"/>
    <col min="60" max="60" width="5.625" style="65" customWidth="1"/>
    <col min="61" max="62" width="4.625" style="65" customWidth="1"/>
    <col min="63" max="63" width="4.5" style="65" customWidth="1"/>
    <col min="64" max="64" width="3.875" style="65" customWidth="1"/>
    <col min="65" max="65" width="4.625" style="65" customWidth="1"/>
    <col min="66" max="67" width="4.375" style="65" customWidth="1"/>
    <col min="68" max="68" width="4.5" style="65" customWidth="1"/>
    <col min="69" max="69" width="6.5" style="65" customWidth="1"/>
    <col min="70" max="70" width="6.25" style="65" customWidth="1"/>
    <col min="71" max="71" width="8.375" style="65" customWidth="1"/>
    <col min="72" max="16384" width="9" style="65"/>
  </cols>
  <sheetData>
    <row r="1" ht="29.1" customHeight="1" spans="1:71">
      <c r="A1" s="111" t="s">
        <v>571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 t="s">
        <v>571</v>
      </c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</row>
    <row r="2" ht="20.1" customHeight="1" spans="1:71">
      <c r="A2" s="112" t="s">
        <v>572</v>
      </c>
      <c r="B2" s="113"/>
      <c r="C2" s="113"/>
      <c r="D2" s="113"/>
      <c r="E2" s="113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28"/>
      <c r="U2" s="129" t="s">
        <v>61</v>
      </c>
      <c r="V2" s="129"/>
      <c r="W2" s="129"/>
      <c r="X2" s="112" t="s">
        <v>573</v>
      </c>
      <c r="Y2" s="113"/>
      <c r="Z2" s="113"/>
      <c r="AA2" s="113"/>
      <c r="AB2" s="112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28"/>
      <c r="BR2" s="141" t="s">
        <v>61</v>
      </c>
      <c r="BS2" s="141"/>
    </row>
    <row r="3" ht="15.75" customHeight="1" spans="1:71">
      <c r="A3" s="115" t="s">
        <v>63</v>
      </c>
      <c r="B3" s="115"/>
      <c r="C3" s="115"/>
      <c r="D3" s="115"/>
      <c r="E3" s="116" t="s">
        <v>64</v>
      </c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5" t="s">
        <v>63</v>
      </c>
      <c r="Y3" s="115"/>
      <c r="Z3" s="115"/>
      <c r="AA3" s="115"/>
      <c r="AB3" s="116" t="s">
        <v>64</v>
      </c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26"/>
      <c r="BR3" s="115" t="s">
        <v>65</v>
      </c>
      <c r="BS3" s="115" t="s">
        <v>67</v>
      </c>
    </row>
    <row r="4" ht="35.25" customHeight="1" spans="1:71">
      <c r="A4" s="115"/>
      <c r="B4" s="115"/>
      <c r="C4" s="115"/>
      <c r="D4" s="115"/>
      <c r="E4" s="118" t="s">
        <v>68</v>
      </c>
      <c r="F4" s="119" t="s">
        <v>69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30"/>
      <c r="X4" s="115"/>
      <c r="Y4" s="115"/>
      <c r="Z4" s="115"/>
      <c r="AA4" s="115"/>
      <c r="AB4" s="119" t="s">
        <v>70</v>
      </c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30"/>
      <c r="BE4" s="116" t="s">
        <v>71</v>
      </c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26"/>
      <c r="BR4" s="115"/>
      <c r="BS4" s="115"/>
    </row>
    <row r="5" ht="25.5" customHeight="1" spans="1:71">
      <c r="A5" s="115"/>
      <c r="B5" s="115"/>
      <c r="C5" s="115"/>
      <c r="D5" s="115"/>
      <c r="E5" s="121"/>
      <c r="F5" s="115" t="s">
        <v>72</v>
      </c>
      <c r="G5" s="115" t="s">
        <v>73</v>
      </c>
      <c r="H5" s="116" t="s">
        <v>74</v>
      </c>
      <c r="I5" s="117"/>
      <c r="J5" s="117"/>
      <c r="K5" s="117"/>
      <c r="L5" s="126"/>
      <c r="M5" s="115" t="s">
        <v>75</v>
      </c>
      <c r="N5" s="118" t="s">
        <v>76</v>
      </c>
      <c r="O5" s="127" t="s">
        <v>77</v>
      </c>
      <c r="P5" s="127" t="s">
        <v>78</v>
      </c>
      <c r="Q5" s="127" t="s">
        <v>79</v>
      </c>
      <c r="R5" s="127" t="s">
        <v>80</v>
      </c>
      <c r="S5" s="131" t="s">
        <v>81</v>
      </c>
      <c r="T5" s="127" t="s">
        <v>82</v>
      </c>
      <c r="U5" s="131" t="s">
        <v>83</v>
      </c>
      <c r="V5" s="131" t="s">
        <v>84</v>
      </c>
      <c r="W5" s="127" t="s">
        <v>85</v>
      </c>
      <c r="X5" s="115"/>
      <c r="Y5" s="115"/>
      <c r="Z5" s="115"/>
      <c r="AA5" s="115"/>
      <c r="AB5" s="127" t="s">
        <v>72</v>
      </c>
      <c r="AC5" s="133" t="s">
        <v>86</v>
      </c>
      <c r="AD5" s="133" t="s">
        <v>87</v>
      </c>
      <c r="AE5" s="134" t="s">
        <v>88</v>
      </c>
      <c r="AF5" s="134" t="s">
        <v>89</v>
      </c>
      <c r="AG5" s="133" t="s">
        <v>90</v>
      </c>
      <c r="AH5" s="135" t="s">
        <v>91</v>
      </c>
      <c r="AI5" s="135" t="s">
        <v>92</v>
      </c>
      <c r="AJ5" s="135" t="s">
        <v>93</v>
      </c>
      <c r="AK5" s="135" t="s">
        <v>94</v>
      </c>
      <c r="AL5" s="135" t="s">
        <v>95</v>
      </c>
      <c r="AM5" s="134" t="s">
        <v>96</v>
      </c>
      <c r="AN5" s="135" t="s">
        <v>97</v>
      </c>
      <c r="AO5" s="138" t="s">
        <v>98</v>
      </c>
      <c r="AP5" s="135" t="s">
        <v>99</v>
      </c>
      <c r="AQ5" s="135" t="s">
        <v>100</v>
      </c>
      <c r="AR5" s="135" t="s">
        <v>101</v>
      </c>
      <c r="AS5" s="134" t="s">
        <v>102</v>
      </c>
      <c r="AT5" s="134" t="s">
        <v>103</v>
      </c>
      <c r="AU5" s="134" t="s">
        <v>104</v>
      </c>
      <c r="AV5" s="138" t="s">
        <v>105</v>
      </c>
      <c r="AW5" s="139" t="s">
        <v>106</v>
      </c>
      <c r="AX5" s="135" t="s">
        <v>107</v>
      </c>
      <c r="AY5" s="135" t="s">
        <v>108</v>
      </c>
      <c r="AZ5" s="135" t="s">
        <v>109</v>
      </c>
      <c r="BA5" s="135" t="s">
        <v>110</v>
      </c>
      <c r="BB5" s="135" t="s">
        <v>111</v>
      </c>
      <c r="BC5" s="135" t="s">
        <v>112</v>
      </c>
      <c r="BD5" s="127" t="s">
        <v>113</v>
      </c>
      <c r="BE5" s="127" t="s">
        <v>72</v>
      </c>
      <c r="BF5" s="115" t="s">
        <v>114</v>
      </c>
      <c r="BG5" s="115"/>
      <c r="BH5" s="115"/>
      <c r="BI5" s="115" t="s">
        <v>115</v>
      </c>
      <c r="BJ5" s="115" t="s">
        <v>116</v>
      </c>
      <c r="BK5" s="115" t="s">
        <v>117</v>
      </c>
      <c r="BL5" s="115" t="s">
        <v>118</v>
      </c>
      <c r="BM5" s="115" t="s">
        <v>119</v>
      </c>
      <c r="BN5" s="115" t="s">
        <v>120</v>
      </c>
      <c r="BO5" s="115" t="s">
        <v>121</v>
      </c>
      <c r="BP5" s="115" t="s">
        <v>122</v>
      </c>
      <c r="BQ5" s="115" t="s">
        <v>123</v>
      </c>
      <c r="BR5" s="115"/>
      <c r="BS5" s="115"/>
    </row>
    <row r="6" ht="77.25" customHeight="1" spans="1:71">
      <c r="A6" s="115" t="s">
        <v>124</v>
      </c>
      <c r="B6" s="122" t="s">
        <v>125</v>
      </c>
      <c r="C6" s="122" t="s">
        <v>126</v>
      </c>
      <c r="D6" s="122" t="s">
        <v>127</v>
      </c>
      <c r="E6" s="122"/>
      <c r="F6" s="115"/>
      <c r="G6" s="115"/>
      <c r="H6" s="115" t="s">
        <v>128</v>
      </c>
      <c r="I6" s="115" t="s">
        <v>129</v>
      </c>
      <c r="J6" s="115" t="s">
        <v>130</v>
      </c>
      <c r="K6" s="115" t="s">
        <v>131</v>
      </c>
      <c r="L6" s="115" t="s">
        <v>132</v>
      </c>
      <c r="M6" s="115"/>
      <c r="N6" s="122"/>
      <c r="O6" s="127"/>
      <c r="P6" s="127"/>
      <c r="Q6" s="127"/>
      <c r="R6" s="127"/>
      <c r="S6" s="132"/>
      <c r="T6" s="127"/>
      <c r="U6" s="132"/>
      <c r="V6" s="132"/>
      <c r="W6" s="127"/>
      <c r="X6" s="115" t="s">
        <v>124</v>
      </c>
      <c r="Y6" s="122" t="s">
        <v>125</v>
      </c>
      <c r="Z6" s="122" t="s">
        <v>126</v>
      </c>
      <c r="AA6" s="122" t="s">
        <v>127</v>
      </c>
      <c r="AB6" s="127"/>
      <c r="AC6" s="135"/>
      <c r="AD6" s="135"/>
      <c r="AE6" s="133"/>
      <c r="AF6" s="133"/>
      <c r="AG6" s="135"/>
      <c r="AH6" s="135"/>
      <c r="AI6" s="135"/>
      <c r="AJ6" s="135"/>
      <c r="AK6" s="135"/>
      <c r="AL6" s="135"/>
      <c r="AM6" s="133"/>
      <c r="AN6" s="135"/>
      <c r="AO6" s="138"/>
      <c r="AP6" s="135"/>
      <c r="AQ6" s="135"/>
      <c r="AR6" s="135"/>
      <c r="AS6" s="133"/>
      <c r="AT6" s="133"/>
      <c r="AU6" s="133"/>
      <c r="AV6" s="138"/>
      <c r="AW6" s="140"/>
      <c r="AX6" s="135"/>
      <c r="AY6" s="135"/>
      <c r="AZ6" s="135"/>
      <c r="BA6" s="135"/>
      <c r="BB6" s="135"/>
      <c r="BC6" s="135"/>
      <c r="BD6" s="127"/>
      <c r="BE6" s="127"/>
      <c r="BF6" s="115" t="s">
        <v>128</v>
      </c>
      <c r="BG6" s="115" t="s">
        <v>133</v>
      </c>
      <c r="BH6" s="115" t="s">
        <v>134</v>
      </c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</row>
    <row r="7" s="110" customFormat="1" ht="19.5" customHeight="1" spans="1:71">
      <c r="A7" s="123"/>
      <c r="B7" s="123"/>
      <c r="C7" s="123"/>
      <c r="D7" s="124" t="s">
        <v>72</v>
      </c>
      <c r="E7" s="125">
        <v>173210.11</v>
      </c>
      <c r="F7" s="125">
        <v>129499.3</v>
      </c>
      <c r="G7" s="125">
        <v>50069.43</v>
      </c>
      <c r="H7" s="125">
        <v>15792.59</v>
      </c>
      <c r="I7" s="125">
        <v>9242.12</v>
      </c>
      <c r="J7" s="125">
        <v>3200</v>
      </c>
      <c r="K7" s="125">
        <v>2585.78</v>
      </c>
      <c r="L7" s="125">
        <v>764.69</v>
      </c>
      <c r="M7" s="125">
        <v>4000.02</v>
      </c>
      <c r="N7" s="125">
        <v>0</v>
      </c>
      <c r="O7" s="125">
        <v>17420</v>
      </c>
      <c r="P7" s="125">
        <v>14500</v>
      </c>
      <c r="Q7" s="125">
        <v>0</v>
      </c>
      <c r="R7" s="125">
        <v>6603.35</v>
      </c>
      <c r="S7" s="125">
        <v>0</v>
      </c>
      <c r="T7" s="125">
        <v>1770</v>
      </c>
      <c r="U7" s="125">
        <v>9200</v>
      </c>
      <c r="V7" s="125">
        <v>500</v>
      </c>
      <c r="W7" s="125">
        <v>9643.91</v>
      </c>
      <c r="X7" s="123"/>
      <c r="Y7" s="123"/>
      <c r="Z7" s="123"/>
      <c r="AA7" s="124" t="s">
        <v>72</v>
      </c>
      <c r="AB7" s="125">
        <f>AB8+AB84+AB100+AB125+AB136+AB154+AB203+AB239+AB251+AB269+AB318+AB332+AB339+AB342+AB345+AB355+AB363+AB370+AB377+AB380+AB383+AB386+0.01</f>
        <v>24644.48</v>
      </c>
      <c r="AC7" s="125">
        <f>AC8+AC84+AC100+AC125+AC136+AC154+AC203+AC239+AC251+AC269+AC318+AC332+AC339+AC342+AC345+AC355+AC363+AC370+AC377+AC380+AC383+AC386+0.01</f>
        <v>1635.15</v>
      </c>
      <c r="AD7" s="125">
        <f t="shared" ref="AD7:BD7" si="0">AD8+AD84+AD100+AD125+AD136+AD154+AD203+AD239+AD251+AD269+AD318+AD332+AD339+AD342+AD345+AD355+AD363+AD370+AD377+AD380+AD383+AD386</f>
        <v>401.31</v>
      </c>
      <c r="AE7" s="125">
        <f t="shared" si="0"/>
        <v>40.3</v>
      </c>
      <c r="AF7" s="125">
        <f t="shared" si="0"/>
        <v>10.76</v>
      </c>
      <c r="AG7" s="125">
        <f t="shared" si="0"/>
        <v>206.89</v>
      </c>
      <c r="AH7" s="125">
        <f t="shared" si="0"/>
        <v>392.91</v>
      </c>
      <c r="AI7" s="125">
        <f t="shared" si="0"/>
        <v>140.43</v>
      </c>
      <c r="AJ7" s="125">
        <f t="shared" si="0"/>
        <v>0.9</v>
      </c>
      <c r="AK7" s="125">
        <f t="shared" si="0"/>
        <v>50.22</v>
      </c>
      <c r="AL7" s="125">
        <f t="shared" si="0"/>
        <v>1059.64</v>
      </c>
      <c r="AM7" s="125">
        <f t="shared" si="0"/>
        <v>0</v>
      </c>
      <c r="AN7" s="125">
        <f t="shared" si="0"/>
        <v>495.79</v>
      </c>
      <c r="AO7" s="125">
        <f t="shared" si="0"/>
        <v>49.11</v>
      </c>
      <c r="AP7" s="125">
        <f t="shared" si="0"/>
        <v>281.85</v>
      </c>
      <c r="AQ7" s="125">
        <f t="shared" si="0"/>
        <v>326.81</v>
      </c>
      <c r="AR7" s="125">
        <f t="shared" si="0"/>
        <v>662.67</v>
      </c>
      <c r="AS7" s="125">
        <f t="shared" si="0"/>
        <v>238.7</v>
      </c>
      <c r="AT7" s="125">
        <f t="shared" si="0"/>
        <v>0</v>
      </c>
      <c r="AU7" s="125">
        <f t="shared" si="0"/>
        <v>12.5</v>
      </c>
      <c r="AV7" s="125">
        <f t="shared" si="0"/>
        <v>385.56</v>
      </c>
      <c r="AW7" s="125">
        <f t="shared" si="0"/>
        <v>27.4</v>
      </c>
      <c r="AX7" s="125">
        <f t="shared" si="0"/>
        <v>1215.66</v>
      </c>
      <c r="AY7" s="125">
        <f t="shared" si="0"/>
        <v>31.3</v>
      </c>
      <c r="AZ7" s="125">
        <f t="shared" si="0"/>
        <v>281.14</v>
      </c>
      <c r="BA7" s="125">
        <f t="shared" si="0"/>
        <v>1968.41</v>
      </c>
      <c r="BB7" s="125">
        <f t="shared" si="0"/>
        <v>72.02</v>
      </c>
      <c r="BC7" s="125">
        <f t="shared" si="0"/>
        <v>6905.37</v>
      </c>
      <c r="BD7" s="125">
        <f t="shared" si="0"/>
        <v>4402.5</v>
      </c>
      <c r="BE7" s="125">
        <v>19066.33</v>
      </c>
      <c r="BF7" s="125">
        <v>10874.06</v>
      </c>
      <c r="BG7" s="125">
        <v>536.12</v>
      </c>
      <c r="BH7" s="125">
        <v>10337.94</v>
      </c>
      <c r="BI7" s="125">
        <v>48</v>
      </c>
      <c r="BJ7" s="125">
        <v>800</v>
      </c>
      <c r="BK7" s="125">
        <v>776.31</v>
      </c>
      <c r="BL7" s="125">
        <v>0</v>
      </c>
      <c r="BM7" s="125">
        <v>4960</v>
      </c>
      <c r="BN7" s="125">
        <v>0</v>
      </c>
      <c r="BO7" s="125">
        <v>0</v>
      </c>
      <c r="BP7" s="125">
        <v>0</v>
      </c>
      <c r="BQ7" s="125">
        <v>1607.96</v>
      </c>
      <c r="BR7" s="125">
        <v>88080.94</v>
      </c>
      <c r="BS7" s="125">
        <f>BR7+BE7+AB7+F7</f>
        <v>261291.05</v>
      </c>
    </row>
    <row r="8" s="110" customFormat="1" ht="19.5" customHeight="1" spans="1:71">
      <c r="A8" s="123" t="s">
        <v>135</v>
      </c>
      <c r="B8" s="123"/>
      <c r="C8" s="123"/>
      <c r="D8" s="124" t="s">
        <v>136</v>
      </c>
      <c r="E8" s="125">
        <f t="shared" ref="E8:E71" si="1">F8+AB8+BE8</f>
        <v>30803.12</v>
      </c>
      <c r="F8" s="125">
        <f>SUM(M8:W8)+G8+H8</f>
        <v>20238.91</v>
      </c>
      <c r="G8" s="125">
        <v>9888.8</v>
      </c>
      <c r="H8" s="125">
        <f>SUM(I8:L8)</f>
        <v>6362.67</v>
      </c>
      <c r="I8" s="125">
        <f>7311.36-2425.71</f>
        <v>4885.65</v>
      </c>
      <c r="J8" s="125">
        <v>953.98</v>
      </c>
      <c r="K8" s="125">
        <v>500</v>
      </c>
      <c r="L8" s="125">
        <v>23.04</v>
      </c>
      <c r="M8" s="125">
        <v>902</v>
      </c>
      <c r="N8" s="125">
        <v>0</v>
      </c>
      <c r="O8" s="125">
        <f>148.73+2425.71</f>
        <v>2574.44</v>
      </c>
      <c r="P8" s="125">
        <v>0</v>
      </c>
      <c r="Q8" s="125"/>
      <c r="R8" s="125">
        <v>0</v>
      </c>
      <c r="S8" s="125">
        <v>0</v>
      </c>
      <c r="T8" s="125">
        <v>0</v>
      </c>
      <c r="U8" s="125">
        <v>0</v>
      </c>
      <c r="V8" s="125">
        <v>0</v>
      </c>
      <c r="W8" s="125">
        <v>511</v>
      </c>
      <c r="X8" s="123" t="s">
        <v>135</v>
      </c>
      <c r="Y8" s="123"/>
      <c r="Z8" s="123"/>
      <c r="AA8" s="124" t="s">
        <v>136</v>
      </c>
      <c r="AB8" s="125">
        <f>AB9+AB11+AB13+AB20+AB22+AB27+AB31+AB34+AB36+AB39+AB41+AB46+AB49+AB52+AB55+AB57+AB63+AB65+AB69+AB72+AB75</f>
        <v>10293.91</v>
      </c>
      <c r="AC8" s="125">
        <f t="shared" ref="AC8:BD8" si="2">AC9+AC11+AC13+AC20+AC22+AC27+AC31+AC34+AC36+AC39+AC41+AC46+AC49+AC52+AC55+AC57+AC63+AC65+AC69+AC72+AC75</f>
        <v>852.96</v>
      </c>
      <c r="AD8" s="125">
        <f t="shared" si="2"/>
        <v>253.73</v>
      </c>
      <c r="AE8" s="125">
        <f t="shared" si="2"/>
        <v>25.3</v>
      </c>
      <c r="AF8" s="125">
        <f t="shared" si="2"/>
        <v>10.1</v>
      </c>
      <c r="AG8" s="125">
        <f t="shared" si="2"/>
        <v>80.1</v>
      </c>
      <c r="AH8" s="125">
        <f t="shared" si="2"/>
        <v>213.11</v>
      </c>
      <c r="AI8" s="125">
        <f t="shared" si="2"/>
        <v>65.28</v>
      </c>
      <c r="AJ8" s="125">
        <f t="shared" si="2"/>
        <v>0.9</v>
      </c>
      <c r="AK8" s="125">
        <f t="shared" si="2"/>
        <v>5.4</v>
      </c>
      <c r="AL8" s="125">
        <f t="shared" si="2"/>
        <v>473.39</v>
      </c>
      <c r="AM8" s="125">
        <f t="shared" si="2"/>
        <v>0</v>
      </c>
      <c r="AN8" s="125">
        <f t="shared" si="2"/>
        <v>212.7</v>
      </c>
      <c r="AO8" s="125">
        <f t="shared" si="2"/>
        <v>23.56</v>
      </c>
      <c r="AP8" s="125">
        <f t="shared" si="2"/>
        <v>242.49</v>
      </c>
      <c r="AQ8" s="125">
        <f t="shared" si="2"/>
        <v>104.41</v>
      </c>
      <c r="AR8" s="125">
        <f t="shared" si="2"/>
        <v>434.39</v>
      </c>
      <c r="AS8" s="125">
        <f t="shared" si="2"/>
        <v>2</v>
      </c>
      <c r="AT8" s="125">
        <f t="shared" si="2"/>
        <v>0</v>
      </c>
      <c r="AU8" s="125">
        <f t="shared" si="2"/>
        <v>0</v>
      </c>
      <c r="AV8" s="125">
        <f t="shared" si="2"/>
        <v>291.25</v>
      </c>
      <c r="AW8" s="125">
        <f t="shared" si="2"/>
        <v>15</v>
      </c>
      <c r="AX8" s="125">
        <f t="shared" si="2"/>
        <v>522.68</v>
      </c>
      <c r="AY8" s="125">
        <f t="shared" si="2"/>
        <v>27.3</v>
      </c>
      <c r="AZ8" s="125">
        <f t="shared" si="2"/>
        <v>154.44</v>
      </c>
      <c r="BA8" s="125">
        <f t="shared" si="2"/>
        <v>1345.24</v>
      </c>
      <c r="BB8" s="125">
        <f t="shared" si="2"/>
        <v>66</v>
      </c>
      <c r="BC8" s="125">
        <f t="shared" si="2"/>
        <v>771.18</v>
      </c>
      <c r="BD8" s="125">
        <f t="shared" si="2"/>
        <v>4101</v>
      </c>
      <c r="BE8" s="125">
        <f>SUM(BI8:BQ8)+BF8</f>
        <v>270.3</v>
      </c>
      <c r="BF8" s="125">
        <f>BG8+BH8</f>
        <v>0</v>
      </c>
      <c r="BG8" s="125"/>
      <c r="BH8" s="125"/>
      <c r="BI8" s="125">
        <v>0</v>
      </c>
      <c r="BJ8" s="125">
        <v>0</v>
      </c>
      <c r="BK8" s="125">
        <f>130.39+89.28</f>
        <v>219.67</v>
      </c>
      <c r="BL8" s="125">
        <v>0</v>
      </c>
      <c r="BM8" s="125">
        <v>0</v>
      </c>
      <c r="BN8" s="125">
        <v>0</v>
      </c>
      <c r="BO8" s="125">
        <v>0</v>
      </c>
      <c r="BP8" s="125">
        <v>0</v>
      </c>
      <c r="BQ8" s="125">
        <f>12+38.63</f>
        <v>50.63</v>
      </c>
      <c r="BR8" s="125">
        <f>22729.84+170-4-500-3500-95-2</f>
        <v>18798.84</v>
      </c>
      <c r="BS8" s="125">
        <f>BR8+BE8+AB8+F8</f>
        <v>49601.96</v>
      </c>
    </row>
    <row r="9" s="110" customFormat="1" ht="19.5" customHeight="1" spans="1:71">
      <c r="A9" s="123"/>
      <c r="B9" s="123" t="s">
        <v>137</v>
      </c>
      <c r="C9" s="123"/>
      <c r="D9" s="124" t="s">
        <v>138</v>
      </c>
      <c r="E9" s="125">
        <f t="shared" si="1"/>
        <v>2276.12</v>
      </c>
      <c r="F9" s="125">
        <f t="shared" ref="F9:F72" si="3">SUM(M9:W9)+G9+H9</f>
        <v>1550.03</v>
      </c>
      <c r="G9" s="125">
        <v>699.4</v>
      </c>
      <c r="H9" s="125">
        <f t="shared" ref="H9:H72" si="4">SUM(I9:L9)</f>
        <v>765.49</v>
      </c>
      <c r="I9" s="125">
        <v>669.15</v>
      </c>
      <c r="J9" s="125">
        <v>94.34</v>
      </c>
      <c r="K9" s="125">
        <v>2</v>
      </c>
      <c r="L9" s="125">
        <v>0</v>
      </c>
      <c r="M9" s="125">
        <v>85.14</v>
      </c>
      <c r="N9" s="125">
        <v>0</v>
      </c>
      <c r="O9" s="125">
        <v>0</v>
      </c>
      <c r="P9" s="125">
        <v>0</v>
      </c>
      <c r="Q9" s="125"/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  <c r="X9" s="123"/>
      <c r="Y9" s="123" t="s">
        <v>137</v>
      </c>
      <c r="Z9" s="123"/>
      <c r="AA9" s="124" t="s">
        <v>138</v>
      </c>
      <c r="AB9" s="125">
        <f>AB10</f>
        <v>719.35</v>
      </c>
      <c r="AC9" s="125">
        <f t="shared" ref="AC9:BD9" si="5">AC10</f>
        <v>147.77</v>
      </c>
      <c r="AD9" s="125">
        <f t="shared" si="5"/>
        <v>61.26</v>
      </c>
      <c r="AE9" s="125">
        <f t="shared" si="5"/>
        <v>0</v>
      </c>
      <c r="AF9" s="125">
        <f t="shared" si="5"/>
        <v>0</v>
      </c>
      <c r="AG9" s="125">
        <f t="shared" si="5"/>
        <v>10.6</v>
      </c>
      <c r="AH9" s="125">
        <f t="shared" si="5"/>
        <v>25.46</v>
      </c>
      <c r="AI9" s="125">
        <f t="shared" si="5"/>
        <v>0.5</v>
      </c>
      <c r="AJ9" s="125">
        <f t="shared" si="5"/>
        <v>0</v>
      </c>
      <c r="AK9" s="125">
        <f t="shared" si="5"/>
        <v>0</v>
      </c>
      <c r="AL9" s="125">
        <f t="shared" si="5"/>
        <v>57.64</v>
      </c>
      <c r="AM9" s="125">
        <f t="shared" si="5"/>
        <v>0</v>
      </c>
      <c r="AN9" s="125">
        <f t="shared" si="5"/>
        <v>4</v>
      </c>
      <c r="AO9" s="125">
        <f t="shared" si="5"/>
        <v>12.76</v>
      </c>
      <c r="AP9" s="125">
        <f t="shared" si="5"/>
        <v>49.99</v>
      </c>
      <c r="AQ9" s="125">
        <f t="shared" si="5"/>
        <v>15.61</v>
      </c>
      <c r="AR9" s="125">
        <f t="shared" si="5"/>
        <v>52.54</v>
      </c>
      <c r="AS9" s="125">
        <f t="shared" si="5"/>
        <v>2</v>
      </c>
      <c r="AT9" s="125">
        <f t="shared" si="5"/>
        <v>0</v>
      </c>
      <c r="AU9" s="125">
        <f t="shared" si="5"/>
        <v>0</v>
      </c>
      <c r="AV9" s="125">
        <f t="shared" si="5"/>
        <v>2</v>
      </c>
      <c r="AW9" s="125">
        <f t="shared" si="5"/>
        <v>2</v>
      </c>
      <c r="AX9" s="125">
        <f t="shared" si="5"/>
        <v>136.5</v>
      </c>
      <c r="AY9" s="125">
        <f t="shared" si="5"/>
        <v>0</v>
      </c>
      <c r="AZ9" s="125">
        <f t="shared" si="5"/>
        <v>9.56</v>
      </c>
      <c r="BA9" s="125">
        <f t="shared" si="5"/>
        <v>118.16</v>
      </c>
      <c r="BB9" s="125">
        <f t="shared" si="5"/>
        <v>0</v>
      </c>
      <c r="BC9" s="125">
        <f t="shared" si="5"/>
        <v>11</v>
      </c>
      <c r="BD9" s="125">
        <f t="shared" si="5"/>
        <v>0</v>
      </c>
      <c r="BE9" s="125">
        <f t="shared" ref="BE9:BE72" si="6">SUM(BI9:BQ9)+BF9</f>
        <v>6.74</v>
      </c>
      <c r="BF9" s="125">
        <f t="shared" ref="BF9:BF72" si="7">BG9+BH9</f>
        <v>0</v>
      </c>
      <c r="BG9" s="125"/>
      <c r="BH9" s="125"/>
      <c r="BI9" s="125">
        <v>0</v>
      </c>
      <c r="BJ9" s="125">
        <v>0</v>
      </c>
      <c r="BK9" s="125">
        <v>6.74</v>
      </c>
      <c r="BL9" s="125">
        <v>0</v>
      </c>
      <c r="BM9" s="125">
        <v>0</v>
      </c>
      <c r="BN9" s="125">
        <v>0</v>
      </c>
      <c r="BO9" s="125">
        <v>0</v>
      </c>
      <c r="BP9" s="125">
        <v>0</v>
      </c>
      <c r="BQ9" s="125">
        <v>0</v>
      </c>
      <c r="BR9" s="125">
        <v>424</v>
      </c>
      <c r="BS9" s="125">
        <f t="shared" ref="BS9:BS72" si="8">BR9+BE9+AB9+F9</f>
        <v>2700.12</v>
      </c>
    </row>
    <row r="10" s="110" customFormat="1" ht="19.5" customHeight="1" spans="1:71">
      <c r="A10" s="123" t="s">
        <v>139</v>
      </c>
      <c r="B10" s="123" t="s">
        <v>140</v>
      </c>
      <c r="C10" s="123" t="s">
        <v>137</v>
      </c>
      <c r="D10" s="124" t="s">
        <v>141</v>
      </c>
      <c r="E10" s="125">
        <f t="shared" si="1"/>
        <v>2276.12</v>
      </c>
      <c r="F10" s="125">
        <f t="shared" si="3"/>
        <v>1550.03</v>
      </c>
      <c r="G10" s="125">
        <v>699.4</v>
      </c>
      <c r="H10" s="125">
        <f t="shared" si="4"/>
        <v>765.49</v>
      </c>
      <c r="I10" s="125">
        <v>669.15</v>
      </c>
      <c r="J10" s="125">
        <v>94.34</v>
      </c>
      <c r="K10" s="125">
        <v>2</v>
      </c>
      <c r="L10" s="125">
        <v>0</v>
      </c>
      <c r="M10" s="125">
        <v>85.14</v>
      </c>
      <c r="N10" s="125">
        <v>0</v>
      </c>
      <c r="O10" s="125">
        <v>0</v>
      </c>
      <c r="P10" s="125">
        <v>0</v>
      </c>
      <c r="Q10" s="125"/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3" t="s">
        <v>139</v>
      </c>
      <c r="Y10" s="123" t="s">
        <v>140</v>
      </c>
      <c r="Z10" s="123" t="s">
        <v>137</v>
      </c>
      <c r="AA10" s="124" t="s">
        <v>141</v>
      </c>
      <c r="AB10" s="125">
        <f>SUBTOTAL(9,AC10:BD10)</f>
        <v>719.35</v>
      </c>
      <c r="AC10" s="136">
        <v>147.77</v>
      </c>
      <c r="AD10" s="136">
        <v>61.26</v>
      </c>
      <c r="AE10" s="137">
        <v>0</v>
      </c>
      <c r="AF10" s="137">
        <v>0</v>
      </c>
      <c r="AG10" s="136">
        <v>10.6</v>
      </c>
      <c r="AH10" s="136">
        <v>25.46</v>
      </c>
      <c r="AI10" s="136">
        <v>0.5</v>
      </c>
      <c r="AJ10" s="136">
        <v>0</v>
      </c>
      <c r="AK10" s="136">
        <v>0</v>
      </c>
      <c r="AL10" s="136">
        <v>57.64</v>
      </c>
      <c r="AM10" s="137">
        <v>0</v>
      </c>
      <c r="AN10" s="136">
        <v>4</v>
      </c>
      <c r="AO10" s="136">
        <v>12.76</v>
      </c>
      <c r="AP10" s="136">
        <v>49.99</v>
      </c>
      <c r="AQ10" s="136">
        <v>15.61</v>
      </c>
      <c r="AR10" s="136">
        <v>52.54</v>
      </c>
      <c r="AS10" s="137">
        <v>2</v>
      </c>
      <c r="AT10" s="137">
        <v>0</v>
      </c>
      <c r="AU10" s="137">
        <v>0</v>
      </c>
      <c r="AV10" s="136">
        <v>2</v>
      </c>
      <c r="AW10" s="137">
        <v>2</v>
      </c>
      <c r="AX10" s="136">
        <v>136.5</v>
      </c>
      <c r="AY10" s="136">
        <v>0</v>
      </c>
      <c r="AZ10" s="136">
        <v>9.56</v>
      </c>
      <c r="BA10" s="136">
        <v>118.16</v>
      </c>
      <c r="BB10" s="136">
        <v>0</v>
      </c>
      <c r="BC10" s="136">
        <v>11</v>
      </c>
      <c r="BD10" s="125">
        <v>0</v>
      </c>
      <c r="BE10" s="125">
        <f t="shared" si="6"/>
        <v>6.74</v>
      </c>
      <c r="BF10" s="125">
        <f t="shared" si="7"/>
        <v>0</v>
      </c>
      <c r="BG10" s="125"/>
      <c r="BH10" s="125"/>
      <c r="BI10" s="125">
        <v>0</v>
      </c>
      <c r="BJ10" s="125">
        <v>0</v>
      </c>
      <c r="BK10" s="125">
        <v>6.74</v>
      </c>
      <c r="BL10" s="125">
        <v>0</v>
      </c>
      <c r="BM10" s="125">
        <v>0</v>
      </c>
      <c r="BN10" s="125">
        <v>0</v>
      </c>
      <c r="BO10" s="125">
        <v>0</v>
      </c>
      <c r="BP10" s="125">
        <v>0</v>
      </c>
      <c r="BQ10" s="125">
        <v>0</v>
      </c>
      <c r="BR10" s="125">
        <v>424</v>
      </c>
      <c r="BS10" s="125">
        <f t="shared" si="8"/>
        <v>2700.12</v>
      </c>
    </row>
    <row r="11" s="110" customFormat="1" ht="19.5" customHeight="1" spans="1:71">
      <c r="A11" s="123"/>
      <c r="B11" s="123" t="s">
        <v>142</v>
      </c>
      <c r="C11" s="123"/>
      <c r="D11" s="124" t="s">
        <v>143</v>
      </c>
      <c r="E11" s="125">
        <f t="shared" si="1"/>
        <v>571.05</v>
      </c>
      <c r="F11" s="125">
        <f t="shared" si="3"/>
        <v>515.23</v>
      </c>
      <c r="G11" s="125">
        <v>444.31</v>
      </c>
      <c r="H11" s="125">
        <f t="shared" si="4"/>
        <v>60.75</v>
      </c>
      <c r="I11" s="125">
        <v>60.75</v>
      </c>
      <c r="J11" s="125">
        <v>0</v>
      </c>
      <c r="K11" s="125">
        <v>0</v>
      </c>
      <c r="L11" s="125">
        <v>0</v>
      </c>
      <c r="M11" s="125">
        <v>10.17</v>
      </c>
      <c r="N11" s="125">
        <v>0</v>
      </c>
      <c r="O11" s="125">
        <v>0</v>
      </c>
      <c r="P11" s="125">
        <v>0</v>
      </c>
      <c r="Q11" s="125"/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3"/>
      <c r="Y11" s="123" t="s">
        <v>142</v>
      </c>
      <c r="Z11" s="123"/>
      <c r="AA11" s="124" t="s">
        <v>143</v>
      </c>
      <c r="AB11" s="125">
        <f>AB12</f>
        <v>55.12</v>
      </c>
      <c r="AC11" s="125">
        <f t="shared" ref="AC11:AZ11" si="9">AC12</f>
        <v>14.2</v>
      </c>
      <c r="AD11" s="125">
        <f t="shared" si="9"/>
        <v>0</v>
      </c>
      <c r="AE11" s="125">
        <f t="shared" si="9"/>
        <v>0</v>
      </c>
      <c r="AF11" s="125">
        <f t="shared" si="9"/>
        <v>0</v>
      </c>
      <c r="AG11" s="125">
        <f t="shared" si="9"/>
        <v>0</v>
      </c>
      <c r="AH11" s="125">
        <f t="shared" si="9"/>
        <v>1.3</v>
      </c>
      <c r="AI11" s="125">
        <f t="shared" si="9"/>
        <v>1.8</v>
      </c>
      <c r="AJ11" s="125">
        <f t="shared" si="9"/>
        <v>0</v>
      </c>
      <c r="AK11" s="125">
        <f t="shared" si="9"/>
        <v>0</v>
      </c>
      <c r="AL11" s="125">
        <f t="shared" si="9"/>
        <v>3</v>
      </c>
      <c r="AM11" s="125">
        <f t="shared" si="9"/>
        <v>0</v>
      </c>
      <c r="AN11" s="125">
        <f t="shared" si="9"/>
        <v>0</v>
      </c>
      <c r="AO11" s="125">
        <f t="shared" si="9"/>
        <v>0</v>
      </c>
      <c r="AP11" s="125">
        <f t="shared" si="9"/>
        <v>0</v>
      </c>
      <c r="AQ11" s="125">
        <f t="shared" si="9"/>
        <v>0</v>
      </c>
      <c r="AR11" s="125">
        <f t="shared" si="9"/>
        <v>13</v>
      </c>
      <c r="AS11" s="125">
        <f t="shared" si="9"/>
        <v>0</v>
      </c>
      <c r="AT11" s="125">
        <f t="shared" si="9"/>
        <v>0</v>
      </c>
      <c r="AU11" s="125">
        <f t="shared" si="9"/>
        <v>0</v>
      </c>
      <c r="AV11" s="125">
        <f t="shared" si="9"/>
        <v>0</v>
      </c>
      <c r="AW11" s="125">
        <f t="shared" si="9"/>
        <v>0</v>
      </c>
      <c r="AX11" s="125">
        <f t="shared" si="9"/>
        <v>0</v>
      </c>
      <c r="AY11" s="125">
        <f t="shared" si="9"/>
        <v>0</v>
      </c>
      <c r="AZ11" s="125">
        <f t="shared" si="9"/>
        <v>0</v>
      </c>
      <c r="BA11" s="125">
        <f t="shared" ref="BA11:BD11" si="10">BA12</f>
        <v>21.82</v>
      </c>
      <c r="BB11" s="125">
        <f t="shared" si="10"/>
        <v>0</v>
      </c>
      <c r="BC11" s="125">
        <f t="shared" si="10"/>
        <v>0</v>
      </c>
      <c r="BD11" s="125">
        <f t="shared" si="10"/>
        <v>0</v>
      </c>
      <c r="BE11" s="125">
        <f t="shared" si="6"/>
        <v>0.7</v>
      </c>
      <c r="BF11" s="125">
        <f t="shared" si="7"/>
        <v>0</v>
      </c>
      <c r="BG11" s="125"/>
      <c r="BH11" s="125"/>
      <c r="BI11" s="125">
        <v>0</v>
      </c>
      <c r="BJ11" s="125">
        <v>0</v>
      </c>
      <c r="BK11" s="125">
        <v>0.7</v>
      </c>
      <c r="BL11" s="125">
        <v>0</v>
      </c>
      <c r="BM11" s="125">
        <v>0</v>
      </c>
      <c r="BN11" s="125">
        <v>0</v>
      </c>
      <c r="BO11" s="125">
        <v>0</v>
      </c>
      <c r="BP11" s="125">
        <v>0</v>
      </c>
      <c r="BQ11" s="125">
        <v>0</v>
      </c>
      <c r="BR11" s="125">
        <v>336</v>
      </c>
      <c r="BS11" s="125">
        <f t="shared" si="8"/>
        <v>907.05</v>
      </c>
    </row>
    <row r="12" s="110" customFormat="1" ht="19.5" customHeight="1" spans="1:71">
      <c r="A12" s="123" t="s">
        <v>139</v>
      </c>
      <c r="B12" s="123" t="s">
        <v>144</v>
      </c>
      <c r="C12" s="123" t="s">
        <v>137</v>
      </c>
      <c r="D12" s="124" t="s">
        <v>141</v>
      </c>
      <c r="E12" s="125">
        <f t="shared" si="1"/>
        <v>571.05</v>
      </c>
      <c r="F12" s="125">
        <f t="shared" si="3"/>
        <v>515.23</v>
      </c>
      <c r="G12" s="125">
        <v>444.31</v>
      </c>
      <c r="H12" s="125">
        <f t="shared" si="4"/>
        <v>60.75</v>
      </c>
      <c r="I12" s="125">
        <v>60.75</v>
      </c>
      <c r="J12" s="125">
        <v>0</v>
      </c>
      <c r="K12" s="125">
        <v>0</v>
      </c>
      <c r="L12" s="125">
        <v>0</v>
      </c>
      <c r="M12" s="125">
        <v>10.17</v>
      </c>
      <c r="N12" s="125">
        <v>0</v>
      </c>
      <c r="O12" s="125">
        <v>0</v>
      </c>
      <c r="P12" s="125">
        <v>0</v>
      </c>
      <c r="Q12" s="125"/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  <c r="X12" s="123" t="s">
        <v>139</v>
      </c>
      <c r="Y12" s="123" t="s">
        <v>144</v>
      </c>
      <c r="Z12" s="123" t="s">
        <v>137</v>
      </c>
      <c r="AA12" s="124" t="s">
        <v>141</v>
      </c>
      <c r="AB12" s="125">
        <f>SUBTOTAL(9,AC12:BD12)</f>
        <v>55.12</v>
      </c>
      <c r="AC12" s="136">
        <v>14.2</v>
      </c>
      <c r="AD12" s="136">
        <v>0</v>
      </c>
      <c r="AE12" s="137">
        <v>0</v>
      </c>
      <c r="AF12" s="137">
        <v>0</v>
      </c>
      <c r="AG12" s="136">
        <v>0</v>
      </c>
      <c r="AH12" s="136">
        <v>1.3</v>
      </c>
      <c r="AI12" s="136">
        <v>1.8</v>
      </c>
      <c r="AJ12" s="136">
        <v>0</v>
      </c>
      <c r="AK12" s="136">
        <v>0</v>
      </c>
      <c r="AL12" s="136">
        <v>3</v>
      </c>
      <c r="AM12" s="137">
        <v>0</v>
      </c>
      <c r="AN12" s="136">
        <v>0</v>
      </c>
      <c r="AO12" s="136">
        <v>0</v>
      </c>
      <c r="AP12" s="136">
        <v>0</v>
      </c>
      <c r="AQ12" s="136">
        <v>0</v>
      </c>
      <c r="AR12" s="136">
        <v>13</v>
      </c>
      <c r="AS12" s="137">
        <v>0</v>
      </c>
      <c r="AT12" s="137">
        <v>0</v>
      </c>
      <c r="AU12" s="137">
        <v>0</v>
      </c>
      <c r="AV12" s="136">
        <v>0</v>
      </c>
      <c r="AW12" s="137">
        <v>0</v>
      </c>
      <c r="AX12" s="136">
        <v>0</v>
      </c>
      <c r="AY12" s="136">
        <v>0</v>
      </c>
      <c r="AZ12" s="136">
        <v>0</v>
      </c>
      <c r="BA12" s="136">
        <v>21.82</v>
      </c>
      <c r="BB12" s="136">
        <v>0</v>
      </c>
      <c r="BC12" s="136">
        <v>0</v>
      </c>
      <c r="BD12" s="125">
        <v>0</v>
      </c>
      <c r="BE12" s="125">
        <f t="shared" si="6"/>
        <v>0.7</v>
      </c>
      <c r="BF12" s="125">
        <f t="shared" si="7"/>
        <v>0</v>
      </c>
      <c r="BG12" s="125"/>
      <c r="BH12" s="125"/>
      <c r="BI12" s="125">
        <v>0</v>
      </c>
      <c r="BJ12" s="125">
        <v>0</v>
      </c>
      <c r="BK12" s="125">
        <v>0.7</v>
      </c>
      <c r="BL12" s="125">
        <v>0</v>
      </c>
      <c r="BM12" s="125">
        <v>0</v>
      </c>
      <c r="BN12" s="125">
        <v>0</v>
      </c>
      <c r="BO12" s="125">
        <v>0</v>
      </c>
      <c r="BP12" s="125">
        <v>0</v>
      </c>
      <c r="BQ12" s="125">
        <v>0</v>
      </c>
      <c r="BR12" s="125">
        <v>336</v>
      </c>
      <c r="BS12" s="125">
        <f t="shared" si="8"/>
        <v>907.05</v>
      </c>
    </row>
    <row r="13" s="110" customFormat="1" ht="19.5" customHeight="1" spans="1:71">
      <c r="A13" s="123"/>
      <c r="B13" s="123" t="s">
        <v>145</v>
      </c>
      <c r="C13" s="123"/>
      <c r="D13" s="124" t="s">
        <v>146</v>
      </c>
      <c r="E13" s="125">
        <f t="shared" si="1"/>
        <v>17228.3</v>
      </c>
      <c r="F13" s="125">
        <f t="shared" si="3"/>
        <v>13404.61</v>
      </c>
      <c r="G13" s="125">
        <v>6101.93</v>
      </c>
      <c r="H13" s="125">
        <f t="shared" si="4"/>
        <v>3989.63</v>
      </c>
      <c r="I13" s="125">
        <f>5076.88-2425.71</f>
        <v>2651.17</v>
      </c>
      <c r="J13" s="125">
        <v>840.46</v>
      </c>
      <c r="K13" s="125">
        <v>498</v>
      </c>
      <c r="L13" s="125">
        <v>0</v>
      </c>
      <c r="M13" s="125">
        <v>605.59</v>
      </c>
      <c r="N13" s="125">
        <v>0</v>
      </c>
      <c r="O13" s="125">
        <f>78.75+2425.71</f>
        <v>2504.46</v>
      </c>
      <c r="P13" s="125">
        <v>0</v>
      </c>
      <c r="Q13" s="125"/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203</v>
      </c>
      <c r="X13" s="123"/>
      <c r="Y13" s="123" t="s">
        <v>145</v>
      </c>
      <c r="Z13" s="123"/>
      <c r="AA13" s="124" t="s">
        <v>146</v>
      </c>
      <c r="AB13" s="125">
        <f>SUM(AB14:AB19)</f>
        <v>3595.42</v>
      </c>
      <c r="AC13" s="125">
        <f t="shared" ref="AC13:BD13" si="11">SUM(AC14:AC19)</f>
        <v>545.57</v>
      </c>
      <c r="AD13" s="125">
        <f t="shared" si="11"/>
        <v>159.2</v>
      </c>
      <c r="AE13" s="125">
        <f t="shared" si="11"/>
        <v>25.3</v>
      </c>
      <c r="AF13" s="125">
        <f t="shared" si="11"/>
        <v>10.1</v>
      </c>
      <c r="AG13" s="125">
        <f t="shared" si="11"/>
        <v>53.15</v>
      </c>
      <c r="AH13" s="125">
        <f t="shared" si="11"/>
        <v>134.1</v>
      </c>
      <c r="AI13" s="125">
        <f t="shared" si="11"/>
        <v>37.05</v>
      </c>
      <c r="AJ13" s="125">
        <f t="shared" si="11"/>
        <v>0.8</v>
      </c>
      <c r="AK13" s="125">
        <f t="shared" si="11"/>
        <v>4.4</v>
      </c>
      <c r="AL13" s="125">
        <f t="shared" si="11"/>
        <v>254.49</v>
      </c>
      <c r="AM13" s="125">
        <f t="shared" si="11"/>
        <v>0</v>
      </c>
      <c r="AN13" s="125">
        <f t="shared" si="11"/>
        <v>129</v>
      </c>
      <c r="AO13" s="125">
        <f t="shared" si="11"/>
        <v>8.3</v>
      </c>
      <c r="AP13" s="125">
        <f t="shared" si="11"/>
        <v>149.9</v>
      </c>
      <c r="AQ13" s="125">
        <f t="shared" si="11"/>
        <v>68.7</v>
      </c>
      <c r="AR13" s="125">
        <f t="shared" si="11"/>
        <v>225.6</v>
      </c>
      <c r="AS13" s="125">
        <f t="shared" si="11"/>
        <v>0</v>
      </c>
      <c r="AT13" s="125">
        <f t="shared" si="11"/>
        <v>0</v>
      </c>
      <c r="AU13" s="125">
        <f t="shared" si="11"/>
        <v>0</v>
      </c>
      <c r="AV13" s="125">
        <f t="shared" si="11"/>
        <v>110.3</v>
      </c>
      <c r="AW13" s="125">
        <f t="shared" si="11"/>
        <v>13</v>
      </c>
      <c r="AX13" s="125">
        <f t="shared" si="11"/>
        <v>191.52</v>
      </c>
      <c r="AY13" s="125">
        <f t="shared" si="11"/>
        <v>2</v>
      </c>
      <c r="AZ13" s="125">
        <f t="shared" si="11"/>
        <v>90.38</v>
      </c>
      <c r="BA13" s="125">
        <f t="shared" si="11"/>
        <v>788.23</v>
      </c>
      <c r="BB13" s="125">
        <f t="shared" si="11"/>
        <v>6</v>
      </c>
      <c r="BC13" s="125">
        <f t="shared" si="11"/>
        <v>584.33</v>
      </c>
      <c r="BD13" s="125">
        <f t="shared" si="11"/>
        <v>4</v>
      </c>
      <c r="BE13" s="125">
        <f t="shared" si="6"/>
        <v>228.27</v>
      </c>
      <c r="BF13" s="125">
        <f t="shared" si="7"/>
        <v>0</v>
      </c>
      <c r="BG13" s="125"/>
      <c r="BH13" s="125"/>
      <c r="BI13" s="125">
        <v>0</v>
      </c>
      <c r="BJ13" s="125">
        <v>0</v>
      </c>
      <c r="BK13" s="125">
        <f>88.36+89.28</f>
        <v>177.64</v>
      </c>
      <c r="BL13" s="125">
        <v>0</v>
      </c>
      <c r="BM13" s="125">
        <v>0</v>
      </c>
      <c r="BN13" s="125">
        <v>0</v>
      </c>
      <c r="BO13" s="125">
        <v>0</v>
      </c>
      <c r="BP13" s="125">
        <v>0</v>
      </c>
      <c r="BQ13" s="125">
        <f>12+38.63</f>
        <v>50.63</v>
      </c>
      <c r="BR13" s="125">
        <f>9474.5-4</f>
        <v>9470.5</v>
      </c>
      <c r="BS13" s="125">
        <f t="shared" si="8"/>
        <v>26698.8</v>
      </c>
    </row>
    <row r="14" s="110" customFormat="1" ht="19.5" customHeight="1" spans="1:71">
      <c r="A14" s="123" t="s">
        <v>139</v>
      </c>
      <c r="B14" s="123" t="s">
        <v>147</v>
      </c>
      <c r="C14" s="123" t="s">
        <v>137</v>
      </c>
      <c r="D14" s="124" t="s">
        <v>141</v>
      </c>
      <c r="E14" s="125">
        <f t="shared" si="1"/>
        <v>16066.23</v>
      </c>
      <c r="F14" s="125">
        <f t="shared" si="3"/>
        <v>12822.79</v>
      </c>
      <c r="G14" s="125">
        <v>5636.97</v>
      </c>
      <c r="H14" s="125">
        <f t="shared" si="4"/>
        <v>3954.91</v>
      </c>
      <c r="I14" s="125">
        <f>5045.38-2425.71</f>
        <v>2619.67</v>
      </c>
      <c r="J14" s="125">
        <v>837.24</v>
      </c>
      <c r="K14" s="125">
        <v>498</v>
      </c>
      <c r="L14" s="125">
        <v>0</v>
      </c>
      <c r="M14" s="125">
        <v>593.42</v>
      </c>
      <c r="N14" s="125">
        <v>0</v>
      </c>
      <c r="O14" s="125">
        <f>26.78+2425.71</f>
        <v>2452.49</v>
      </c>
      <c r="P14" s="125">
        <v>0</v>
      </c>
      <c r="Q14" s="125"/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185</v>
      </c>
      <c r="X14" s="123" t="s">
        <v>139</v>
      </c>
      <c r="Y14" s="123" t="s">
        <v>147</v>
      </c>
      <c r="Z14" s="123" t="s">
        <v>137</v>
      </c>
      <c r="AA14" s="124" t="s">
        <v>141</v>
      </c>
      <c r="AB14" s="125">
        <f t="shared" ref="AB14:AB19" si="12">SUBTOTAL(9,AC14:BD14)</f>
        <v>3028.8</v>
      </c>
      <c r="AC14" s="136">
        <v>391.07</v>
      </c>
      <c r="AD14" s="136">
        <v>137.2</v>
      </c>
      <c r="AE14" s="137">
        <v>15.8</v>
      </c>
      <c r="AF14" s="137">
        <v>8.6</v>
      </c>
      <c r="AG14" s="136">
        <v>42.55</v>
      </c>
      <c r="AH14" s="136">
        <v>108.6</v>
      </c>
      <c r="AI14" s="136">
        <v>26.85</v>
      </c>
      <c r="AJ14" s="136">
        <v>0</v>
      </c>
      <c r="AK14" s="136">
        <v>4.4</v>
      </c>
      <c r="AL14" s="136">
        <v>180.29</v>
      </c>
      <c r="AM14" s="137">
        <v>0</v>
      </c>
      <c r="AN14" s="136">
        <v>123.2</v>
      </c>
      <c r="AO14" s="136">
        <v>5.3</v>
      </c>
      <c r="AP14" s="136">
        <v>119.5</v>
      </c>
      <c r="AQ14" s="136">
        <v>55.3</v>
      </c>
      <c r="AR14" s="136">
        <v>171.6</v>
      </c>
      <c r="AS14" s="137">
        <v>0</v>
      </c>
      <c r="AT14" s="137">
        <v>0</v>
      </c>
      <c r="AU14" s="137">
        <v>0</v>
      </c>
      <c r="AV14" s="136">
        <v>100.3</v>
      </c>
      <c r="AW14" s="137">
        <v>3</v>
      </c>
      <c r="AX14" s="136">
        <v>184.68</v>
      </c>
      <c r="AY14" s="136">
        <v>0</v>
      </c>
      <c r="AZ14" s="136">
        <v>82.38</v>
      </c>
      <c r="BA14" s="136">
        <v>688.91</v>
      </c>
      <c r="BB14" s="136">
        <v>1</v>
      </c>
      <c r="BC14" s="136">
        <v>574.27</v>
      </c>
      <c r="BD14" s="125">
        <v>4</v>
      </c>
      <c r="BE14" s="125">
        <f t="shared" si="6"/>
        <v>214.64</v>
      </c>
      <c r="BF14" s="125">
        <f t="shared" si="7"/>
        <v>0</v>
      </c>
      <c r="BG14" s="125"/>
      <c r="BH14" s="125"/>
      <c r="BI14" s="125">
        <v>0</v>
      </c>
      <c r="BJ14" s="125">
        <v>0</v>
      </c>
      <c r="BK14" s="125">
        <f>74.73+89.28</f>
        <v>164.01</v>
      </c>
      <c r="BL14" s="125">
        <v>0</v>
      </c>
      <c r="BM14" s="125">
        <v>0</v>
      </c>
      <c r="BN14" s="125">
        <v>0</v>
      </c>
      <c r="BO14" s="125">
        <v>0</v>
      </c>
      <c r="BP14" s="125">
        <v>0</v>
      </c>
      <c r="BQ14" s="125">
        <f>12+38.63</f>
        <v>50.63</v>
      </c>
      <c r="BR14" s="125">
        <f>6801.32-4</f>
        <v>6797.32</v>
      </c>
      <c r="BS14" s="125">
        <f t="shared" si="8"/>
        <v>22863.55</v>
      </c>
    </row>
    <row r="15" s="110" customFormat="1" ht="19.5" customHeight="1" spans="1:71">
      <c r="A15" s="123" t="s">
        <v>139</v>
      </c>
      <c r="B15" s="123" t="s">
        <v>147</v>
      </c>
      <c r="C15" s="123" t="s">
        <v>142</v>
      </c>
      <c r="D15" s="124" t="s">
        <v>148</v>
      </c>
      <c r="E15" s="125">
        <f t="shared" si="1"/>
        <v>839.08</v>
      </c>
      <c r="F15" s="125">
        <f t="shared" si="3"/>
        <v>318.97</v>
      </c>
      <c r="G15" s="125">
        <v>318.97</v>
      </c>
      <c r="H15" s="125">
        <f t="shared" si="4"/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/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3" t="s">
        <v>139</v>
      </c>
      <c r="Y15" s="123" t="s">
        <v>147</v>
      </c>
      <c r="Z15" s="123" t="s">
        <v>142</v>
      </c>
      <c r="AA15" s="124" t="s">
        <v>148</v>
      </c>
      <c r="AB15" s="125">
        <f t="shared" si="12"/>
        <v>506.88</v>
      </c>
      <c r="AC15" s="136">
        <v>145</v>
      </c>
      <c r="AD15" s="136">
        <v>19.5</v>
      </c>
      <c r="AE15" s="137">
        <v>9.5</v>
      </c>
      <c r="AF15" s="137">
        <v>1.5</v>
      </c>
      <c r="AG15" s="136">
        <v>8.2</v>
      </c>
      <c r="AH15" s="136">
        <v>21</v>
      </c>
      <c r="AI15" s="136">
        <v>10</v>
      </c>
      <c r="AJ15" s="136">
        <v>0.8</v>
      </c>
      <c r="AK15" s="136">
        <v>0</v>
      </c>
      <c r="AL15" s="136">
        <v>62</v>
      </c>
      <c r="AM15" s="137">
        <v>0</v>
      </c>
      <c r="AN15" s="136">
        <v>5</v>
      </c>
      <c r="AO15" s="136">
        <v>3</v>
      </c>
      <c r="AP15" s="136">
        <v>29</v>
      </c>
      <c r="AQ15" s="136">
        <v>13.4</v>
      </c>
      <c r="AR15" s="136">
        <v>46</v>
      </c>
      <c r="AS15" s="137">
        <v>0</v>
      </c>
      <c r="AT15" s="137">
        <v>0</v>
      </c>
      <c r="AU15" s="137">
        <v>0</v>
      </c>
      <c r="AV15" s="136">
        <v>10</v>
      </c>
      <c r="AW15" s="137">
        <v>10</v>
      </c>
      <c r="AX15" s="136">
        <v>2.4</v>
      </c>
      <c r="AY15" s="136">
        <v>2</v>
      </c>
      <c r="AZ15" s="136">
        <v>8</v>
      </c>
      <c r="BA15" s="136">
        <v>88.08</v>
      </c>
      <c r="BB15" s="136">
        <v>5</v>
      </c>
      <c r="BC15" s="136">
        <v>7.5</v>
      </c>
      <c r="BD15" s="125">
        <v>0</v>
      </c>
      <c r="BE15" s="125">
        <f t="shared" si="6"/>
        <v>13.23</v>
      </c>
      <c r="BF15" s="125">
        <f t="shared" si="7"/>
        <v>0</v>
      </c>
      <c r="BG15" s="125"/>
      <c r="BH15" s="125"/>
      <c r="BI15" s="125">
        <v>0</v>
      </c>
      <c r="BJ15" s="125">
        <v>0</v>
      </c>
      <c r="BK15" s="125">
        <v>13.23</v>
      </c>
      <c r="BL15" s="125">
        <v>0</v>
      </c>
      <c r="BM15" s="125">
        <v>0</v>
      </c>
      <c r="BN15" s="125">
        <v>0</v>
      </c>
      <c r="BO15" s="125">
        <v>0</v>
      </c>
      <c r="BP15" s="125">
        <v>0</v>
      </c>
      <c r="BQ15" s="125">
        <v>0</v>
      </c>
      <c r="BR15" s="125">
        <v>0</v>
      </c>
      <c r="BS15" s="125">
        <f t="shared" si="8"/>
        <v>839.08</v>
      </c>
    </row>
    <row r="16" s="110" customFormat="1" ht="19.5" customHeight="1" spans="1:71">
      <c r="A16" s="123" t="s">
        <v>139</v>
      </c>
      <c r="B16" s="123" t="s">
        <v>147</v>
      </c>
      <c r="C16" s="123" t="s">
        <v>145</v>
      </c>
      <c r="D16" s="124" t="s">
        <v>149</v>
      </c>
      <c r="E16" s="125">
        <f t="shared" si="1"/>
        <v>79.61</v>
      </c>
      <c r="F16" s="125">
        <f t="shared" si="3"/>
        <v>68.21</v>
      </c>
      <c r="G16" s="125">
        <v>30.35</v>
      </c>
      <c r="H16" s="125">
        <f t="shared" si="4"/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2.53</v>
      </c>
      <c r="N16" s="125">
        <v>0</v>
      </c>
      <c r="O16" s="125">
        <v>17.33</v>
      </c>
      <c r="P16" s="125">
        <v>0</v>
      </c>
      <c r="Q16" s="125"/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18</v>
      </c>
      <c r="X16" s="123" t="s">
        <v>139</v>
      </c>
      <c r="Y16" s="123" t="s">
        <v>147</v>
      </c>
      <c r="Z16" s="123" t="s">
        <v>145</v>
      </c>
      <c r="AA16" s="124" t="s">
        <v>149</v>
      </c>
      <c r="AB16" s="125">
        <f t="shared" si="12"/>
        <v>11.4</v>
      </c>
      <c r="AC16" s="136">
        <v>3</v>
      </c>
      <c r="AD16" s="136">
        <v>0</v>
      </c>
      <c r="AE16" s="137">
        <v>0</v>
      </c>
      <c r="AF16" s="137">
        <v>0</v>
      </c>
      <c r="AG16" s="136">
        <v>1</v>
      </c>
      <c r="AH16" s="136">
        <v>1</v>
      </c>
      <c r="AI16" s="136">
        <v>0</v>
      </c>
      <c r="AJ16" s="136">
        <v>0</v>
      </c>
      <c r="AK16" s="136">
        <v>0</v>
      </c>
      <c r="AL16" s="136">
        <v>0.4</v>
      </c>
      <c r="AM16" s="137">
        <v>0</v>
      </c>
      <c r="AN16" s="136">
        <v>0</v>
      </c>
      <c r="AO16" s="136">
        <v>0</v>
      </c>
      <c r="AP16" s="136">
        <v>0</v>
      </c>
      <c r="AQ16" s="136">
        <v>0</v>
      </c>
      <c r="AR16" s="136">
        <v>3</v>
      </c>
      <c r="AS16" s="137">
        <v>0</v>
      </c>
      <c r="AT16" s="137">
        <v>0</v>
      </c>
      <c r="AU16" s="137">
        <v>0</v>
      </c>
      <c r="AV16" s="136">
        <v>0</v>
      </c>
      <c r="AW16" s="137">
        <v>0</v>
      </c>
      <c r="AX16" s="136">
        <v>3</v>
      </c>
      <c r="AY16" s="136">
        <v>0</v>
      </c>
      <c r="AZ16" s="136">
        <v>0</v>
      </c>
      <c r="BA16" s="136">
        <v>0</v>
      </c>
      <c r="BB16" s="136">
        <v>0</v>
      </c>
      <c r="BC16" s="136">
        <v>0</v>
      </c>
      <c r="BD16" s="125">
        <v>0</v>
      </c>
      <c r="BE16" s="125">
        <f t="shared" si="6"/>
        <v>0</v>
      </c>
      <c r="BF16" s="125">
        <f t="shared" si="7"/>
        <v>0</v>
      </c>
      <c r="BG16" s="125"/>
      <c r="BH16" s="125"/>
      <c r="BI16" s="125">
        <v>0</v>
      </c>
      <c r="BJ16" s="125">
        <v>0</v>
      </c>
      <c r="BK16" s="125">
        <v>0</v>
      </c>
      <c r="BL16" s="125">
        <v>0</v>
      </c>
      <c r="BM16" s="125">
        <v>0</v>
      </c>
      <c r="BN16" s="125">
        <v>0</v>
      </c>
      <c r="BO16" s="125">
        <v>0</v>
      </c>
      <c r="BP16" s="125">
        <v>0</v>
      </c>
      <c r="BQ16" s="125">
        <v>0</v>
      </c>
      <c r="BR16" s="125">
        <v>0</v>
      </c>
      <c r="BS16" s="125">
        <f t="shared" si="8"/>
        <v>79.61</v>
      </c>
    </row>
    <row r="17" s="110" customFormat="1" spans="1:71">
      <c r="A17" s="123" t="s">
        <v>139</v>
      </c>
      <c r="B17" s="123" t="s">
        <v>147</v>
      </c>
      <c r="C17" s="123" t="s">
        <v>150</v>
      </c>
      <c r="D17" s="124" t="s">
        <v>151</v>
      </c>
      <c r="E17" s="125">
        <f t="shared" si="1"/>
        <v>107.7</v>
      </c>
      <c r="F17" s="125">
        <f t="shared" si="3"/>
        <v>80.96</v>
      </c>
      <c r="G17" s="125">
        <v>45.66</v>
      </c>
      <c r="H17" s="125">
        <f t="shared" si="4"/>
        <v>31.5</v>
      </c>
      <c r="I17" s="125">
        <v>31.5</v>
      </c>
      <c r="J17" s="125">
        <v>0</v>
      </c>
      <c r="K17" s="125">
        <v>0</v>
      </c>
      <c r="L17" s="125">
        <v>0</v>
      </c>
      <c r="M17" s="125">
        <v>3.8</v>
      </c>
      <c r="N17" s="125">
        <v>0</v>
      </c>
      <c r="O17" s="125">
        <v>0</v>
      </c>
      <c r="P17" s="125">
        <v>0</v>
      </c>
      <c r="Q17" s="125"/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  <c r="X17" s="123" t="s">
        <v>139</v>
      </c>
      <c r="Y17" s="123" t="s">
        <v>147</v>
      </c>
      <c r="Z17" s="123" t="s">
        <v>150</v>
      </c>
      <c r="AA17" s="124" t="s">
        <v>151</v>
      </c>
      <c r="AB17" s="125">
        <f t="shared" si="12"/>
        <v>26.34</v>
      </c>
      <c r="AC17" s="136">
        <v>3</v>
      </c>
      <c r="AD17" s="136">
        <v>0</v>
      </c>
      <c r="AE17" s="137">
        <v>0</v>
      </c>
      <c r="AF17" s="137">
        <v>0</v>
      </c>
      <c r="AG17" s="136">
        <v>1</v>
      </c>
      <c r="AH17" s="136">
        <v>1.5</v>
      </c>
      <c r="AI17" s="136">
        <v>0.2</v>
      </c>
      <c r="AJ17" s="136">
        <v>0</v>
      </c>
      <c r="AK17" s="136">
        <v>0</v>
      </c>
      <c r="AL17" s="136">
        <v>3</v>
      </c>
      <c r="AM17" s="137">
        <v>0</v>
      </c>
      <c r="AN17" s="136">
        <v>0</v>
      </c>
      <c r="AO17" s="136">
        <v>0</v>
      </c>
      <c r="AP17" s="136">
        <v>1.4</v>
      </c>
      <c r="AQ17" s="136">
        <v>0</v>
      </c>
      <c r="AR17" s="136">
        <v>5</v>
      </c>
      <c r="AS17" s="137">
        <v>0</v>
      </c>
      <c r="AT17" s="137">
        <v>0</v>
      </c>
      <c r="AU17" s="137">
        <v>0</v>
      </c>
      <c r="AV17" s="136">
        <v>0</v>
      </c>
      <c r="AW17" s="137">
        <v>0</v>
      </c>
      <c r="AX17" s="136">
        <v>0</v>
      </c>
      <c r="AY17" s="136">
        <v>0</v>
      </c>
      <c r="AZ17" s="136">
        <v>0</v>
      </c>
      <c r="BA17" s="136">
        <v>11.24</v>
      </c>
      <c r="BB17" s="136">
        <v>0</v>
      </c>
      <c r="BC17" s="136">
        <v>0</v>
      </c>
      <c r="BD17" s="125">
        <v>0</v>
      </c>
      <c r="BE17" s="125">
        <f t="shared" si="6"/>
        <v>0.4</v>
      </c>
      <c r="BF17" s="125">
        <f t="shared" si="7"/>
        <v>0</v>
      </c>
      <c r="BG17" s="125"/>
      <c r="BH17" s="125"/>
      <c r="BI17" s="125">
        <v>0</v>
      </c>
      <c r="BJ17" s="125">
        <v>0</v>
      </c>
      <c r="BK17" s="125">
        <v>0.4</v>
      </c>
      <c r="BL17" s="125">
        <v>0</v>
      </c>
      <c r="BM17" s="125">
        <v>0</v>
      </c>
      <c r="BN17" s="125">
        <v>0</v>
      </c>
      <c r="BO17" s="125">
        <v>0</v>
      </c>
      <c r="BP17" s="125">
        <v>0</v>
      </c>
      <c r="BQ17" s="125">
        <v>0</v>
      </c>
      <c r="BR17" s="125">
        <v>450.18</v>
      </c>
      <c r="BS17" s="125">
        <f t="shared" si="8"/>
        <v>557.88</v>
      </c>
    </row>
    <row r="18" s="110" customFormat="1" spans="1:71">
      <c r="A18" s="123" t="s">
        <v>139</v>
      </c>
      <c r="B18" s="123" t="s">
        <v>147</v>
      </c>
      <c r="C18" s="123" t="s">
        <v>152</v>
      </c>
      <c r="D18" s="124" t="s">
        <v>153</v>
      </c>
      <c r="E18" s="125">
        <f t="shared" si="1"/>
        <v>135.7</v>
      </c>
      <c r="F18" s="125">
        <f t="shared" si="3"/>
        <v>113.7</v>
      </c>
      <c r="G18" s="125">
        <v>70</v>
      </c>
      <c r="H18" s="125">
        <f t="shared" si="4"/>
        <v>3.22</v>
      </c>
      <c r="I18" s="125">
        <v>0</v>
      </c>
      <c r="J18" s="125">
        <v>3.22</v>
      </c>
      <c r="K18" s="125">
        <v>0</v>
      </c>
      <c r="L18" s="125">
        <v>0</v>
      </c>
      <c r="M18" s="125">
        <v>5.83</v>
      </c>
      <c r="N18" s="125">
        <v>0</v>
      </c>
      <c r="O18" s="125">
        <v>34.65</v>
      </c>
      <c r="P18" s="125">
        <v>0</v>
      </c>
      <c r="Q18" s="125"/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  <c r="X18" s="123" t="s">
        <v>139</v>
      </c>
      <c r="Y18" s="123" t="s">
        <v>147</v>
      </c>
      <c r="Z18" s="123" t="s">
        <v>152</v>
      </c>
      <c r="AA18" s="124" t="s">
        <v>153</v>
      </c>
      <c r="AB18" s="125">
        <f t="shared" si="12"/>
        <v>22</v>
      </c>
      <c r="AC18" s="136">
        <v>3.5</v>
      </c>
      <c r="AD18" s="136">
        <v>2.5</v>
      </c>
      <c r="AE18" s="137">
        <v>0</v>
      </c>
      <c r="AF18" s="137">
        <v>0</v>
      </c>
      <c r="AG18" s="136">
        <v>0.4</v>
      </c>
      <c r="AH18" s="136">
        <v>2</v>
      </c>
      <c r="AI18" s="136">
        <v>0</v>
      </c>
      <c r="AJ18" s="136">
        <v>0</v>
      </c>
      <c r="AK18" s="136">
        <v>0</v>
      </c>
      <c r="AL18" s="136">
        <v>8.8</v>
      </c>
      <c r="AM18" s="137">
        <v>0</v>
      </c>
      <c r="AN18" s="136">
        <v>0.8</v>
      </c>
      <c r="AO18" s="136">
        <v>0</v>
      </c>
      <c r="AP18" s="136">
        <v>0</v>
      </c>
      <c r="AQ18" s="136">
        <v>0</v>
      </c>
      <c r="AR18" s="136">
        <v>0</v>
      </c>
      <c r="AS18" s="137">
        <v>0</v>
      </c>
      <c r="AT18" s="137">
        <v>0</v>
      </c>
      <c r="AU18" s="137">
        <v>0</v>
      </c>
      <c r="AV18" s="136">
        <v>0</v>
      </c>
      <c r="AW18" s="137">
        <v>0</v>
      </c>
      <c r="AX18" s="136">
        <v>1.44</v>
      </c>
      <c r="AY18" s="136">
        <v>0</v>
      </c>
      <c r="AZ18" s="136">
        <v>0</v>
      </c>
      <c r="BA18" s="136">
        <v>0</v>
      </c>
      <c r="BB18" s="136">
        <v>0</v>
      </c>
      <c r="BC18" s="136">
        <v>2.56</v>
      </c>
      <c r="BD18" s="125">
        <v>0</v>
      </c>
      <c r="BE18" s="125">
        <f t="shared" si="6"/>
        <v>0</v>
      </c>
      <c r="BF18" s="125">
        <f t="shared" si="7"/>
        <v>0</v>
      </c>
      <c r="BG18" s="125"/>
      <c r="BH18" s="125"/>
      <c r="BI18" s="125">
        <v>0</v>
      </c>
      <c r="BJ18" s="125">
        <v>0</v>
      </c>
      <c r="BK18" s="125">
        <v>0</v>
      </c>
      <c r="BL18" s="125">
        <v>0</v>
      </c>
      <c r="BM18" s="125">
        <v>0</v>
      </c>
      <c r="BN18" s="125">
        <v>0</v>
      </c>
      <c r="BO18" s="125">
        <v>0</v>
      </c>
      <c r="BP18" s="125">
        <v>0</v>
      </c>
      <c r="BQ18" s="125">
        <v>0</v>
      </c>
      <c r="BR18" s="125">
        <v>1903</v>
      </c>
      <c r="BS18" s="125">
        <f t="shared" si="8"/>
        <v>2038.7</v>
      </c>
    </row>
    <row r="19" s="110" customFormat="1" spans="1:71">
      <c r="A19" s="123" t="s">
        <v>139</v>
      </c>
      <c r="B19" s="123" t="s">
        <v>147</v>
      </c>
      <c r="C19" s="123" t="s">
        <v>154</v>
      </c>
      <c r="D19" s="124" t="s">
        <v>155</v>
      </c>
      <c r="E19" s="125">
        <f t="shared" si="1"/>
        <v>0</v>
      </c>
      <c r="F19" s="125">
        <f t="shared" si="3"/>
        <v>0</v>
      </c>
      <c r="G19" s="125">
        <v>0</v>
      </c>
      <c r="H19" s="125">
        <f t="shared" si="4"/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Q19" s="125"/>
      <c r="R19" s="125">
        <v>0</v>
      </c>
      <c r="S19" s="125">
        <v>0</v>
      </c>
      <c r="T19" s="125">
        <v>0</v>
      </c>
      <c r="U19" s="125">
        <v>0</v>
      </c>
      <c r="V19" s="125">
        <v>0</v>
      </c>
      <c r="W19" s="125">
        <v>0</v>
      </c>
      <c r="X19" s="123" t="s">
        <v>139</v>
      </c>
      <c r="Y19" s="123" t="s">
        <v>147</v>
      </c>
      <c r="Z19" s="123" t="s">
        <v>154</v>
      </c>
      <c r="AA19" s="124" t="s">
        <v>155</v>
      </c>
      <c r="AB19" s="125">
        <f t="shared" si="12"/>
        <v>0</v>
      </c>
      <c r="AC19" s="136"/>
      <c r="AD19" s="136"/>
      <c r="AE19" s="137"/>
      <c r="AF19" s="137"/>
      <c r="AG19" s="136"/>
      <c r="AH19" s="136"/>
      <c r="AI19" s="136"/>
      <c r="AJ19" s="136"/>
      <c r="AK19" s="136"/>
      <c r="AL19" s="136"/>
      <c r="AM19" s="137"/>
      <c r="AN19" s="136"/>
      <c r="AO19" s="136"/>
      <c r="AP19" s="136"/>
      <c r="AQ19" s="136"/>
      <c r="AR19" s="136"/>
      <c r="AS19" s="137"/>
      <c r="AT19" s="137"/>
      <c r="AU19" s="137"/>
      <c r="AV19" s="136"/>
      <c r="AW19" s="137"/>
      <c r="AX19" s="136"/>
      <c r="AY19" s="136"/>
      <c r="AZ19" s="136"/>
      <c r="BA19" s="136"/>
      <c r="BB19" s="136"/>
      <c r="BC19" s="136"/>
      <c r="BD19" s="125"/>
      <c r="BE19" s="125">
        <f t="shared" si="6"/>
        <v>0</v>
      </c>
      <c r="BF19" s="125">
        <f t="shared" si="7"/>
        <v>0</v>
      </c>
      <c r="BG19" s="125"/>
      <c r="BH19" s="125"/>
      <c r="BI19" s="125">
        <v>0</v>
      </c>
      <c r="BJ19" s="125">
        <v>0</v>
      </c>
      <c r="BK19" s="125">
        <v>0</v>
      </c>
      <c r="BL19" s="125">
        <v>0</v>
      </c>
      <c r="BM19" s="125">
        <v>0</v>
      </c>
      <c r="BN19" s="125">
        <v>0</v>
      </c>
      <c r="BO19" s="125">
        <v>0</v>
      </c>
      <c r="BP19" s="125">
        <v>0</v>
      </c>
      <c r="BQ19" s="125">
        <v>0</v>
      </c>
      <c r="BR19" s="125">
        <v>320</v>
      </c>
      <c r="BS19" s="125">
        <f t="shared" si="8"/>
        <v>320</v>
      </c>
    </row>
    <row r="20" s="110" customFormat="1" spans="1:71">
      <c r="A20" s="123"/>
      <c r="B20" s="123" t="s">
        <v>156</v>
      </c>
      <c r="C20" s="123"/>
      <c r="D20" s="124" t="s">
        <v>157</v>
      </c>
      <c r="E20" s="125">
        <f t="shared" si="1"/>
        <v>334.79</v>
      </c>
      <c r="F20" s="125">
        <f t="shared" si="3"/>
        <v>253.89</v>
      </c>
      <c r="G20" s="125">
        <v>145.05</v>
      </c>
      <c r="H20" s="125">
        <f t="shared" si="4"/>
        <v>96.75</v>
      </c>
      <c r="I20" s="125">
        <v>96.75</v>
      </c>
      <c r="J20" s="125">
        <v>0</v>
      </c>
      <c r="K20" s="125">
        <v>0</v>
      </c>
      <c r="L20" s="125">
        <v>0</v>
      </c>
      <c r="M20" s="125">
        <v>12.09</v>
      </c>
      <c r="N20" s="125">
        <v>0</v>
      </c>
      <c r="O20" s="125">
        <v>0</v>
      </c>
      <c r="P20" s="125">
        <v>0</v>
      </c>
      <c r="Q20" s="125"/>
      <c r="R20" s="125">
        <v>0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  <c r="X20" s="123"/>
      <c r="Y20" s="123" t="s">
        <v>156</v>
      </c>
      <c r="Z20" s="123"/>
      <c r="AA20" s="124" t="s">
        <v>157</v>
      </c>
      <c r="AB20" s="125">
        <f>SUM(AB21)</f>
        <v>78.16</v>
      </c>
      <c r="AC20" s="125">
        <f t="shared" ref="AC20:BD20" si="13">SUM(AC21)</f>
        <v>5</v>
      </c>
      <c r="AD20" s="125">
        <f t="shared" si="13"/>
        <v>2</v>
      </c>
      <c r="AE20" s="125">
        <f t="shared" si="13"/>
        <v>0</v>
      </c>
      <c r="AF20" s="125">
        <f t="shared" si="13"/>
        <v>0</v>
      </c>
      <c r="AG20" s="125">
        <f t="shared" si="13"/>
        <v>0</v>
      </c>
      <c r="AH20" s="125">
        <f t="shared" si="13"/>
        <v>1</v>
      </c>
      <c r="AI20" s="125">
        <f t="shared" si="13"/>
        <v>0</v>
      </c>
      <c r="AJ20" s="125">
        <f t="shared" si="13"/>
        <v>0</v>
      </c>
      <c r="AK20" s="125">
        <f t="shared" si="13"/>
        <v>0</v>
      </c>
      <c r="AL20" s="125">
        <f t="shared" si="13"/>
        <v>18</v>
      </c>
      <c r="AM20" s="125">
        <f t="shared" si="13"/>
        <v>0</v>
      </c>
      <c r="AN20" s="125">
        <f t="shared" si="13"/>
        <v>0</v>
      </c>
      <c r="AO20" s="125">
        <f t="shared" si="13"/>
        <v>0</v>
      </c>
      <c r="AP20" s="125">
        <f t="shared" si="13"/>
        <v>0</v>
      </c>
      <c r="AQ20" s="125">
        <f t="shared" si="13"/>
        <v>0</v>
      </c>
      <c r="AR20" s="125">
        <f t="shared" si="13"/>
        <v>6</v>
      </c>
      <c r="AS20" s="125">
        <f t="shared" si="13"/>
        <v>0</v>
      </c>
      <c r="AT20" s="125">
        <f t="shared" si="13"/>
        <v>0</v>
      </c>
      <c r="AU20" s="125">
        <f t="shared" si="13"/>
        <v>0</v>
      </c>
      <c r="AV20" s="125">
        <f t="shared" si="13"/>
        <v>2</v>
      </c>
      <c r="AW20" s="125">
        <f t="shared" si="13"/>
        <v>0</v>
      </c>
      <c r="AX20" s="125">
        <f t="shared" si="13"/>
        <v>5.17</v>
      </c>
      <c r="AY20" s="125">
        <f t="shared" si="13"/>
        <v>0</v>
      </c>
      <c r="AZ20" s="125">
        <f t="shared" si="13"/>
        <v>0</v>
      </c>
      <c r="BA20" s="125">
        <f t="shared" si="13"/>
        <v>25.76</v>
      </c>
      <c r="BB20" s="125">
        <f t="shared" si="13"/>
        <v>0</v>
      </c>
      <c r="BC20" s="125">
        <f t="shared" si="13"/>
        <v>13.23</v>
      </c>
      <c r="BD20" s="125">
        <f t="shared" si="13"/>
        <v>0</v>
      </c>
      <c r="BE20" s="125">
        <f t="shared" si="6"/>
        <v>2.74</v>
      </c>
      <c r="BF20" s="125">
        <f t="shared" si="7"/>
        <v>0</v>
      </c>
      <c r="BG20" s="125"/>
      <c r="BH20" s="125"/>
      <c r="BI20" s="125">
        <v>0</v>
      </c>
      <c r="BJ20" s="125">
        <v>0</v>
      </c>
      <c r="BK20" s="125">
        <v>2.74</v>
      </c>
      <c r="BL20" s="125">
        <v>0</v>
      </c>
      <c r="BM20" s="125">
        <v>0</v>
      </c>
      <c r="BN20" s="125">
        <v>0</v>
      </c>
      <c r="BO20" s="125">
        <v>0</v>
      </c>
      <c r="BP20" s="125">
        <v>0</v>
      </c>
      <c r="BQ20" s="125">
        <v>0</v>
      </c>
      <c r="BR20" s="125">
        <v>297</v>
      </c>
      <c r="BS20" s="125">
        <f t="shared" si="8"/>
        <v>631.79</v>
      </c>
    </row>
    <row r="21" s="110" customFormat="1" spans="1:71">
      <c r="A21" s="123" t="s">
        <v>139</v>
      </c>
      <c r="B21" s="123" t="s">
        <v>158</v>
      </c>
      <c r="C21" s="123" t="s">
        <v>137</v>
      </c>
      <c r="D21" s="124" t="s">
        <v>141</v>
      </c>
      <c r="E21" s="125">
        <f t="shared" si="1"/>
        <v>334.79</v>
      </c>
      <c r="F21" s="125">
        <f t="shared" si="3"/>
        <v>253.89</v>
      </c>
      <c r="G21" s="125">
        <v>145.05</v>
      </c>
      <c r="H21" s="125">
        <f t="shared" si="4"/>
        <v>96.75</v>
      </c>
      <c r="I21" s="125">
        <v>96.75</v>
      </c>
      <c r="J21" s="125">
        <v>0</v>
      </c>
      <c r="K21" s="125">
        <v>0</v>
      </c>
      <c r="L21" s="125">
        <v>0</v>
      </c>
      <c r="M21" s="125">
        <v>12.09</v>
      </c>
      <c r="N21" s="125">
        <v>0</v>
      </c>
      <c r="O21" s="125">
        <v>0</v>
      </c>
      <c r="P21" s="125">
        <v>0</v>
      </c>
      <c r="Q21" s="125"/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  <c r="X21" s="123" t="s">
        <v>139</v>
      </c>
      <c r="Y21" s="123" t="s">
        <v>158</v>
      </c>
      <c r="Z21" s="123" t="s">
        <v>137</v>
      </c>
      <c r="AA21" s="124" t="s">
        <v>141</v>
      </c>
      <c r="AB21" s="125">
        <f>SUBTOTAL(9,AC21:BD21)</f>
        <v>78.16</v>
      </c>
      <c r="AC21" s="136">
        <v>5</v>
      </c>
      <c r="AD21" s="136">
        <v>2</v>
      </c>
      <c r="AE21" s="137">
        <v>0</v>
      </c>
      <c r="AF21" s="137">
        <v>0</v>
      </c>
      <c r="AG21" s="136">
        <v>0</v>
      </c>
      <c r="AH21" s="136">
        <v>1</v>
      </c>
      <c r="AI21" s="136">
        <v>0</v>
      </c>
      <c r="AJ21" s="136">
        <v>0</v>
      </c>
      <c r="AK21" s="136">
        <v>0</v>
      </c>
      <c r="AL21" s="136">
        <v>18</v>
      </c>
      <c r="AM21" s="137">
        <v>0</v>
      </c>
      <c r="AN21" s="136">
        <v>0</v>
      </c>
      <c r="AO21" s="136">
        <v>0</v>
      </c>
      <c r="AP21" s="136">
        <v>0</v>
      </c>
      <c r="AQ21" s="136">
        <v>0</v>
      </c>
      <c r="AR21" s="136">
        <v>6</v>
      </c>
      <c r="AS21" s="137">
        <v>0</v>
      </c>
      <c r="AT21" s="137">
        <v>0</v>
      </c>
      <c r="AU21" s="137">
        <v>0</v>
      </c>
      <c r="AV21" s="136">
        <v>2</v>
      </c>
      <c r="AW21" s="137">
        <v>0</v>
      </c>
      <c r="AX21" s="136">
        <v>5.17</v>
      </c>
      <c r="AY21" s="136">
        <v>0</v>
      </c>
      <c r="AZ21" s="136">
        <v>0</v>
      </c>
      <c r="BA21" s="136">
        <v>25.76</v>
      </c>
      <c r="BB21" s="136">
        <v>0</v>
      </c>
      <c r="BC21" s="136">
        <v>13.23</v>
      </c>
      <c r="BD21" s="125">
        <v>0</v>
      </c>
      <c r="BE21" s="125">
        <f t="shared" si="6"/>
        <v>2.74</v>
      </c>
      <c r="BF21" s="125">
        <f t="shared" si="7"/>
        <v>0</v>
      </c>
      <c r="BG21" s="125"/>
      <c r="BH21" s="125"/>
      <c r="BI21" s="125">
        <v>0</v>
      </c>
      <c r="BJ21" s="125">
        <v>0</v>
      </c>
      <c r="BK21" s="125">
        <v>2.74</v>
      </c>
      <c r="BL21" s="125">
        <v>0</v>
      </c>
      <c r="BM21" s="125">
        <v>0</v>
      </c>
      <c r="BN21" s="125">
        <v>0</v>
      </c>
      <c r="BO21" s="125">
        <v>0</v>
      </c>
      <c r="BP21" s="125">
        <v>0</v>
      </c>
      <c r="BQ21" s="125">
        <v>0</v>
      </c>
      <c r="BR21" s="125">
        <v>297</v>
      </c>
      <c r="BS21" s="125">
        <f t="shared" si="8"/>
        <v>631.79</v>
      </c>
    </row>
    <row r="22" s="110" customFormat="1" spans="1:71">
      <c r="A22" s="123"/>
      <c r="B22" s="123" t="s">
        <v>159</v>
      </c>
      <c r="C22" s="123"/>
      <c r="D22" s="124" t="s">
        <v>160</v>
      </c>
      <c r="E22" s="125">
        <f t="shared" si="1"/>
        <v>134.63</v>
      </c>
      <c r="F22" s="125">
        <f t="shared" si="3"/>
        <v>102.93</v>
      </c>
      <c r="G22" s="125">
        <v>59.49</v>
      </c>
      <c r="H22" s="125">
        <f t="shared" si="4"/>
        <v>38.48</v>
      </c>
      <c r="I22" s="125">
        <v>38.48</v>
      </c>
      <c r="J22" s="125">
        <v>0</v>
      </c>
      <c r="K22" s="125">
        <v>0</v>
      </c>
      <c r="L22" s="125">
        <v>0</v>
      </c>
      <c r="M22" s="125">
        <v>4.96</v>
      </c>
      <c r="N22" s="125">
        <v>0</v>
      </c>
      <c r="O22" s="125">
        <v>0</v>
      </c>
      <c r="P22" s="125">
        <v>0</v>
      </c>
      <c r="Q22" s="125"/>
      <c r="R22" s="125">
        <v>0</v>
      </c>
      <c r="S22" s="125">
        <v>0</v>
      </c>
      <c r="T22" s="125">
        <v>0</v>
      </c>
      <c r="U22" s="125">
        <v>0</v>
      </c>
      <c r="V22" s="125">
        <v>0</v>
      </c>
      <c r="W22" s="125">
        <v>0</v>
      </c>
      <c r="X22" s="123"/>
      <c r="Y22" s="123" t="s">
        <v>159</v>
      </c>
      <c r="Z22" s="123"/>
      <c r="AA22" s="124" t="s">
        <v>160</v>
      </c>
      <c r="AB22" s="125">
        <f>SUM(AB23:AB26)</f>
        <v>31.7</v>
      </c>
      <c r="AC22" s="125">
        <f t="shared" ref="AC22:BD22" si="14">SUM(AC23:AC26)</f>
        <v>4.45</v>
      </c>
      <c r="AD22" s="125">
        <f t="shared" si="14"/>
        <v>0</v>
      </c>
      <c r="AE22" s="125">
        <f t="shared" si="14"/>
        <v>0</v>
      </c>
      <c r="AF22" s="125">
        <f t="shared" si="14"/>
        <v>0</v>
      </c>
      <c r="AG22" s="125">
        <f t="shared" si="14"/>
        <v>0</v>
      </c>
      <c r="AH22" s="125">
        <f t="shared" si="14"/>
        <v>1.5</v>
      </c>
      <c r="AI22" s="125">
        <f t="shared" si="14"/>
        <v>0</v>
      </c>
      <c r="AJ22" s="125">
        <f t="shared" si="14"/>
        <v>0</v>
      </c>
      <c r="AK22" s="125">
        <f t="shared" si="14"/>
        <v>0</v>
      </c>
      <c r="AL22" s="125">
        <f t="shared" si="14"/>
        <v>6</v>
      </c>
      <c r="AM22" s="125">
        <f t="shared" si="14"/>
        <v>0</v>
      </c>
      <c r="AN22" s="125">
        <f t="shared" si="14"/>
        <v>0</v>
      </c>
      <c r="AO22" s="125">
        <f t="shared" si="14"/>
        <v>0</v>
      </c>
      <c r="AP22" s="125">
        <f t="shared" si="14"/>
        <v>0</v>
      </c>
      <c r="AQ22" s="125">
        <f t="shared" si="14"/>
        <v>1</v>
      </c>
      <c r="AR22" s="125">
        <f t="shared" si="14"/>
        <v>1.5</v>
      </c>
      <c r="AS22" s="125">
        <f t="shared" si="14"/>
        <v>0</v>
      </c>
      <c r="AT22" s="125">
        <f t="shared" si="14"/>
        <v>0</v>
      </c>
      <c r="AU22" s="125">
        <f t="shared" si="14"/>
        <v>0</v>
      </c>
      <c r="AV22" s="125">
        <f t="shared" si="14"/>
        <v>0.35</v>
      </c>
      <c r="AW22" s="125">
        <f t="shared" si="14"/>
        <v>0</v>
      </c>
      <c r="AX22" s="125">
        <f t="shared" si="14"/>
        <v>7</v>
      </c>
      <c r="AY22" s="125">
        <f t="shared" si="14"/>
        <v>0</v>
      </c>
      <c r="AZ22" s="125">
        <f t="shared" si="14"/>
        <v>0</v>
      </c>
      <c r="BA22" s="125">
        <f t="shared" si="14"/>
        <v>9.9</v>
      </c>
      <c r="BB22" s="125">
        <f t="shared" si="14"/>
        <v>0</v>
      </c>
      <c r="BC22" s="125">
        <f t="shared" si="14"/>
        <v>0</v>
      </c>
      <c r="BD22" s="125">
        <f t="shared" si="14"/>
        <v>0</v>
      </c>
      <c r="BE22" s="125">
        <f t="shared" si="6"/>
        <v>0</v>
      </c>
      <c r="BF22" s="125">
        <f t="shared" si="7"/>
        <v>0</v>
      </c>
      <c r="BG22" s="125"/>
      <c r="BH22" s="125"/>
      <c r="BI22" s="125">
        <v>0</v>
      </c>
      <c r="BJ22" s="125">
        <v>0</v>
      </c>
      <c r="BK22" s="125">
        <v>0</v>
      </c>
      <c r="BL22" s="125">
        <v>0</v>
      </c>
      <c r="BM22" s="125">
        <v>0</v>
      </c>
      <c r="BN22" s="125">
        <v>0</v>
      </c>
      <c r="BO22" s="125">
        <v>0</v>
      </c>
      <c r="BP22" s="125">
        <v>0</v>
      </c>
      <c r="BQ22" s="125">
        <v>0</v>
      </c>
      <c r="BR22" s="125">
        <v>168</v>
      </c>
      <c r="BS22" s="125">
        <f t="shared" si="8"/>
        <v>302.63</v>
      </c>
    </row>
    <row r="23" s="110" customFormat="1" spans="1:71">
      <c r="A23" s="123" t="s">
        <v>139</v>
      </c>
      <c r="B23" s="123" t="s">
        <v>161</v>
      </c>
      <c r="C23" s="123" t="s">
        <v>137</v>
      </c>
      <c r="D23" s="124" t="s">
        <v>141</v>
      </c>
      <c r="E23" s="125">
        <f t="shared" si="1"/>
        <v>134.63</v>
      </c>
      <c r="F23" s="125">
        <f t="shared" si="3"/>
        <v>102.93</v>
      </c>
      <c r="G23" s="125">
        <v>59.49</v>
      </c>
      <c r="H23" s="125">
        <f t="shared" si="4"/>
        <v>38.48</v>
      </c>
      <c r="I23" s="125">
        <v>38.48</v>
      </c>
      <c r="J23" s="125">
        <v>0</v>
      </c>
      <c r="K23" s="125">
        <v>0</v>
      </c>
      <c r="L23" s="125">
        <v>0</v>
      </c>
      <c r="M23" s="125">
        <v>4.96</v>
      </c>
      <c r="N23" s="125">
        <v>0</v>
      </c>
      <c r="O23" s="125">
        <v>0</v>
      </c>
      <c r="P23" s="125">
        <v>0</v>
      </c>
      <c r="Q23" s="125"/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3" t="s">
        <v>139</v>
      </c>
      <c r="Y23" s="123" t="s">
        <v>161</v>
      </c>
      <c r="Z23" s="123" t="s">
        <v>137</v>
      </c>
      <c r="AA23" s="124" t="s">
        <v>141</v>
      </c>
      <c r="AB23" s="125">
        <f t="shared" ref="AB23:AB26" si="15">SUBTOTAL(9,AC23:BD23)</f>
        <v>31.7</v>
      </c>
      <c r="AC23" s="136">
        <v>4.45</v>
      </c>
      <c r="AD23" s="136">
        <v>0</v>
      </c>
      <c r="AE23" s="137">
        <v>0</v>
      </c>
      <c r="AF23" s="137">
        <v>0</v>
      </c>
      <c r="AG23" s="136">
        <v>0</v>
      </c>
      <c r="AH23" s="136">
        <v>1.5</v>
      </c>
      <c r="AI23" s="136">
        <v>0</v>
      </c>
      <c r="AJ23" s="136">
        <v>0</v>
      </c>
      <c r="AK23" s="136">
        <v>0</v>
      </c>
      <c r="AL23" s="136">
        <v>6</v>
      </c>
      <c r="AM23" s="137">
        <v>0</v>
      </c>
      <c r="AN23" s="136">
        <v>0</v>
      </c>
      <c r="AO23" s="136">
        <v>0</v>
      </c>
      <c r="AP23" s="136">
        <v>0</v>
      </c>
      <c r="AQ23" s="136">
        <v>1</v>
      </c>
      <c r="AR23" s="136">
        <v>1.5</v>
      </c>
      <c r="AS23" s="137">
        <v>0</v>
      </c>
      <c r="AT23" s="137">
        <v>0</v>
      </c>
      <c r="AU23" s="137">
        <v>0</v>
      </c>
      <c r="AV23" s="136">
        <v>0.35</v>
      </c>
      <c r="AW23" s="137">
        <v>0</v>
      </c>
      <c r="AX23" s="136">
        <v>7</v>
      </c>
      <c r="AY23" s="136">
        <v>0</v>
      </c>
      <c r="AZ23" s="136">
        <v>0</v>
      </c>
      <c r="BA23" s="136">
        <v>9.9</v>
      </c>
      <c r="BB23" s="136">
        <v>0</v>
      </c>
      <c r="BC23" s="136">
        <v>0</v>
      </c>
      <c r="BD23" s="125">
        <v>0</v>
      </c>
      <c r="BE23" s="125">
        <f t="shared" si="6"/>
        <v>0</v>
      </c>
      <c r="BF23" s="125">
        <f t="shared" si="7"/>
        <v>0</v>
      </c>
      <c r="BG23" s="125"/>
      <c r="BH23" s="125"/>
      <c r="BI23" s="125">
        <v>0</v>
      </c>
      <c r="BJ23" s="125">
        <v>0</v>
      </c>
      <c r="BK23" s="125">
        <v>0</v>
      </c>
      <c r="BL23" s="125">
        <v>0</v>
      </c>
      <c r="BM23" s="125">
        <v>0</v>
      </c>
      <c r="BN23" s="125">
        <v>0</v>
      </c>
      <c r="BO23" s="125">
        <v>0</v>
      </c>
      <c r="BP23" s="125">
        <v>0</v>
      </c>
      <c r="BQ23" s="125">
        <v>0</v>
      </c>
      <c r="BR23" s="125">
        <v>15</v>
      </c>
      <c r="BS23" s="125">
        <f t="shared" si="8"/>
        <v>149.63</v>
      </c>
    </row>
    <row r="24" s="110" customFormat="1" spans="1:71">
      <c r="A24" s="123" t="s">
        <v>139</v>
      </c>
      <c r="B24" s="123" t="s">
        <v>161</v>
      </c>
      <c r="C24" s="123" t="s">
        <v>159</v>
      </c>
      <c r="D24" s="124" t="s">
        <v>162</v>
      </c>
      <c r="E24" s="125">
        <f t="shared" si="1"/>
        <v>0</v>
      </c>
      <c r="F24" s="125">
        <f t="shared" si="3"/>
        <v>0</v>
      </c>
      <c r="G24" s="125">
        <v>0</v>
      </c>
      <c r="H24" s="125">
        <f t="shared" si="4"/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/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0</v>
      </c>
      <c r="X24" s="123" t="s">
        <v>139</v>
      </c>
      <c r="Y24" s="123" t="s">
        <v>161</v>
      </c>
      <c r="Z24" s="123" t="s">
        <v>159</v>
      </c>
      <c r="AA24" s="124" t="s">
        <v>162</v>
      </c>
      <c r="AB24" s="125">
        <f t="shared" si="15"/>
        <v>0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>
        <v>0</v>
      </c>
      <c r="BE24" s="125">
        <f t="shared" si="6"/>
        <v>0</v>
      </c>
      <c r="BF24" s="125">
        <f t="shared" si="7"/>
        <v>0</v>
      </c>
      <c r="BG24" s="125"/>
      <c r="BH24" s="125"/>
      <c r="BI24" s="125">
        <v>0</v>
      </c>
      <c r="BJ24" s="125">
        <v>0</v>
      </c>
      <c r="BK24" s="125">
        <v>0</v>
      </c>
      <c r="BL24" s="125">
        <v>0</v>
      </c>
      <c r="BM24" s="125">
        <v>0</v>
      </c>
      <c r="BN24" s="125">
        <v>0</v>
      </c>
      <c r="BO24" s="125">
        <v>0</v>
      </c>
      <c r="BP24" s="125">
        <v>0</v>
      </c>
      <c r="BQ24" s="125">
        <v>0</v>
      </c>
      <c r="BR24" s="125">
        <v>60</v>
      </c>
      <c r="BS24" s="125">
        <f t="shared" si="8"/>
        <v>60</v>
      </c>
    </row>
    <row r="25" s="110" customFormat="1" spans="1:71">
      <c r="A25" s="123" t="s">
        <v>139</v>
      </c>
      <c r="B25" s="123" t="s">
        <v>161</v>
      </c>
      <c r="C25" s="123" t="s">
        <v>163</v>
      </c>
      <c r="D25" s="124" t="s">
        <v>164</v>
      </c>
      <c r="E25" s="125">
        <f t="shared" si="1"/>
        <v>0</v>
      </c>
      <c r="F25" s="125">
        <f t="shared" si="3"/>
        <v>0</v>
      </c>
      <c r="G25" s="125">
        <v>0</v>
      </c>
      <c r="H25" s="125">
        <f t="shared" si="4"/>
        <v>0</v>
      </c>
      <c r="I25" s="125">
        <v>0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Q25" s="125"/>
      <c r="R25" s="125">
        <v>0</v>
      </c>
      <c r="S25" s="125">
        <v>0</v>
      </c>
      <c r="T25" s="125">
        <v>0</v>
      </c>
      <c r="U25" s="125">
        <v>0</v>
      </c>
      <c r="V25" s="125">
        <v>0</v>
      </c>
      <c r="W25" s="125">
        <v>0</v>
      </c>
      <c r="X25" s="123" t="s">
        <v>139</v>
      </c>
      <c r="Y25" s="123" t="s">
        <v>161</v>
      </c>
      <c r="Z25" s="123" t="s">
        <v>163</v>
      </c>
      <c r="AA25" s="124" t="s">
        <v>164</v>
      </c>
      <c r="AB25" s="125">
        <f t="shared" si="15"/>
        <v>0</v>
      </c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>
        <v>0</v>
      </c>
      <c r="BE25" s="125">
        <f t="shared" si="6"/>
        <v>0</v>
      </c>
      <c r="BF25" s="125">
        <f t="shared" si="7"/>
        <v>0</v>
      </c>
      <c r="BG25" s="125"/>
      <c r="BH25" s="125"/>
      <c r="BI25" s="125">
        <v>0</v>
      </c>
      <c r="BJ25" s="125">
        <v>0</v>
      </c>
      <c r="BK25" s="125">
        <v>0</v>
      </c>
      <c r="BL25" s="125">
        <v>0</v>
      </c>
      <c r="BM25" s="125">
        <v>0</v>
      </c>
      <c r="BN25" s="125">
        <v>0</v>
      </c>
      <c r="BO25" s="125">
        <v>0</v>
      </c>
      <c r="BP25" s="125">
        <v>0</v>
      </c>
      <c r="BQ25" s="125">
        <v>0</v>
      </c>
      <c r="BR25" s="125">
        <v>70</v>
      </c>
      <c r="BS25" s="125">
        <f t="shared" si="8"/>
        <v>70</v>
      </c>
    </row>
    <row r="26" s="110" customFormat="1" spans="1:71">
      <c r="A26" s="123" t="s">
        <v>139</v>
      </c>
      <c r="B26" s="123" t="s">
        <v>161</v>
      </c>
      <c r="C26" s="123" t="s">
        <v>154</v>
      </c>
      <c r="D26" s="124" t="s">
        <v>165</v>
      </c>
      <c r="E26" s="125">
        <f t="shared" si="1"/>
        <v>0</v>
      </c>
      <c r="F26" s="125">
        <f t="shared" si="3"/>
        <v>0</v>
      </c>
      <c r="G26" s="125">
        <v>0</v>
      </c>
      <c r="H26" s="125">
        <f t="shared" si="4"/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/>
      <c r="R26" s="125">
        <v>0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3" t="s">
        <v>139</v>
      </c>
      <c r="Y26" s="123" t="s">
        <v>161</v>
      </c>
      <c r="Z26" s="123" t="s">
        <v>154</v>
      </c>
      <c r="AA26" s="124" t="s">
        <v>165</v>
      </c>
      <c r="AB26" s="125">
        <f t="shared" si="15"/>
        <v>0</v>
      </c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>
        <v>0</v>
      </c>
      <c r="BE26" s="125">
        <f t="shared" si="6"/>
        <v>0</v>
      </c>
      <c r="BF26" s="125">
        <f t="shared" si="7"/>
        <v>0</v>
      </c>
      <c r="BG26" s="125"/>
      <c r="BH26" s="125"/>
      <c r="BI26" s="125">
        <v>0</v>
      </c>
      <c r="BJ26" s="125">
        <v>0</v>
      </c>
      <c r="BK26" s="125">
        <v>0</v>
      </c>
      <c r="BL26" s="125">
        <v>0</v>
      </c>
      <c r="BM26" s="125">
        <v>0</v>
      </c>
      <c r="BN26" s="125">
        <v>0</v>
      </c>
      <c r="BO26" s="125">
        <v>0</v>
      </c>
      <c r="BP26" s="125">
        <v>0</v>
      </c>
      <c r="BQ26" s="125">
        <v>0</v>
      </c>
      <c r="BR26" s="125">
        <v>23</v>
      </c>
      <c r="BS26" s="125">
        <f t="shared" si="8"/>
        <v>23</v>
      </c>
    </row>
    <row r="27" s="110" customFormat="1" spans="1:71">
      <c r="A27" s="123"/>
      <c r="B27" s="123" t="s">
        <v>166</v>
      </c>
      <c r="C27" s="123"/>
      <c r="D27" s="124" t="s">
        <v>167</v>
      </c>
      <c r="E27" s="125">
        <f t="shared" si="1"/>
        <v>1684.65</v>
      </c>
      <c r="F27" s="125">
        <f t="shared" si="3"/>
        <v>918.85</v>
      </c>
      <c r="G27" s="125">
        <v>520.02</v>
      </c>
      <c r="H27" s="125">
        <f t="shared" si="4"/>
        <v>355.5</v>
      </c>
      <c r="I27" s="125">
        <v>355.5</v>
      </c>
      <c r="J27" s="125">
        <v>0</v>
      </c>
      <c r="K27" s="125">
        <v>0</v>
      </c>
      <c r="L27" s="125">
        <v>0</v>
      </c>
      <c r="M27" s="125">
        <v>43.33</v>
      </c>
      <c r="N27" s="125">
        <v>0</v>
      </c>
      <c r="O27" s="125">
        <v>0</v>
      </c>
      <c r="P27" s="125">
        <v>0</v>
      </c>
      <c r="Q27" s="125"/>
      <c r="R27" s="125">
        <v>0</v>
      </c>
      <c r="S27" s="125">
        <v>0</v>
      </c>
      <c r="T27" s="125">
        <v>0</v>
      </c>
      <c r="U27" s="125">
        <v>0</v>
      </c>
      <c r="V27" s="125">
        <v>0</v>
      </c>
      <c r="W27" s="125">
        <v>0</v>
      </c>
      <c r="X27" s="123"/>
      <c r="Y27" s="123" t="s">
        <v>166</v>
      </c>
      <c r="Z27" s="123"/>
      <c r="AA27" s="124" t="s">
        <v>167</v>
      </c>
      <c r="AB27" s="125">
        <f>SUM(AB28:AB30)</f>
        <v>762.9</v>
      </c>
      <c r="AC27" s="125">
        <f t="shared" ref="AC27:BD27" si="16">SUM(AC28:AC30)</f>
        <v>4.6</v>
      </c>
      <c r="AD27" s="125">
        <f t="shared" si="16"/>
        <v>5</v>
      </c>
      <c r="AE27" s="125">
        <f t="shared" si="16"/>
        <v>0</v>
      </c>
      <c r="AF27" s="125">
        <f t="shared" si="16"/>
        <v>0</v>
      </c>
      <c r="AG27" s="125">
        <f t="shared" si="16"/>
        <v>6</v>
      </c>
      <c r="AH27" s="125">
        <f t="shared" si="16"/>
        <v>12</v>
      </c>
      <c r="AI27" s="125">
        <f t="shared" si="16"/>
        <v>6</v>
      </c>
      <c r="AJ27" s="125">
        <f t="shared" si="16"/>
        <v>0</v>
      </c>
      <c r="AK27" s="125">
        <f t="shared" si="16"/>
        <v>0</v>
      </c>
      <c r="AL27" s="125">
        <f t="shared" si="16"/>
        <v>10</v>
      </c>
      <c r="AM27" s="125">
        <f t="shared" si="16"/>
        <v>0</v>
      </c>
      <c r="AN27" s="125">
        <f t="shared" si="16"/>
        <v>0</v>
      </c>
      <c r="AO27" s="125">
        <f t="shared" si="16"/>
        <v>0</v>
      </c>
      <c r="AP27" s="125">
        <f t="shared" si="16"/>
        <v>20</v>
      </c>
      <c r="AQ27" s="125">
        <f t="shared" si="16"/>
        <v>0</v>
      </c>
      <c r="AR27" s="125">
        <f t="shared" si="16"/>
        <v>30</v>
      </c>
      <c r="AS27" s="125">
        <f t="shared" si="16"/>
        <v>0</v>
      </c>
      <c r="AT27" s="125">
        <f t="shared" si="16"/>
        <v>0</v>
      </c>
      <c r="AU27" s="125">
        <f t="shared" si="16"/>
        <v>0</v>
      </c>
      <c r="AV27" s="125">
        <f t="shared" si="16"/>
        <v>0</v>
      </c>
      <c r="AW27" s="125">
        <f t="shared" si="16"/>
        <v>0</v>
      </c>
      <c r="AX27" s="125">
        <f t="shared" si="16"/>
        <v>80</v>
      </c>
      <c r="AY27" s="125">
        <f t="shared" si="16"/>
        <v>0</v>
      </c>
      <c r="AZ27" s="125">
        <f t="shared" si="16"/>
        <v>0</v>
      </c>
      <c r="BA27" s="125">
        <f t="shared" si="16"/>
        <v>89.3</v>
      </c>
      <c r="BB27" s="125">
        <f t="shared" si="16"/>
        <v>0</v>
      </c>
      <c r="BC27" s="125">
        <f t="shared" si="16"/>
        <v>0</v>
      </c>
      <c r="BD27" s="125">
        <f t="shared" si="16"/>
        <v>500</v>
      </c>
      <c r="BE27" s="125">
        <f t="shared" si="6"/>
        <v>2.9</v>
      </c>
      <c r="BF27" s="125">
        <f t="shared" si="7"/>
        <v>0</v>
      </c>
      <c r="BG27" s="125"/>
      <c r="BH27" s="125"/>
      <c r="BI27" s="125">
        <v>0</v>
      </c>
      <c r="BJ27" s="125">
        <v>0</v>
      </c>
      <c r="BK27" s="125">
        <v>2.9</v>
      </c>
      <c r="BL27" s="125">
        <v>0</v>
      </c>
      <c r="BM27" s="125">
        <v>0</v>
      </c>
      <c r="BN27" s="125">
        <v>0</v>
      </c>
      <c r="BO27" s="125">
        <v>0</v>
      </c>
      <c r="BP27" s="125">
        <v>0</v>
      </c>
      <c r="BQ27" s="125">
        <v>0</v>
      </c>
      <c r="BR27" s="125">
        <f>1639-500</f>
        <v>1139</v>
      </c>
      <c r="BS27" s="125">
        <f t="shared" si="8"/>
        <v>2823.65</v>
      </c>
    </row>
    <row r="28" s="110" customFormat="1" spans="1:71">
      <c r="A28" s="123" t="s">
        <v>139</v>
      </c>
      <c r="B28" s="123" t="s">
        <v>168</v>
      </c>
      <c r="C28" s="123" t="s">
        <v>137</v>
      </c>
      <c r="D28" s="124" t="s">
        <v>141</v>
      </c>
      <c r="E28" s="125">
        <f t="shared" si="1"/>
        <v>1684.65</v>
      </c>
      <c r="F28" s="125">
        <f t="shared" si="3"/>
        <v>918.85</v>
      </c>
      <c r="G28" s="125">
        <v>520.02</v>
      </c>
      <c r="H28" s="125">
        <f t="shared" si="4"/>
        <v>355.5</v>
      </c>
      <c r="I28" s="125">
        <v>355.5</v>
      </c>
      <c r="J28" s="125">
        <v>0</v>
      </c>
      <c r="K28" s="125">
        <v>0</v>
      </c>
      <c r="L28" s="125">
        <v>0</v>
      </c>
      <c r="M28" s="125">
        <v>43.33</v>
      </c>
      <c r="N28" s="125">
        <v>0</v>
      </c>
      <c r="O28" s="125">
        <v>0</v>
      </c>
      <c r="P28" s="125">
        <v>0</v>
      </c>
      <c r="Q28" s="125"/>
      <c r="R28" s="125">
        <v>0</v>
      </c>
      <c r="S28" s="125">
        <v>0</v>
      </c>
      <c r="T28" s="125">
        <v>0</v>
      </c>
      <c r="U28" s="125">
        <v>0</v>
      </c>
      <c r="V28" s="125">
        <v>0</v>
      </c>
      <c r="W28" s="125">
        <v>0</v>
      </c>
      <c r="X28" s="123" t="s">
        <v>139</v>
      </c>
      <c r="Y28" s="123" t="s">
        <v>168</v>
      </c>
      <c r="Z28" s="123" t="s">
        <v>137</v>
      </c>
      <c r="AA28" s="124" t="s">
        <v>141</v>
      </c>
      <c r="AB28" s="125">
        <f t="shared" ref="AB28:AB30" si="17">SUBTOTAL(9,AC28:BD28)</f>
        <v>762.9</v>
      </c>
      <c r="AC28" s="136">
        <v>4.6</v>
      </c>
      <c r="AD28" s="136">
        <v>5</v>
      </c>
      <c r="AE28" s="137">
        <v>0</v>
      </c>
      <c r="AF28" s="137">
        <v>0</v>
      </c>
      <c r="AG28" s="136">
        <v>6</v>
      </c>
      <c r="AH28" s="136">
        <v>12</v>
      </c>
      <c r="AI28" s="136">
        <v>6</v>
      </c>
      <c r="AJ28" s="136">
        <v>0</v>
      </c>
      <c r="AK28" s="136">
        <v>0</v>
      </c>
      <c r="AL28" s="136">
        <v>10</v>
      </c>
      <c r="AM28" s="137">
        <v>0</v>
      </c>
      <c r="AN28" s="136">
        <v>0</v>
      </c>
      <c r="AO28" s="136">
        <v>0</v>
      </c>
      <c r="AP28" s="136">
        <v>20</v>
      </c>
      <c r="AQ28" s="136">
        <v>0</v>
      </c>
      <c r="AR28" s="136">
        <v>30</v>
      </c>
      <c r="AS28" s="137">
        <v>0</v>
      </c>
      <c r="AT28" s="137">
        <v>0</v>
      </c>
      <c r="AU28" s="137">
        <v>0</v>
      </c>
      <c r="AV28" s="136">
        <v>0</v>
      </c>
      <c r="AW28" s="137">
        <v>0</v>
      </c>
      <c r="AX28" s="136">
        <v>80</v>
      </c>
      <c r="AY28" s="136">
        <v>0</v>
      </c>
      <c r="AZ28" s="136">
        <v>0</v>
      </c>
      <c r="BA28" s="136">
        <v>89.3</v>
      </c>
      <c r="BB28" s="136">
        <v>0</v>
      </c>
      <c r="BC28" s="136">
        <v>0</v>
      </c>
      <c r="BD28" s="125">
        <v>500</v>
      </c>
      <c r="BE28" s="125">
        <f t="shared" si="6"/>
        <v>2.9</v>
      </c>
      <c r="BF28" s="125">
        <f t="shared" si="7"/>
        <v>0</v>
      </c>
      <c r="BG28" s="125"/>
      <c r="BH28" s="125"/>
      <c r="BI28" s="125">
        <v>0</v>
      </c>
      <c r="BJ28" s="125">
        <v>0</v>
      </c>
      <c r="BK28" s="125">
        <v>2.9</v>
      </c>
      <c r="BL28" s="125">
        <v>0</v>
      </c>
      <c r="BM28" s="125">
        <v>0</v>
      </c>
      <c r="BN28" s="125">
        <v>0</v>
      </c>
      <c r="BO28" s="125">
        <v>0</v>
      </c>
      <c r="BP28" s="125">
        <v>0</v>
      </c>
      <c r="BQ28" s="125">
        <v>0</v>
      </c>
      <c r="BR28" s="125">
        <f>1279-500</f>
        <v>779</v>
      </c>
      <c r="BS28" s="125">
        <f t="shared" si="8"/>
        <v>2463.65</v>
      </c>
    </row>
    <row r="29" s="110" customFormat="1" spans="1:71">
      <c r="A29" s="123" t="s">
        <v>139</v>
      </c>
      <c r="B29" s="123" t="s">
        <v>168</v>
      </c>
      <c r="C29" s="123" t="s">
        <v>142</v>
      </c>
      <c r="D29" s="124" t="s">
        <v>148</v>
      </c>
      <c r="E29" s="125">
        <f t="shared" si="1"/>
        <v>0</v>
      </c>
      <c r="F29" s="125">
        <f t="shared" si="3"/>
        <v>0</v>
      </c>
      <c r="G29" s="125">
        <v>0</v>
      </c>
      <c r="H29" s="125">
        <f t="shared" si="4"/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  <c r="Q29" s="125"/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3" t="s">
        <v>139</v>
      </c>
      <c r="Y29" s="123" t="s">
        <v>168</v>
      </c>
      <c r="Z29" s="123" t="s">
        <v>142</v>
      </c>
      <c r="AA29" s="124" t="s">
        <v>148</v>
      </c>
      <c r="AB29" s="125">
        <f t="shared" si="17"/>
        <v>0</v>
      </c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>
        <v>0</v>
      </c>
      <c r="BE29" s="125">
        <f t="shared" si="6"/>
        <v>0</v>
      </c>
      <c r="BF29" s="125">
        <f t="shared" si="7"/>
        <v>0</v>
      </c>
      <c r="BG29" s="125"/>
      <c r="BH29" s="125"/>
      <c r="BI29" s="125">
        <v>0</v>
      </c>
      <c r="BJ29" s="125">
        <v>0</v>
      </c>
      <c r="BK29" s="125">
        <v>0</v>
      </c>
      <c r="BL29" s="125">
        <v>0</v>
      </c>
      <c r="BM29" s="125">
        <v>0</v>
      </c>
      <c r="BN29" s="125">
        <v>0</v>
      </c>
      <c r="BO29" s="125">
        <v>0</v>
      </c>
      <c r="BP29" s="125">
        <v>0</v>
      </c>
      <c r="BQ29" s="125">
        <v>0</v>
      </c>
      <c r="BR29" s="125">
        <v>60</v>
      </c>
      <c r="BS29" s="125">
        <f t="shared" si="8"/>
        <v>60</v>
      </c>
    </row>
    <row r="30" s="110" customFormat="1" spans="1:71">
      <c r="A30" s="123" t="s">
        <v>139</v>
      </c>
      <c r="B30" s="123" t="s">
        <v>168</v>
      </c>
      <c r="C30" s="123" t="s">
        <v>154</v>
      </c>
      <c r="D30" s="124" t="s">
        <v>169</v>
      </c>
      <c r="E30" s="125">
        <f t="shared" si="1"/>
        <v>0</v>
      </c>
      <c r="F30" s="125">
        <f t="shared" si="3"/>
        <v>0</v>
      </c>
      <c r="G30" s="125">
        <v>0</v>
      </c>
      <c r="H30" s="125">
        <f t="shared" si="4"/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  <c r="Q30" s="125"/>
      <c r="R30" s="125">
        <v>0</v>
      </c>
      <c r="S30" s="125">
        <v>0</v>
      </c>
      <c r="T30" s="125">
        <v>0</v>
      </c>
      <c r="U30" s="125">
        <v>0</v>
      </c>
      <c r="V30" s="125">
        <v>0</v>
      </c>
      <c r="W30" s="125">
        <v>0</v>
      </c>
      <c r="X30" s="123" t="s">
        <v>139</v>
      </c>
      <c r="Y30" s="123" t="s">
        <v>168</v>
      </c>
      <c r="Z30" s="123" t="s">
        <v>154</v>
      </c>
      <c r="AA30" s="124" t="s">
        <v>169</v>
      </c>
      <c r="AB30" s="125">
        <f t="shared" si="17"/>
        <v>0</v>
      </c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>
        <v>0</v>
      </c>
      <c r="BE30" s="125">
        <f t="shared" si="6"/>
        <v>0</v>
      </c>
      <c r="BF30" s="125">
        <f t="shared" si="7"/>
        <v>0</v>
      </c>
      <c r="BG30" s="125"/>
      <c r="BH30" s="125"/>
      <c r="BI30" s="125">
        <v>0</v>
      </c>
      <c r="BJ30" s="125">
        <v>0</v>
      </c>
      <c r="BK30" s="125">
        <v>0</v>
      </c>
      <c r="BL30" s="125">
        <v>0</v>
      </c>
      <c r="BM30" s="125">
        <v>0</v>
      </c>
      <c r="BN30" s="125">
        <v>0</v>
      </c>
      <c r="BO30" s="125">
        <v>0</v>
      </c>
      <c r="BP30" s="125">
        <v>0</v>
      </c>
      <c r="BQ30" s="125">
        <v>0</v>
      </c>
      <c r="BR30" s="125">
        <v>300</v>
      </c>
      <c r="BS30" s="125">
        <f t="shared" si="8"/>
        <v>300</v>
      </c>
    </row>
    <row r="31" s="110" customFormat="1" spans="1:71">
      <c r="A31" s="123"/>
      <c r="B31" s="123" t="s">
        <v>163</v>
      </c>
      <c r="C31" s="123"/>
      <c r="D31" s="124" t="s">
        <v>170</v>
      </c>
      <c r="E31" s="125">
        <f t="shared" si="1"/>
        <v>3760</v>
      </c>
      <c r="F31" s="125">
        <f t="shared" si="3"/>
        <v>260</v>
      </c>
      <c r="G31" s="125">
        <v>0</v>
      </c>
      <c r="H31" s="125">
        <f t="shared" si="4"/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  <c r="Q31" s="125"/>
      <c r="R31" s="125">
        <v>0</v>
      </c>
      <c r="S31" s="125">
        <v>0</v>
      </c>
      <c r="T31" s="125">
        <v>0</v>
      </c>
      <c r="U31" s="125">
        <v>0</v>
      </c>
      <c r="V31" s="125">
        <v>0</v>
      </c>
      <c r="W31" s="125">
        <v>260</v>
      </c>
      <c r="X31" s="123"/>
      <c r="Y31" s="123" t="s">
        <v>163</v>
      </c>
      <c r="Z31" s="123"/>
      <c r="AA31" s="124" t="s">
        <v>170</v>
      </c>
      <c r="AB31" s="125">
        <f>SUM(AB32:AB33)</f>
        <v>3500</v>
      </c>
      <c r="AC31" s="125">
        <f t="shared" ref="AC31:BD31" si="18">SUM(AC32:AC33)</f>
        <v>0</v>
      </c>
      <c r="AD31" s="125">
        <f t="shared" si="18"/>
        <v>0</v>
      </c>
      <c r="AE31" s="125">
        <f t="shared" si="18"/>
        <v>0</v>
      </c>
      <c r="AF31" s="125">
        <f t="shared" si="18"/>
        <v>0</v>
      </c>
      <c r="AG31" s="125">
        <f t="shared" si="18"/>
        <v>0</v>
      </c>
      <c r="AH31" s="125">
        <f t="shared" si="18"/>
        <v>0</v>
      </c>
      <c r="AI31" s="125">
        <f t="shared" si="18"/>
        <v>0</v>
      </c>
      <c r="AJ31" s="125">
        <f t="shared" si="18"/>
        <v>0</v>
      </c>
      <c r="AK31" s="125">
        <f t="shared" si="18"/>
        <v>0</v>
      </c>
      <c r="AL31" s="125">
        <f t="shared" si="18"/>
        <v>0</v>
      </c>
      <c r="AM31" s="125">
        <f t="shared" si="18"/>
        <v>0</v>
      </c>
      <c r="AN31" s="125">
        <f t="shared" si="18"/>
        <v>0</v>
      </c>
      <c r="AO31" s="125">
        <f t="shared" si="18"/>
        <v>0</v>
      </c>
      <c r="AP31" s="125">
        <f t="shared" si="18"/>
        <v>0</v>
      </c>
      <c r="AQ31" s="125">
        <f t="shared" si="18"/>
        <v>0</v>
      </c>
      <c r="AR31" s="125">
        <f t="shared" si="18"/>
        <v>0</v>
      </c>
      <c r="AS31" s="125">
        <f t="shared" si="18"/>
        <v>0</v>
      </c>
      <c r="AT31" s="125">
        <f t="shared" si="18"/>
        <v>0</v>
      </c>
      <c r="AU31" s="125">
        <f t="shared" si="18"/>
        <v>0</v>
      </c>
      <c r="AV31" s="125">
        <f t="shared" si="18"/>
        <v>0</v>
      </c>
      <c r="AW31" s="125">
        <f t="shared" si="18"/>
        <v>0</v>
      </c>
      <c r="AX31" s="125">
        <f t="shared" si="18"/>
        <v>0</v>
      </c>
      <c r="AY31" s="125">
        <f t="shared" si="18"/>
        <v>0</v>
      </c>
      <c r="AZ31" s="125">
        <f t="shared" si="18"/>
        <v>0</v>
      </c>
      <c r="BA31" s="125">
        <f t="shared" si="18"/>
        <v>0</v>
      </c>
      <c r="BB31" s="125">
        <f t="shared" si="18"/>
        <v>0</v>
      </c>
      <c r="BC31" s="125">
        <f t="shared" si="18"/>
        <v>0</v>
      </c>
      <c r="BD31" s="125">
        <f t="shared" si="18"/>
        <v>3500</v>
      </c>
      <c r="BE31" s="125">
        <f t="shared" si="6"/>
        <v>0</v>
      </c>
      <c r="BF31" s="125">
        <f t="shared" si="7"/>
        <v>0</v>
      </c>
      <c r="BG31" s="125"/>
      <c r="BH31" s="125"/>
      <c r="BI31" s="125">
        <v>0</v>
      </c>
      <c r="BJ31" s="125">
        <v>0</v>
      </c>
      <c r="BK31" s="125">
        <v>0</v>
      </c>
      <c r="BL31" s="125">
        <v>0</v>
      </c>
      <c r="BM31" s="125">
        <v>0</v>
      </c>
      <c r="BN31" s="125">
        <v>0</v>
      </c>
      <c r="BO31" s="125">
        <v>0</v>
      </c>
      <c r="BP31" s="125">
        <v>0</v>
      </c>
      <c r="BQ31" s="125">
        <v>0</v>
      </c>
      <c r="BR31" s="125">
        <f>4020-3500</f>
        <v>520</v>
      </c>
      <c r="BS31" s="125">
        <f t="shared" si="8"/>
        <v>4280</v>
      </c>
    </row>
    <row r="32" s="110" customFormat="1" spans="1:71">
      <c r="A32" s="123" t="s">
        <v>139</v>
      </c>
      <c r="B32" s="123" t="s">
        <v>171</v>
      </c>
      <c r="C32" s="123" t="s">
        <v>137</v>
      </c>
      <c r="D32" s="124" t="s">
        <v>141</v>
      </c>
      <c r="E32" s="125">
        <f t="shared" si="1"/>
        <v>3760</v>
      </c>
      <c r="F32" s="125">
        <f t="shared" si="3"/>
        <v>260</v>
      </c>
      <c r="G32" s="125">
        <v>0</v>
      </c>
      <c r="H32" s="125">
        <f t="shared" si="4"/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/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260</v>
      </c>
      <c r="X32" s="123" t="s">
        <v>139</v>
      </c>
      <c r="Y32" s="123" t="s">
        <v>171</v>
      </c>
      <c r="Z32" s="123" t="s">
        <v>137</v>
      </c>
      <c r="AA32" s="124" t="s">
        <v>141</v>
      </c>
      <c r="AB32" s="125">
        <f t="shared" ref="AB32:AB33" si="19">SUBTOTAL(9,AC32:BD32)</f>
        <v>3500</v>
      </c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>
        <v>3500</v>
      </c>
      <c r="BE32" s="125">
        <f t="shared" si="6"/>
        <v>0</v>
      </c>
      <c r="BF32" s="125">
        <f t="shared" si="7"/>
        <v>0</v>
      </c>
      <c r="BG32" s="125"/>
      <c r="BH32" s="125"/>
      <c r="BI32" s="125">
        <v>0</v>
      </c>
      <c r="BJ32" s="125">
        <v>0</v>
      </c>
      <c r="BK32" s="125">
        <v>0</v>
      </c>
      <c r="BL32" s="125">
        <v>0</v>
      </c>
      <c r="BM32" s="125">
        <v>0</v>
      </c>
      <c r="BN32" s="125">
        <v>0</v>
      </c>
      <c r="BO32" s="125">
        <v>0</v>
      </c>
      <c r="BP32" s="125">
        <v>0</v>
      </c>
      <c r="BQ32" s="125">
        <v>0</v>
      </c>
      <c r="BR32" s="125">
        <f>3620-3500</f>
        <v>120</v>
      </c>
      <c r="BS32" s="125">
        <f t="shared" si="8"/>
        <v>3880</v>
      </c>
    </row>
    <row r="33" s="110" customFormat="1" spans="1:71">
      <c r="A33" s="123" t="s">
        <v>139</v>
      </c>
      <c r="B33" s="123" t="s">
        <v>171</v>
      </c>
      <c r="C33" s="123" t="s">
        <v>150</v>
      </c>
      <c r="D33" s="124" t="s">
        <v>172</v>
      </c>
      <c r="E33" s="125">
        <f t="shared" si="1"/>
        <v>0</v>
      </c>
      <c r="F33" s="125">
        <f t="shared" si="3"/>
        <v>0</v>
      </c>
      <c r="G33" s="125">
        <v>0</v>
      </c>
      <c r="H33" s="125">
        <f t="shared" si="4"/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0</v>
      </c>
      <c r="Q33" s="125"/>
      <c r="R33" s="125">
        <v>0</v>
      </c>
      <c r="S33" s="125">
        <v>0</v>
      </c>
      <c r="T33" s="125">
        <v>0</v>
      </c>
      <c r="U33" s="125">
        <v>0</v>
      </c>
      <c r="V33" s="125">
        <v>0</v>
      </c>
      <c r="W33" s="125">
        <v>0</v>
      </c>
      <c r="X33" s="123" t="s">
        <v>139</v>
      </c>
      <c r="Y33" s="123" t="s">
        <v>171</v>
      </c>
      <c r="Z33" s="123" t="s">
        <v>150</v>
      </c>
      <c r="AA33" s="124" t="s">
        <v>172</v>
      </c>
      <c r="AB33" s="125">
        <f t="shared" si="19"/>
        <v>0</v>
      </c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>
        <v>0</v>
      </c>
      <c r="BE33" s="125">
        <f t="shared" si="6"/>
        <v>0</v>
      </c>
      <c r="BF33" s="125">
        <f t="shared" si="7"/>
        <v>0</v>
      </c>
      <c r="BG33" s="125"/>
      <c r="BH33" s="125"/>
      <c r="BI33" s="125">
        <v>0</v>
      </c>
      <c r="BJ33" s="125">
        <v>0</v>
      </c>
      <c r="BK33" s="125">
        <v>0</v>
      </c>
      <c r="BL33" s="125">
        <v>0</v>
      </c>
      <c r="BM33" s="125">
        <v>0</v>
      </c>
      <c r="BN33" s="125">
        <v>0</v>
      </c>
      <c r="BO33" s="125">
        <v>0</v>
      </c>
      <c r="BP33" s="125">
        <v>0</v>
      </c>
      <c r="BQ33" s="125">
        <v>0</v>
      </c>
      <c r="BR33" s="125">
        <v>400</v>
      </c>
      <c r="BS33" s="125">
        <f t="shared" si="8"/>
        <v>400</v>
      </c>
    </row>
    <row r="34" s="110" customFormat="1" spans="1:71">
      <c r="A34" s="123"/>
      <c r="B34" s="123" t="s">
        <v>150</v>
      </c>
      <c r="C34" s="123"/>
      <c r="D34" s="124" t="s">
        <v>173</v>
      </c>
      <c r="E34" s="125">
        <f t="shared" si="1"/>
        <v>260.08</v>
      </c>
      <c r="F34" s="125">
        <f t="shared" si="3"/>
        <v>148.05</v>
      </c>
      <c r="G34" s="125">
        <v>88.06</v>
      </c>
      <c r="H34" s="125">
        <f t="shared" si="4"/>
        <v>52.65</v>
      </c>
      <c r="I34" s="125">
        <v>52.65</v>
      </c>
      <c r="J34" s="125">
        <v>0</v>
      </c>
      <c r="K34" s="125">
        <v>0</v>
      </c>
      <c r="L34" s="125">
        <v>0</v>
      </c>
      <c r="M34" s="125">
        <v>7.34</v>
      </c>
      <c r="N34" s="125">
        <v>0</v>
      </c>
      <c r="O34" s="125">
        <v>0</v>
      </c>
      <c r="P34" s="125">
        <v>0</v>
      </c>
      <c r="Q34" s="125"/>
      <c r="R34" s="125">
        <v>0</v>
      </c>
      <c r="S34" s="125">
        <v>0</v>
      </c>
      <c r="T34" s="125">
        <v>0</v>
      </c>
      <c r="U34" s="125">
        <v>0</v>
      </c>
      <c r="V34" s="125">
        <v>0</v>
      </c>
      <c r="W34" s="125">
        <v>0</v>
      </c>
      <c r="X34" s="123"/>
      <c r="Y34" s="123" t="s">
        <v>150</v>
      </c>
      <c r="Z34" s="123"/>
      <c r="AA34" s="124" t="s">
        <v>173</v>
      </c>
      <c r="AB34" s="125">
        <f>SUM(AB35)</f>
        <v>111.46</v>
      </c>
      <c r="AC34" s="125">
        <f t="shared" ref="AC34:BD34" si="20">SUM(AC35)</f>
        <v>15</v>
      </c>
      <c r="AD34" s="125">
        <f t="shared" si="20"/>
        <v>3</v>
      </c>
      <c r="AE34" s="125">
        <f t="shared" si="20"/>
        <v>0</v>
      </c>
      <c r="AF34" s="125">
        <f t="shared" si="20"/>
        <v>0</v>
      </c>
      <c r="AG34" s="125">
        <f t="shared" si="20"/>
        <v>0.6</v>
      </c>
      <c r="AH34" s="125">
        <f t="shared" si="20"/>
        <v>1.5</v>
      </c>
      <c r="AI34" s="125">
        <f t="shared" si="20"/>
        <v>0</v>
      </c>
      <c r="AJ34" s="125">
        <f t="shared" si="20"/>
        <v>0</v>
      </c>
      <c r="AK34" s="125">
        <f t="shared" si="20"/>
        <v>0</v>
      </c>
      <c r="AL34" s="125">
        <f t="shared" si="20"/>
        <v>14</v>
      </c>
      <c r="AM34" s="125">
        <f t="shared" si="20"/>
        <v>0</v>
      </c>
      <c r="AN34" s="125">
        <f t="shared" si="20"/>
        <v>1</v>
      </c>
      <c r="AO34" s="125">
        <f t="shared" si="20"/>
        <v>0</v>
      </c>
      <c r="AP34" s="125">
        <f t="shared" si="20"/>
        <v>2</v>
      </c>
      <c r="AQ34" s="125">
        <f t="shared" si="20"/>
        <v>5</v>
      </c>
      <c r="AR34" s="125">
        <f t="shared" si="20"/>
        <v>18</v>
      </c>
      <c r="AS34" s="125">
        <f t="shared" si="20"/>
        <v>0</v>
      </c>
      <c r="AT34" s="125">
        <f t="shared" si="20"/>
        <v>0</v>
      </c>
      <c r="AU34" s="125">
        <f t="shared" si="20"/>
        <v>0</v>
      </c>
      <c r="AV34" s="125">
        <f t="shared" si="20"/>
        <v>5</v>
      </c>
      <c r="AW34" s="125">
        <f t="shared" si="20"/>
        <v>0</v>
      </c>
      <c r="AX34" s="125">
        <f t="shared" si="20"/>
        <v>15</v>
      </c>
      <c r="AY34" s="125">
        <f t="shared" si="20"/>
        <v>0</v>
      </c>
      <c r="AZ34" s="125">
        <f t="shared" si="20"/>
        <v>0</v>
      </c>
      <c r="BA34" s="125">
        <f t="shared" si="20"/>
        <v>23.36</v>
      </c>
      <c r="BB34" s="125">
        <f t="shared" si="20"/>
        <v>0</v>
      </c>
      <c r="BC34" s="125">
        <f t="shared" si="20"/>
        <v>8</v>
      </c>
      <c r="BD34" s="125">
        <f t="shared" si="20"/>
        <v>0</v>
      </c>
      <c r="BE34" s="125">
        <f t="shared" si="6"/>
        <v>0.57</v>
      </c>
      <c r="BF34" s="125">
        <f t="shared" si="7"/>
        <v>0</v>
      </c>
      <c r="BG34" s="125"/>
      <c r="BH34" s="125"/>
      <c r="BI34" s="125">
        <v>0</v>
      </c>
      <c r="BJ34" s="125">
        <v>0</v>
      </c>
      <c r="BK34" s="125">
        <v>0.57</v>
      </c>
      <c r="BL34" s="125">
        <v>0</v>
      </c>
      <c r="BM34" s="125">
        <v>0</v>
      </c>
      <c r="BN34" s="125">
        <v>0</v>
      </c>
      <c r="BO34" s="125">
        <v>0</v>
      </c>
      <c r="BP34" s="125">
        <v>0</v>
      </c>
      <c r="BQ34" s="125">
        <v>0</v>
      </c>
      <c r="BR34" s="125">
        <v>90</v>
      </c>
      <c r="BS34" s="125">
        <f t="shared" si="8"/>
        <v>350.08</v>
      </c>
    </row>
    <row r="35" s="110" customFormat="1" spans="1:71">
      <c r="A35" s="123" t="s">
        <v>139</v>
      </c>
      <c r="B35" s="123" t="s">
        <v>174</v>
      </c>
      <c r="C35" s="123" t="s">
        <v>137</v>
      </c>
      <c r="D35" s="124" t="s">
        <v>141</v>
      </c>
      <c r="E35" s="125">
        <f t="shared" si="1"/>
        <v>260.08</v>
      </c>
      <c r="F35" s="125">
        <f t="shared" si="3"/>
        <v>148.05</v>
      </c>
      <c r="G35" s="125">
        <v>88.06</v>
      </c>
      <c r="H35" s="125">
        <f t="shared" si="4"/>
        <v>52.65</v>
      </c>
      <c r="I35" s="125">
        <v>52.65</v>
      </c>
      <c r="J35" s="125">
        <v>0</v>
      </c>
      <c r="K35" s="125">
        <v>0</v>
      </c>
      <c r="L35" s="125">
        <v>0</v>
      </c>
      <c r="M35" s="125">
        <v>7.34</v>
      </c>
      <c r="N35" s="125">
        <v>0</v>
      </c>
      <c r="O35" s="125">
        <v>0</v>
      </c>
      <c r="P35" s="125">
        <v>0</v>
      </c>
      <c r="Q35" s="125"/>
      <c r="R35" s="125">
        <v>0</v>
      </c>
      <c r="S35" s="125">
        <v>0</v>
      </c>
      <c r="T35" s="125">
        <v>0</v>
      </c>
      <c r="U35" s="125">
        <v>0</v>
      </c>
      <c r="V35" s="125">
        <v>0</v>
      </c>
      <c r="W35" s="125">
        <v>0</v>
      </c>
      <c r="X35" s="123" t="s">
        <v>139</v>
      </c>
      <c r="Y35" s="123" t="s">
        <v>174</v>
      </c>
      <c r="Z35" s="123" t="s">
        <v>137</v>
      </c>
      <c r="AA35" s="124" t="s">
        <v>141</v>
      </c>
      <c r="AB35" s="125">
        <f>SUBTOTAL(9,AC35:BD35)</f>
        <v>111.46</v>
      </c>
      <c r="AC35" s="136">
        <v>15</v>
      </c>
      <c r="AD35" s="136">
        <v>3</v>
      </c>
      <c r="AE35" s="137">
        <v>0</v>
      </c>
      <c r="AF35" s="137">
        <v>0</v>
      </c>
      <c r="AG35" s="136">
        <v>0.6</v>
      </c>
      <c r="AH35" s="136">
        <v>1.5</v>
      </c>
      <c r="AI35" s="136">
        <v>0</v>
      </c>
      <c r="AJ35" s="136">
        <v>0</v>
      </c>
      <c r="AK35" s="136">
        <v>0</v>
      </c>
      <c r="AL35" s="136">
        <v>14</v>
      </c>
      <c r="AM35" s="137">
        <v>0</v>
      </c>
      <c r="AN35" s="136">
        <v>1</v>
      </c>
      <c r="AO35" s="136">
        <v>0</v>
      </c>
      <c r="AP35" s="136">
        <v>2</v>
      </c>
      <c r="AQ35" s="136">
        <v>5</v>
      </c>
      <c r="AR35" s="136">
        <v>18</v>
      </c>
      <c r="AS35" s="137">
        <v>0</v>
      </c>
      <c r="AT35" s="137">
        <v>0</v>
      </c>
      <c r="AU35" s="137">
        <v>0</v>
      </c>
      <c r="AV35" s="136">
        <v>5</v>
      </c>
      <c r="AW35" s="137">
        <v>0</v>
      </c>
      <c r="AX35" s="136">
        <v>15</v>
      </c>
      <c r="AY35" s="136">
        <v>0</v>
      </c>
      <c r="AZ35" s="136">
        <v>0</v>
      </c>
      <c r="BA35" s="136">
        <v>23.36</v>
      </c>
      <c r="BB35" s="136">
        <v>0</v>
      </c>
      <c r="BC35" s="136">
        <v>8</v>
      </c>
      <c r="BD35" s="125">
        <v>0</v>
      </c>
      <c r="BE35" s="125">
        <f t="shared" si="6"/>
        <v>0.57</v>
      </c>
      <c r="BF35" s="125">
        <f t="shared" si="7"/>
        <v>0</v>
      </c>
      <c r="BG35" s="125"/>
      <c r="BH35" s="125"/>
      <c r="BI35" s="125">
        <v>0</v>
      </c>
      <c r="BJ35" s="125">
        <v>0</v>
      </c>
      <c r="BK35" s="125">
        <v>0.57</v>
      </c>
      <c r="BL35" s="125">
        <v>0</v>
      </c>
      <c r="BM35" s="125">
        <v>0</v>
      </c>
      <c r="BN35" s="125">
        <v>0</v>
      </c>
      <c r="BO35" s="125">
        <v>0</v>
      </c>
      <c r="BP35" s="125">
        <v>0</v>
      </c>
      <c r="BQ35" s="125">
        <v>0</v>
      </c>
      <c r="BR35" s="125">
        <v>90</v>
      </c>
      <c r="BS35" s="125">
        <f t="shared" si="8"/>
        <v>350.08</v>
      </c>
    </row>
    <row r="36" s="110" customFormat="1" spans="1:71">
      <c r="A36" s="123"/>
      <c r="B36" s="123" t="s">
        <v>175</v>
      </c>
      <c r="C36" s="123"/>
      <c r="D36" s="124" t="s">
        <v>176</v>
      </c>
      <c r="E36" s="125">
        <f t="shared" si="1"/>
        <v>278.37</v>
      </c>
      <c r="F36" s="125">
        <f t="shared" si="3"/>
        <v>276.95</v>
      </c>
      <c r="G36" s="125">
        <v>276.95</v>
      </c>
      <c r="H36" s="125">
        <f t="shared" si="4"/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0</v>
      </c>
      <c r="N36" s="125">
        <v>0</v>
      </c>
      <c r="O36" s="125">
        <v>0</v>
      </c>
      <c r="P36" s="125">
        <v>0</v>
      </c>
      <c r="Q36" s="125"/>
      <c r="R36" s="125">
        <v>0</v>
      </c>
      <c r="S36" s="125">
        <v>0</v>
      </c>
      <c r="T36" s="125">
        <v>0</v>
      </c>
      <c r="U36" s="125">
        <v>0</v>
      </c>
      <c r="V36" s="125">
        <v>0</v>
      </c>
      <c r="W36" s="125">
        <v>0</v>
      </c>
      <c r="X36" s="123"/>
      <c r="Y36" s="123" t="s">
        <v>175</v>
      </c>
      <c r="Z36" s="123"/>
      <c r="AA36" s="124" t="s">
        <v>176</v>
      </c>
      <c r="AB36" s="125">
        <f>SUM(AB37:AB38)</f>
        <v>0</v>
      </c>
      <c r="AC36" s="125">
        <f t="shared" ref="AC36:BD36" si="21">SUM(AC37:AC38)</f>
        <v>0</v>
      </c>
      <c r="AD36" s="125">
        <f t="shared" si="21"/>
        <v>0</v>
      </c>
      <c r="AE36" s="125">
        <f t="shared" si="21"/>
        <v>0</v>
      </c>
      <c r="AF36" s="125">
        <f t="shared" si="21"/>
        <v>0</v>
      </c>
      <c r="AG36" s="125">
        <f t="shared" si="21"/>
        <v>0</v>
      </c>
      <c r="AH36" s="125">
        <f t="shared" si="21"/>
        <v>0</v>
      </c>
      <c r="AI36" s="125">
        <f t="shared" si="21"/>
        <v>0</v>
      </c>
      <c r="AJ36" s="125">
        <f t="shared" si="21"/>
        <v>0</v>
      </c>
      <c r="AK36" s="125">
        <f t="shared" si="21"/>
        <v>0</v>
      </c>
      <c r="AL36" s="125">
        <f t="shared" si="21"/>
        <v>0</v>
      </c>
      <c r="AM36" s="125">
        <f t="shared" si="21"/>
        <v>0</v>
      </c>
      <c r="AN36" s="125">
        <f t="shared" si="21"/>
        <v>0</v>
      </c>
      <c r="AO36" s="125">
        <f t="shared" si="21"/>
        <v>0</v>
      </c>
      <c r="AP36" s="125">
        <f t="shared" si="21"/>
        <v>0</v>
      </c>
      <c r="AQ36" s="125">
        <f t="shared" si="21"/>
        <v>0</v>
      </c>
      <c r="AR36" s="125">
        <f t="shared" si="21"/>
        <v>0</v>
      </c>
      <c r="AS36" s="125">
        <f t="shared" si="21"/>
        <v>0</v>
      </c>
      <c r="AT36" s="125">
        <f t="shared" si="21"/>
        <v>0</v>
      </c>
      <c r="AU36" s="125">
        <f t="shared" si="21"/>
        <v>0</v>
      </c>
      <c r="AV36" s="125">
        <f t="shared" si="21"/>
        <v>0</v>
      </c>
      <c r="AW36" s="125">
        <f t="shared" si="21"/>
        <v>0</v>
      </c>
      <c r="AX36" s="125">
        <f t="shared" si="21"/>
        <v>0</v>
      </c>
      <c r="AY36" s="125">
        <f t="shared" si="21"/>
        <v>0</v>
      </c>
      <c r="AZ36" s="125">
        <f t="shared" si="21"/>
        <v>0</v>
      </c>
      <c r="BA36" s="125">
        <f t="shared" si="21"/>
        <v>0</v>
      </c>
      <c r="BB36" s="125">
        <f t="shared" si="21"/>
        <v>0</v>
      </c>
      <c r="BC36" s="125">
        <f t="shared" si="21"/>
        <v>0</v>
      </c>
      <c r="BD36" s="125">
        <f t="shared" si="21"/>
        <v>0</v>
      </c>
      <c r="BE36" s="125">
        <f t="shared" si="6"/>
        <v>1.42</v>
      </c>
      <c r="BF36" s="125">
        <f t="shared" si="7"/>
        <v>0</v>
      </c>
      <c r="BG36" s="125"/>
      <c r="BH36" s="125"/>
      <c r="BI36" s="125">
        <v>0</v>
      </c>
      <c r="BJ36" s="125">
        <v>0</v>
      </c>
      <c r="BK36" s="125">
        <v>1.42</v>
      </c>
      <c r="BL36" s="125">
        <v>0</v>
      </c>
      <c r="BM36" s="125">
        <v>0</v>
      </c>
      <c r="BN36" s="125">
        <v>0</v>
      </c>
      <c r="BO36" s="125">
        <v>0</v>
      </c>
      <c r="BP36" s="125">
        <v>0</v>
      </c>
      <c r="BQ36" s="125">
        <v>0</v>
      </c>
      <c r="BR36" s="125">
        <v>0</v>
      </c>
      <c r="BS36" s="125">
        <f t="shared" si="8"/>
        <v>278.37</v>
      </c>
    </row>
    <row r="37" s="110" customFormat="1" spans="1:71">
      <c r="A37" s="123" t="s">
        <v>139</v>
      </c>
      <c r="B37" s="123" t="s">
        <v>177</v>
      </c>
      <c r="C37" s="123" t="s">
        <v>137</v>
      </c>
      <c r="D37" s="124" t="s">
        <v>141</v>
      </c>
      <c r="E37" s="125">
        <f t="shared" si="1"/>
        <v>276.95</v>
      </c>
      <c r="F37" s="125">
        <f t="shared" si="3"/>
        <v>276.95</v>
      </c>
      <c r="G37" s="125">
        <v>276.95</v>
      </c>
      <c r="H37" s="125">
        <f t="shared" si="4"/>
        <v>0</v>
      </c>
      <c r="I37" s="125">
        <v>0</v>
      </c>
      <c r="J37" s="125">
        <v>0</v>
      </c>
      <c r="K37" s="125">
        <v>0</v>
      </c>
      <c r="L37" s="125">
        <v>0</v>
      </c>
      <c r="M37" s="125">
        <v>0</v>
      </c>
      <c r="N37" s="125">
        <v>0</v>
      </c>
      <c r="O37" s="125">
        <v>0</v>
      </c>
      <c r="P37" s="125">
        <v>0</v>
      </c>
      <c r="Q37" s="125"/>
      <c r="R37" s="125">
        <v>0</v>
      </c>
      <c r="S37" s="125">
        <v>0</v>
      </c>
      <c r="T37" s="125">
        <v>0</v>
      </c>
      <c r="U37" s="125">
        <v>0</v>
      </c>
      <c r="V37" s="125">
        <v>0</v>
      </c>
      <c r="W37" s="125">
        <v>0</v>
      </c>
      <c r="X37" s="123" t="s">
        <v>139</v>
      </c>
      <c r="Y37" s="123" t="s">
        <v>177</v>
      </c>
      <c r="Z37" s="123" t="s">
        <v>137</v>
      </c>
      <c r="AA37" s="124" t="s">
        <v>141</v>
      </c>
      <c r="AB37" s="125">
        <f t="shared" ref="AB37:AB38" si="22">SUBTOTAL(9,AC37:BD37)</f>
        <v>0</v>
      </c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>
        <v>0</v>
      </c>
      <c r="BE37" s="125">
        <f t="shared" si="6"/>
        <v>0</v>
      </c>
      <c r="BF37" s="125">
        <f t="shared" si="7"/>
        <v>0</v>
      </c>
      <c r="BG37" s="125"/>
      <c r="BH37" s="125"/>
      <c r="BI37" s="125">
        <v>0</v>
      </c>
      <c r="BJ37" s="125">
        <v>0</v>
      </c>
      <c r="BK37" s="125">
        <v>0</v>
      </c>
      <c r="BL37" s="125">
        <v>0</v>
      </c>
      <c r="BM37" s="125">
        <v>0</v>
      </c>
      <c r="BN37" s="125">
        <v>0</v>
      </c>
      <c r="BO37" s="125">
        <v>0</v>
      </c>
      <c r="BP37" s="125">
        <v>0</v>
      </c>
      <c r="BQ37" s="125">
        <v>0</v>
      </c>
      <c r="BR37" s="125">
        <v>0</v>
      </c>
      <c r="BS37" s="125">
        <f t="shared" si="8"/>
        <v>276.95</v>
      </c>
    </row>
    <row r="38" s="110" customFormat="1" spans="1:71">
      <c r="A38" s="123" t="s">
        <v>139</v>
      </c>
      <c r="B38" s="123" t="s">
        <v>177</v>
      </c>
      <c r="C38" s="123" t="s">
        <v>154</v>
      </c>
      <c r="D38" s="124" t="s">
        <v>178</v>
      </c>
      <c r="E38" s="125">
        <f t="shared" si="1"/>
        <v>1.42</v>
      </c>
      <c r="F38" s="125">
        <f t="shared" si="3"/>
        <v>0</v>
      </c>
      <c r="G38" s="125">
        <v>0</v>
      </c>
      <c r="H38" s="125">
        <f t="shared" si="4"/>
        <v>0</v>
      </c>
      <c r="I38" s="125">
        <v>0</v>
      </c>
      <c r="J38" s="125">
        <v>0</v>
      </c>
      <c r="K38" s="125">
        <v>0</v>
      </c>
      <c r="L38" s="125">
        <v>0</v>
      </c>
      <c r="M38" s="125">
        <v>0</v>
      </c>
      <c r="N38" s="125">
        <v>0</v>
      </c>
      <c r="O38" s="125">
        <v>0</v>
      </c>
      <c r="P38" s="125">
        <v>0</v>
      </c>
      <c r="Q38" s="125"/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3" t="s">
        <v>139</v>
      </c>
      <c r="Y38" s="123" t="s">
        <v>177</v>
      </c>
      <c r="Z38" s="123" t="s">
        <v>154</v>
      </c>
      <c r="AA38" s="124" t="s">
        <v>178</v>
      </c>
      <c r="AB38" s="125">
        <f t="shared" si="22"/>
        <v>0</v>
      </c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>
        <v>0</v>
      </c>
      <c r="BE38" s="125">
        <f t="shared" si="6"/>
        <v>1.42</v>
      </c>
      <c r="BF38" s="125">
        <f t="shared" si="7"/>
        <v>0</v>
      </c>
      <c r="BG38" s="125"/>
      <c r="BH38" s="125"/>
      <c r="BI38" s="125">
        <v>0</v>
      </c>
      <c r="BJ38" s="125">
        <v>0</v>
      </c>
      <c r="BK38" s="125">
        <v>1.42</v>
      </c>
      <c r="BL38" s="125">
        <v>0</v>
      </c>
      <c r="BM38" s="125">
        <v>0</v>
      </c>
      <c r="BN38" s="125">
        <v>0</v>
      </c>
      <c r="BO38" s="125">
        <v>0</v>
      </c>
      <c r="BP38" s="125">
        <v>0</v>
      </c>
      <c r="BQ38" s="125">
        <v>0</v>
      </c>
      <c r="BR38" s="125">
        <v>0</v>
      </c>
      <c r="BS38" s="125">
        <f t="shared" si="8"/>
        <v>1.42</v>
      </c>
    </row>
    <row r="39" s="110" customFormat="1" spans="1:71">
      <c r="A39" s="123"/>
      <c r="B39" s="123" t="s">
        <v>179</v>
      </c>
      <c r="C39" s="123"/>
      <c r="D39" s="124" t="s">
        <v>180</v>
      </c>
      <c r="E39" s="125">
        <f t="shared" si="1"/>
        <v>515.82</v>
      </c>
      <c r="F39" s="125">
        <f t="shared" si="3"/>
        <v>231.83</v>
      </c>
      <c r="G39" s="125">
        <v>0</v>
      </c>
      <c r="H39" s="125">
        <f t="shared" si="4"/>
        <v>168.75</v>
      </c>
      <c r="I39" s="125">
        <v>168.75</v>
      </c>
      <c r="J39" s="125">
        <v>0</v>
      </c>
      <c r="K39" s="125">
        <v>0</v>
      </c>
      <c r="L39" s="125">
        <v>0</v>
      </c>
      <c r="M39" s="125">
        <v>23.08</v>
      </c>
      <c r="N39" s="125">
        <v>0</v>
      </c>
      <c r="O39" s="125">
        <v>0</v>
      </c>
      <c r="P39" s="125">
        <v>0</v>
      </c>
      <c r="Q39" s="125"/>
      <c r="R39" s="125">
        <v>0</v>
      </c>
      <c r="S39" s="125">
        <v>0</v>
      </c>
      <c r="T39" s="125">
        <v>0</v>
      </c>
      <c r="U39" s="125">
        <v>0</v>
      </c>
      <c r="V39" s="125">
        <v>0</v>
      </c>
      <c r="W39" s="125">
        <v>40</v>
      </c>
      <c r="X39" s="123"/>
      <c r="Y39" s="123" t="s">
        <v>179</v>
      </c>
      <c r="Z39" s="123"/>
      <c r="AA39" s="124" t="s">
        <v>180</v>
      </c>
      <c r="AB39" s="125">
        <f>SUM(AB40)</f>
        <v>283.99</v>
      </c>
      <c r="AC39" s="125">
        <f t="shared" ref="AC39:BD39" si="23">SUM(AC40)</f>
        <v>30</v>
      </c>
      <c r="AD39" s="125">
        <f t="shared" si="23"/>
        <v>10</v>
      </c>
      <c r="AE39" s="125">
        <f t="shared" si="23"/>
        <v>0</v>
      </c>
      <c r="AF39" s="125">
        <f t="shared" si="23"/>
        <v>0</v>
      </c>
      <c r="AG39" s="125">
        <f t="shared" si="23"/>
        <v>5</v>
      </c>
      <c r="AH39" s="125">
        <f t="shared" si="23"/>
        <v>10</v>
      </c>
      <c r="AI39" s="125">
        <f t="shared" si="23"/>
        <v>10</v>
      </c>
      <c r="AJ39" s="125">
        <f t="shared" si="23"/>
        <v>0</v>
      </c>
      <c r="AK39" s="125">
        <f t="shared" si="23"/>
        <v>0</v>
      </c>
      <c r="AL39" s="125">
        <f t="shared" si="23"/>
        <v>20</v>
      </c>
      <c r="AM39" s="125">
        <f t="shared" si="23"/>
        <v>0</v>
      </c>
      <c r="AN39" s="125">
        <f t="shared" si="23"/>
        <v>10</v>
      </c>
      <c r="AO39" s="125">
        <f t="shared" si="23"/>
        <v>0</v>
      </c>
      <c r="AP39" s="125">
        <f t="shared" si="23"/>
        <v>6</v>
      </c>
      <c r="AQ39" s="125">
        <f t="shared" si="23"/>
        <v>5</v>
      </c>
      <c r="AR39" s="125">
        <f t="shared" si="23"/>
        <v>3</v>
      </c>
      <c r="AS39" s="125">
        <f t="shared" si="23"/>
        <v>0</v>
      </c>
      <c r="AT39" s="125">
        <f t="shared" si="23"/>
        <v>0</v>
      </c>
      <c r="AU39" s="125">
        <f t="shared" si="23"/>
        <v>0</v>
      </c>
      <c r="AV39" s="125">
        <f t="shared" si="23"/>
        <v>2</v>
      </c>
      <c r="AW39" s="125">
        <f t="shared" si="23"/>
        <v>0</v>
      </c>
      <c r="AX39" s="125">
        <f t="shared" si="23"/>
        <v>9.3</v>
      </c>
      <c r="AY39" s="125">
        <f t="shared" si="23"/>
        <v>0</v>
      </c>
      <c r="AZ39" s="125">
        <f t="shared" si="23"/>
        <v>6</v>
      </c>
      <c r="BA39" s="125">
        <f t="shared" si="23"/>
        <v>50.84</v>
      </c>
      <c r="BB39" s="125">
        <f t="shared" si="23"/>
        <v>0</v>
      </c>
      <c r="BC39" s="125">
        <f t="shared" si="23"/>
        <v>106.85</v>
      </c>
      <c r="BD39" s="125">
        <f t="shared" si="23"/>
        <v>0</v>
      </c>
      <c r="BE39" s="125">
        <f t="shared" si="6"/>
        <v>0</v>
      </c>
      <c r="BF39" s="125">
        <f t="shared" si="7"/>
        <v>0</v>
      </c>
      <c r="BG39" s="125"/>
      <c r="BH39" s="125"/>
      <c r="BI39" s="125">
        <v>0</v>
      </c>
      <c r="BJ39" s="125">
        <v>0</v>
      </c>
      <c r="BK39" s="125">
        <v>0</v>
      </c>
      <c r="BL39" s="125">
        <v>0</v>
      </c>
      <c r="BM39" s="125">
        <v>0</v>
      </c>
      <c r="BN39" s="125">
        <v>0</v>
      </c>
      <c r="BO39" s="125">
        <v>0</v>
      </c>
      <c r="BP39" s="125">
        <v>0</v>
      </c>
      <c r="BQ39" s="125">
        <v>0</v>
      </c>
      <c r="BR39" s="125">
        <v>650</v>
      </c>
      <c r="BS39" s="125">
        <f t="shared" si="8"/>
        <v>1165.82</v>
      </c>
    </row>
    <row r="40" s="110" customFormat="1" spans="1:71">
      <c r="A40" s="123" t="s">
        <v>139</v>
      </c>
      <c r="B40" s="123" t="s">
        <v>181</v>
      </c>
      <c r="C40" s="123" t="s">
        <v>137</v>
      </c>
      <c r="D40" s="124" t="s">
        <v>141</v>
      </c>
      <c r="E40" s="125">
        <f t="shared" si="1"/>
        <v>515.82</v>
      </c>
      <c r="F40" s="125">
        <f t="shared" si="3"/>
        <v>231.83</v>
      </c>
      <c r="G40" s="125">
        <v>0</v>
      </c>
      <c r="H40" s="125">
        <f t="shared" si="4"/>
        <v>168.75</v>
      </c>
      <c r="I40" s="125">
        <v>168.75</v>
      </c>
      <c r="J40" s="125">
        <v>0</v>
      </c>
      <c r="K40" s="125">
        <v>0</v>
      </c>
      <c r="L40" s="125">
        <v>0</v>
      </c>
      <c r="M40" s="125">
        <v>23.08</v>
      </c>
      <c r="N40" s="125">
        <v>0</v>
      </c>
      <c r="O40" s="125">
        <v>0</v>
      </c>
      <c r="P40" s="125">
        <v>0</v>
      </c>
      <c r="Q40" s="125"/>
      <c r="R40" s="125">
        <v>0</v>
      </c>
      <c r="S40" s="125">
        <v>0</v>
      </c>
      <c r="T40" s="125">
        <v>0</v>
      </c>
      <c r="U40" s="125">
        <v>0</v>
      </c>
      <c r="V40" s="125">
        <v>0</v>
      </c>
      <c r="W40" s="125">
        <v>40</v>
      </c>
      <c r="X40" s="123" t="s">
        <v>139</v>
      </c>
      <c r="Y40" s="123" t="s">
        <v>181</v>
      </c>
      <c r="Z40" s="123" t="s">
        <v>137</v>
      </c>
      <c r="AA40" s="124" t="s">
        <v>141</v>
      </c>
      <c r="AB40" s="125">
        <f>SUBTOTAL(9,AC40:BD40)</f>
        <v>283.99</v>
      </c>
      <c r="AC40" s="136">
        <v>30</v>
      </c>
      <c r="AD40" s="136">
        <v>10</v>
      </c>
      <c r="AE40" s="137">
        <v>0</v>
      </c>
      <c r="AF40" s="137">
        <v>0</v>
      </c>
      <c r="AG40" s="136">
        <v>5</v>
      </c>
      <c r="AH40" s="136">
        <v>10</v>
      </c>
      <c r="AI40" s="136">
        <v>10</v>
      </c>
      <c r="AJ40" s="136">
        <v>0</v>
      </c>
      <c r="AK40" s="136">
        <v>0</v>
      </c>
      <c r="AL40" s="136">
        <v>20</v>
      </c>
      <c r="AM40" s="137">
        <v>0</v>
      </c>
      <c r="AN40" s="136">
        <v>10</v>
      </c>
      <c r="AO40" s="136">
        <v>0</v>
      </c>
      <c r="AP40" s="136">
        <v>6</v>
      </c>
      <c r="AQ40" s="136">
        <v>5</v>
      </c>
      <c r="AR40" s="136">
        <v>3</v>
      </c>
      <c r="AS40" s="137">
        <v>0</v>
      </c>
      <c r="AT40" s="137">
        <v>0</v>
      </c>
      <c r="AU40" s="137">
        <v>0</v>
      </c>
      <c r="AV40" s="136">
        <v>2</v>
      </c>
      <c r="AW40" s="137">
        <v>0</v>
      </c>
      <c r="AX40" s="136">
        <v>9.3</v>
      </c>
      <c r="AY40" s="136">
        <v>0</v>
      </c>
      <c r="AZ40" s="136">
        <v>6</v>
      </c>
      <c r="BA40" s="136">
        <v>50.84</v>
      </c>
      <c r="BB40" s="136">
        <v>0</v>
      </c>
      <c r="BC40" s="136">
        <v>106.85</v>
      </c>
      <c r="BD40" s="125">
        <v>0</v>
      </c>
      <c r="BE40" s="125">
        <f t="shared" si="6"/>
        <v>0</v>
      </c>
      <c r="BF40" s="125">
        <f t="shared" si="7"/>
        <v>0</v>
      </c>
      <c r="BG40" s="125"/>
      <c r="BH40" s="125"/>
      <c r="BI40" s="125">
        <v>0</v>
      </c>
      <c r="BJ40" s="125">
        <v>0</v>
      </c>
      <c r="BK40" s="125">
        <v>0</v>
      </c>
      <c r="BL40" s="125">
        <v>0</v>
      </c>
      <c r="BM40" s="125">
        <v>0</v>
      </c>
      <c r="BN40" s="125">
        <v>0</v>
      </c>
      <c r="BO40" s="125">
        <v>0</v>
      </c>
      <c r="BP40" s="125">
        <v>0</v>
      </c>
      <c r="BQ40" s="125">
        <v>0</v>
      </c>
      <c r="BR40" s="125">
        <v>650</v>
      </c>
      <c r="BS40" s="125">
        <f t="shared" si="8"/>
        <v>1165.82</v>
      </c>
    </row>
    <row r="41" s="110" customFormat="1" spans="1:71">
      <c r="A41" s="123"/>
      <c r="B41" s="123" t="s">
        <v>182</v>
      </c>
      <c r="C41" s="123"/>
      <c r="D41" s="124" t="s">
        <v>183</v>
      </c>
      <c r="E41" s="125">
        <f t="shared" si="1"/>
        <v>319.12</v>
      </c>
      <c r="F41" s="125">
        <f t="shared" si="3"/>
        <v>235.81</v>
      </c>
      <c r="G41" s="125">
        <v>132.52</v>
      </c>
      <c r="H41" s="125">
        <f t="shared" si="4"/>
        <v>92.25</v>
      </c>
      <c r="I41" s="125">
        <v>92.25</v>
      </c>
      <c r="J41" s="125">
        <v>0</v>
      </c>
      <c r="K41" s="125">
        <v>0</v>
      </c>
      <c r="L41" s="125">
        <v>0</v>
      </c>
      <c r="M41" s="125">
        <v>11.04</v>
      </c>
      <c r="N41" s="125">
        <v>0</v>
      </c>
      <c r="O41" s="125">
        <v>0</v>
      </c>
      <c r="P41" s="125">
        <v>0</v>
      </c>
      <c r="Q41" s="125"/>
      <c r="R41" s="125">
        <v>0</v>
      </c>
      <c r="S41" s="125">
        <v>0</v>
      </c>
      <c r="T41" s="125">
        <v>0</v>
      </c>
      <c r="U41" s="125">
        <v>0</v>
      </c>
      <c r="V41" s="125">
        <v>0</v>
      </c>
      <c r="W41" s="125">
        <v>0</v>
      </c>
      <c r="X41" s="123"/>
      <c r="Y41" s="123" t="s">
        <v>182</v>
      </c>
      <c r="Z41" s="123"/>
      <c r="AA41" s="124" t="s">
        <v>183</v>
      </c>
      <c r="AB41" s="125">
        <f>SUM(AB42:AB45)</f>
        <v>76.82</v>
      </c>
      <c r="AC41" s="125">
        <f t="shared" ref="AC41:BD41" si="24">SUM(AC42:AC45)</f>
        <v>15.5</v>
      </c>
      <c r="AD41" s="125">
        <f t="shared" si="24"/>
        <v>0.32</v>
      </c>
      <c r="AE41" s="125">
        <f t="shared" si="24"/>
        <v>0</v>
      </c>
      <c r="AF41" s="125">
        <f t="shared" si="24"/>
        <v>0</v>
      </c>
      <c r="AG41" s="125">
        <f t="shared" si="24"/>
        <v>0.75</v>
      </c>
      <c r="AH41" s="125">
        <f t="shared" si="24"/>
        <v>4.35</v>
      </c>
      <c r="AI41" s="125">
        <f t="shared" si="24"/>
        <v>0.78</v>
      </c>
      <c r="AJ41" s="125">
        <f t="shared" si="24"/>
        <v>0</v>
      </c>
      <c r="AK41" s="125">
        <f t="shared" si="24"/>
        <v>0</v>
      </c>
      <c r="AL41" s="125">
        <f t="shared" si="24"/>
        <v>17.6</v>
      </c>
      <c r="AM41" s="125">
        <f t="shared" si="24"/>
        <v>0</v>
      </c>
      <c r="AN41" s="125">
        <f t="shared" si="24"/>
        <v>0.2</v>
      </c>
      <c r="AO41" s="125">
        <f t="shared" si="24"/>
        <v>0</v>
      </c>
      <c r="AP41" s="125">
        <f t="shared" si="24"/>
        <v>1.1</v>
      </c>
      <c r="AQ41" s="125">
        <f t="shared" si="24"/>
        <v>0.7</v>
      </c>
      <c r="AR41" s="125">
        <f t="shared" si="24"/>
        <v>2</v>
      </c>
      <c r="AS41" s="125">
        <f t="shared" si="24"/>
        <v>0</v>
      </c>
      <c r="AT41" s="125">
        <f t="shared" si="24"/>
        <v>0</v>
      </c>
      <c r="AU41" s="125">
        <f t="shared" si="24"/>
        <v>0</v>
      </c>
      <c r="AV41" s="125">
        <f t="shared" si="24"/>
        <v>3</v>
      </c>
      <c r="AW41" s="125">
        <f t="shared" si="24"/>
        <v>0</v>
      </c>
      <c r="AX41" s="125">
        <f t="shared" si="24"/>
        <v>4.6</v>
      </c>
      <c r="AY41" s="125">
        <f t="shared" si="24"/>
        <v>0.5</v>
      </c>
      <c r="AZ41" s="125">
        <f t="shared" si="24"/>
        <v>0</v>
      </c>
      <c r="BA41" s="125">
        <f t="shared" si="24"/>
        <v>21.52</v>
      </c>
      <c r="BB41" s="125">
        <f t="shared" si="24"/>
        <v>0</v>
      </c>
      <c r="BC41" s="125">
        <f t="shared" si="24"/>
        <v>3.9</v>
      </c>
      <c r="BD41" s="125">
        <f t="shared" si="24"/>
        <v>0</v>
      </c>
      <c r="BE41" s="125">
        <f t="shared" si="6"/>
        <v>6.49</v>
      </c>
      <c r="BF41" s="125">
        <f t="shared" si="7"/>
        <v>0</v>
      </c>
      <c r="BG41" s="125"/>
      <c r="BH41" s="125"/>
      <c r="BI41" s="125">
        <v>0</v>
      </c>
      <c r="BJ41" s="125">
        <v>0</v>
      </c>
      <c r="BK41" s="125">
        <v>6.49</v>
      </c>
      <c r="BL41" s="125">
        <v>0</v>
      </c>
      <c r="BM41" s="125">
        <v>0</v>
      </c>
      <c r="BN41" s="125">
        <v>0</v>
      </c>
      <c r="BO41" s="125">
        <v>0</v>
      </c>
      <c r="BP41" s="125">
        <v>0</v>
      </c>
      <c r="BQ41" s="125">
        <v>0</v>
      </c>
      <c r="BR41" s="125">
        <v>1029.8</v>
      </c>
      <c r="BS41" s="125">
        <f t="shared" si="8"/>
        <v>1348.92</v>
      </c>
    </row>
    <row r="42" s="110" customFormat="1" spans="1:71">
      <c r="A42" s="123" t="s">
        <v>139</v>
      </c>
      <c r="B42" s="123" t="s">
        <v>184</v>
      </c>
      <c r="C42" s="123" t="s">
        <v>137</v>
      </c>
      <c r="D42" s="124" t="s">
        <v>141</v>
      </c>
      <c r="E42" s="125">
        <f t="shared" si="1"/>
        <v>319.12</v>
      </c>
      <c r="F42" s="125">
        <f t="shared" si="3"/>
        <v>235.81</v>
      </c>
      <c r="G42" s="125">
        <v>132.52</v>
      </c>
      <c r="H42" s="125">
        <f t="shared" si="4"/>
        <v>92.25</v>
      </c>
      <c r="I42" s="125">
        <v>92.25</v>
      </c>
      <c r="J42" s="125">
        <v>0</v>
      </c>
      <c r="K42" s="125">
        <v>0</v>
      </c>
      <c r="L42" s="125">
        <v>0</v>
      </c>
      <c r="M42" s="125">
        <v>11.04</v>
      </c>
      <c r="N42" s="125">
        <v>0</v>
      </c>
      <c r="O42" s="125">
        <v>0</v>
      </c>
      <c r="P42" s="125">
        <v>0</v>
      </c>
      <c r="Q42" s="125"/>
      <c r="R42" s="125">
        <v>0</v>
      </c>
      <c r="S42" s="125">
        <v>0</v>
      </c>
      <c r="T42" s="125">
        <v>0</v>
      </c>
      <c r="U42" s="125">
        <v>0</v>
      </c>
      <c r="V42" s="125">
        <v>0</v>
      </c>
      <c r="W42" s="125">
        <v>0</v>
      </c>
      <c r="X42" s="123" t="s">
        <v>139</v>
      </c>
      <c r="Y42" s="123" t="s">
        <v>184</v>
      </c>
      <c r="Z42" s="123" t="s">
        <v>137</v>
      </c>
      <c r="AA42" s="124" t="s">
        <v>141</v>
      </c>
      <c r="AB42" s="125">
        <f t="shared" ref="AB42:AB45" si="25">SUBTOTAL(9,AC42:BD42)</f>
        <v>76.82</v>
      </c>
      <c r="AC42" s="136">
        <v>15.5</v>
      </c>
      <c r="AD42" s="136">
        <v>0.32</v>
      </c>
      <c r="AE42" s="137">
        <v>0</v>
      </c>
      <c r="AF42" s="137">
        <v>0</v>
      </c>
      <c r="AG42" s="136">
        <v>0.75</v>
      </c>
      <c r="AH42" s="136">
        <v>4.35</v>
      </c>
      <c r="AI42" s="136">
        <v>0.78</v>
      </c>
      <c r="AJ42" s="136">
        <v>0</v>
      </c>
      <c r="AK42" s="136">
        <v>0</v>
      </c>
      <c r="AL42" s="136">
        <v>17.6</v>
      </c>
      <c r="AM42" s="137">
        <v>0</v>
      </c>
      <c r="AN42" s="136">
        <v>0.2</v>
      </c>
      <c r="AO42" s="136">
        <v>0</v>
      </c>
      <c r="AP42" s="136">
        <v>1.1</v>
      </c>
      <c r="AQ42" s="136">
        <v>0.7</v>
      </c>
      <c r="AR42" s="136">
        <v>2</v>
      </c>
      <c r="AS42" s="137">
        <v>0</v>
      </c>
      <c r="AT42" s="137">
        <v>0</v>
      </c>
      <c r="AU42" s="137">
        <v>0</v>
      </c>
      <c r="AV42" s="136">
        <v>3</v>
      </c>
      <c r="AW42" s="137">
        <v>0</v>
      </c>
      <c r="AX42" s="136">
        <v>4.6</v>
      </c>
      <c r="AY42" s="136">
        <v>0.5</v>
      </c>
      <c r="AZ42" s="136">
        <v>0</v>
      </c>
      <c r="BA42" s="136">
        <v>21.52</v>
      </c>
      <c r="BB42" s="136">
        <v>0</v>
      </c>
      <c r="BC42" s="136">
        <v>3.9</v>
      </c>
      <c r="BD42" s="125">
        <v>0</v>
      </c>
      <c r="BE42" s="125">
        <f t="shared" si="6"/>
        <v>6.49</v>
      </c>
      <c r="BF42" s="125">
        <f t="shared" si="7"/>
        <v>0</v>
      </c>
      <c r="BG42" s="125"/>
      <c r="BH42" s="125"/>
      <c r="BI42" s="125">
        <v>0</v>
      </c>
      <c r="BJ42" s="125">
        <v>0</v>
      </c>
      <c r="BK42" s="125">
        <v>6.49</v>
      </c>
      <c r="BL42" s="125">
        <v>0</v>
      </c>
      <c r="BM42" s="125">
        <v>0</v>
      </c>
      <c r="BN42" s="125">
        <v>0</v>
      </c>
      <c r="BO42" s="125">
        <v>0</v>
      </c>
      <c r="BP42" s="125">
        <v>0</v>
      </c>
      <c r="BQ42" s="125">
        <v>0</v>
      </c>
      <c r="BR42" s="125">
        <v>649.8</v>
      </c>
      <c r="BS42" s="125">
        <f t="shared" si="8"/>
        <v>968.92</v>
      </c>
    </row>
    <row r="43" s="110" customFormat="1" spans="1:71">
      <c r="A43" s="123" t="s">
        <v>139</v>
      </c>
      <c r="B43" s="123" t="s">
        <v>184</v>
      </c>
      <c r="C43" s="123" t="s">
        <v>156</v>
      </c>
      <c r="D43" s="124" t="s">
        <v>185</v>
      </c>
      <c r="E43" s="125">
        <f t="shared" si="1"/>
        <v>0</v>
      </c>
      <c r="F43" s="125">
        <f t="shared" si="3"/>
        <v>0</v>
      </c>
      <c r="G43" s="125">
        <v>0</v>
      </c>
      <c r="H43" s="125">
        <f t="shared" si="4"/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  <c r="O43" s="125">
        <v>0</v>
      </c>
      <c r="P43" s="125">
        <v>0</v>
      </c>
      <c r="Q43" s="125"/>
      <c r="R43" s="125">
        <v>0</v>
      </c>
      <c r="S43" s="125">
        <v>0</v>
      </c>
      <c r="T43" s="125">
        <v>0</v>
      </c>
      <c r="U43" s="125">
        <v>0</v>
      </c>
      <c r="V43" s="125">
        <v>0</v>
      </c>
      <c r="W43" s="125">
        <v>0</v>
      </c>
      <c r="X43" s="123" t="s">
        <v>139</v>
      </c>
      <c r="Y43" s="123" t="s">
        <v>184</v>
      </c>
      <c r="Z43" s="123" t="s">
        <v>156</v>
      </c>
      <c r="AA43" s="124" t="s">
        <v>185</v>
      </c>
      <c r="AB43" s="125">
        <f t="shared" si="25"/>
        <v>0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>
        <v>0</v>
      </c>
      <c r="BE43" s="125">
        <f t="shared" si="6"/>
        <v>0</v>
      </c>
      <c r="BF43" s="125">
        <f t="shared" si="7"/>
        <v>0</v>
      </c>
      <c r="BG43" s="125"/>
      <c r="BH43" s="125"/>
      <c r="BI43" s="125">
        <v>0</v>
      </c>
      <c r="BJ43" s="125">
        <v>0</v>
      </c>
      <c r="BK43" s="125">
        <v>0</v>
      </c>
      <c r="BL43" s="125">
        <v>0</v>
      </c>
      <c r="BM43" s="125">
        <v>0</v>
      </c>
      <c r="BN43" s="125">
        <v>0</v>
      </c>
      <c r="BO43" s="125">
        <v>0</v>
      </c>
      <c r="BP43" s="125">
        <v>0</v>
      </c>
      <c r="BQ43" s="125">
        <v>0</v>
      </c>
      <c r="BR43" s="125">
        <v>60</v>
      </c>
      <c r="BS43" s="125">
        <f t="shared" si="8"/>
        <v>60</v>
      </c>
    </row>
    <row r="44" s="110" customFormat="1" spans="1:71">
      <c r="A44" s="123" t="s">
        <v>139</v>
      </c>
      <c r="B44" s="123" t="s">
        <v>184</v>
      </c>
      <c r="C44" s="123" t="s">
        <v>150</v>
      </c>
      <c r="D44" s="124" t="s">
        <v>186</v>
      </c>
      <c r="E44" s="125">
        <f t="shared" si="1"/>
        <v>0</v>
      </c>
      <c r="F44" s="125">
        <f t="shared" si="3"/>
        <v>0</v>
      </c>
      <c r="G44" s="125">
        <v>0</v>
      </c>
      <c r="H44" s="125">
        <f t="shared" si="4"/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  <c r="P44" s="125">
        <v>0</v>
      </c>
      <c r="Q44" s="125"/>
      <c r="R44" s="125">
        <v>0</v>
      </c>
      <c r="S44" s="125">
        <v>0</v>
      </c>
      <c r="T44" s="125">
        <v>0</v>
      </c>
      <c r="U44" s="125">
        <v>0</v>
      </c>
      <c r="V44" s="125">
        <v>0</v>
      </c>
      <c r="W44" s="125">
        <v>0</v>
      </c>
      <c r="X44" s="123" t="s">
        <v>139</v>
      </c>
      <c r="Y44" s="123" t="s">
        <v>184</v>
      </c>
      <c r="Z44" s="123" t="s">
        <v>150</v>
      </c>
      <c r="AA44" s="124" t="s">
        <v>186</v>
      </c>
      <c r="AB44" s="125">
        <f t="shared" si="25"/>
        <v>0</v>
      </c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>
        <v>0</v>
      </c>
      <c r="BE44" s="125">
        <f t="shared" si="6"/>
        <v>0</v>
      </c>
      <c r="BF44" s="125">
        <f t="shared" si="7"/>
        <v>0</v>
      </c>
      <c r="BG44" s="125"/>
      <c r="BH44" s="125"/>
      <c r="BI44" s="125">
        <v>0</v>
      </c>
      <c r="BJ44" s="125">
        <v>0</v>
      </c>
      <c r="BK44" s="125">
        <v>0</v>
      </c>
      <c r="BL44" s="125">
        <v>0</v>
      </c>
      <c r="BM44" s="125">
        <v>0</v>
      </c>
      <c r="BN44" s="125">
        <v>0</v>
      </c>
      <c r="BO44" s="125">
        <v>0</v>
      </c>
      <c r="BP44" s="125">
        <v>0</v>
      </c>
      <c r="BQ44" s="125">
        <v>0</v>
      </c>
      <c r="BR44" s="125">
        <v>299</v>
      </c>
      <c r="BS44" s="125">
        <f t="shared" si="8"/>
        <v>299</v>
      </c>
    </row>
    <row r="45" s="110" customFormat="1" spans="1:71">
      <c r="A45" s="123" t="s">
        <v>139</v>
      </c>
      <c r="B45" s="123" t="s">
        <v>184</v>
      </c>
      <c r="C45" s="123" t="s">
        <v>154</v>
      </c>
      <c r="D45" s="124" t="s">
        <v>187</v>
      </c>
      <c r="E45" s="125">
        <f t="shared" si="1"/>
        <v>0</v>
      </c>
      <c r="F45" s="125">
        <f t="shared" si="3"/>
        <v>0</v>
      </c>
      <c r="G45" s="125">
        <v>0</v>
      </c>
      <c r="H45" s="125">
        <f t="shared" si="4"/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0</v>
      </c>
      <c r="O45" s="125">
        <v>0</v>
      </c>
      <c r="P45" s="125">
        <v>0</v>
      </c>
      <c r="Q45" s="125"/>
      <c r="R45" s="125">
        <v>0</v>
      </c>
      <c r="S45" s="125">
        <v>0</v>
      </c>
      <c r="T45" s="125">
        <v>0</v>
      </c>
      <c r="U45" s="125">
        <v>0</v>
      </c>
      <c r="V45" s="125">
        <v>0</v>
      </c>
      <c r="W45" s="125">
        <v>0</v>
      </c>
      <c r="X45" s="123" t="s">
        <v>139</v>
      </c>
      <c r="Y45" s="123" t="s">
        <v>184</v>
      </c>
      <c r="Z45" s="123" t="s">
        <v>154</v>
      </c>
      <c r="AA45" s="124" t="s">
        <v>187</v>
      </c>
      <c r="AB45" s="125">
        <f t="shared" si="25"/>
        <v>0</v>
      </c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>
        <v>0</v>
      </c>
      <c r="BE45" s="125">
        <f t="shared" si="6"/>
        <v>0</v>
      </c>
      <c r="BF45" s="125">
        <f t="shared" si="7"/>
        <v>0</v>
      </c>
      <c r="BG45" s="125"/>
      <c r="BH45" s="125"/>
      <c r="BI45" s="125">
        <v>0</v>
      </c>
      <c r="BJ45" s="125">
        <v>0</v>
      </c>
      <c r="BK45" s="125">
        <v>0</v>
      </c>
      <c r="BL45" s="125">
        <v>0</v>
      </c>
      <c r="BM45" s="125">
        <v>0</v>
      </c>
      <c r="BN45" s="125">
        <v>0</v>
      </c>
      <c r="BO45" s="125">
        <v>0</v>
      </c>
      <c r="BP45" s="125">
        <v>0</v>
      </c>
      <c r="BQ45" s="125">
        <v>0</v>
      </c>
      <c r="BR45" s="125">
        <v>21</v>
      </c>
      <c r="BS45" s="125">
        <f t="shared" si="8"/>
        <v>21</v>
      </c>
    </row>
    <row r="46" s="110" customFormat="1" spans="1:71">
      <c r="A46" s="123"/>
      <c r="B46" s="123" t="s">
        <v>188</v>
      </c>
      <c r="C46" s="123"/>
      <c r="D46" s="124" t="s">
        <v>189</v>
      </c>
      <c r="E46" s="125">
        <f t="shared" si="1"/>
        <v>16.27</v>
      </c>
      <c r="F46" s="125">
        <f t="shared" si="3"/>
        <v>12.55</v>
      </c>
      <c r="G46" s="125">
        <v>7.43</v>
      </c>
      <c r="H46" s="125">
        <f t="shared" si="4"/>
        <v>4.5</v>
      </c>
      <c r="I46" s="125">
        <v>4.5</v>
      </c>
      <c r="J46" s="125">
        <v>0</v>
      </c>
      <c r="K46" s="125">
        <v>0</v>
      </c>
      <c r="L46" s="125">
        <v>0</v>
      </c>
      <c r="M46" s="125">
        <v>0.62</v>
      </c>
      <c r="N46" s="125">
        <v>0</v>
      </c>
      <c r="O46" s="125">
        <v>0</v>
      </c>
      <c r="P46" s="125">
        <v>0</v>
      </c>
      <c r="Q46" s="125"/>
      <c r="R46" s="125">
        <v>0</v>
      </c>
      <c r="S46" s="125">
        <v>0</v>
      </c>
      <c r="T46" s="125">
        <v>0</v>
      </c>
      <c r="U46" s="125">
        <v>0</v>
      </c>
      <c r="V46" s="125">
        <v>0</v>
      </c>
      <c r="W46" s="125">
        <v>0</v>
      </c>
      <c r="X46" s="123"/>
      <c r="Y46" s="123" t="s">
        <v>188</v>
      </c>
      <c r="Z46" s="123"/>
      <c r="AA46" s="124" t="s">
        <v>189</v>
      </c>
      <c r="AB46" s="125">
        <f>SUM(AB47:AB48)</f>
        <v>3.72</v>
      </c>
      <c r="AC46" s="125">
        <f t="shared" ref="AC46:BD46" si="26">SUM(AC47:AC48)</f>
        <v>1</v>
      </c>
      <c r="AD46" s="125">
        <f t="shared" si="26"/>
        <v>0</v>
      </c>
      <c r="AE46" s="125">
        <f t="shared" si="26"/>
        <v>0</v>
      </c>
      <c r="AF46" s="125">
        <f t="shared" si="26"/>
        <v>0</v>
      </c>
      <c r="AG46" s="125">
        <f t="shared" si="26"/>
        <v>0</v>
      </c>
      <c r="AH46" s="125">
        <f t="shared" si="26"/>
        <v>0</v>
      </c>
      <c r="AI46" s="125">
        <f t="shared" si="26"/>
        <v>0</v>
      </c>
      <c r="AJ46" s="125">
        <f t="shared" si="26"/>
        <v>0</v>
      </c>
      <c r="AK46" s="125">
        <f t="shared" si="26"/>
        <v>0</v>
      </c>
      <c r="AL46" s="125">
        <f t="shared" si="26"/>
        <v>0.4</v>
      </c>
      <c r="AM46" s="125">
        <f t="shared" si="26"/>
        <v>0</v>
      </c>
      <c r="AN46" s="125">
        <f t="shared" si="26"/>
        <v>0</v>
      </c>
      <c r="AO46" s="125">
        <f t="shared" si="26"/>
        <v>0</v>
      </c>
      <c r="AP46" s="125">
        <f t="shared" si="26"/>
        <v>0</v>
      </c>
      <c r="AQ46" s="125">
        <f t="shared" si="26"/>
        <v>0</v>
      </c>
      <c r="AR46" s="125">
        <f t="shared" si="26"/>
        <v>0</v>
      </c>
      <c r="AS46" s="125">
        <f t="shared" si="26"/>
        <v>0</v>
      </c>
      <c r="AT46" s="125">
        <f t="shared" si="26"/>
        <v>0</v>
      </c>
      <c r="AU46" s="125">
        <f t="shared" si="26"/>
        <v>0</v>
      </c>
      <c r="AV46" s="125">
        <f t="shared" si="26"/>
        <v>0</v>
      </c>
      <c r="AW46" s="125">
        <f t="shared" si="26"/>
        <v>0</v>
      </c>
      <c r="AX46" s="125">
        <f t="shared" si="26"/>
        <v>0</v>
      </c>
      <c r="AY46" s="125">
        <f t="shared" si="26"/>
        <v>0</v>
      </c>
      <c r="AZ46" s="125">
        <f t="shared" si="26"/>
        <v>0</v>
      </c>
      <c r="BA46" s="125">
        <f t="shared" si="26"/>
        <v>2.32</v>
      </c>
      <c r="BB46" s="125">
        <f t="shared" si="26"/>
        <v>0</v>
      </c>
      <c r="BC46" s="125">
        <f t="shared" si="26"/>
        <v>0</v>
      </c>
      <c r="BD46" s="125">
        <f t="shared" si="26"/>
        <v>0</v>
      </c>
      <c r="BE46" s="125">
        <f t="shared" si="6"/>
        <v>0</v>
      </c>
      <c r="BF46" s="125">
        <f t="shared" si="7"/>
        <v>0</v>
      </c>
      <c r="BG46" s="125"/>
      <c r="BH46" s="125"/>
      <c r="BI46" s="125">
        <v>0</v>
      </c>
      <c r="BJ46" s="125">
        <v>0</v>
      </c>
      <c r="BK46" s="125">
        <v>0</v>
      </c>
      <c r="BL46" s="125">
        <v>0</v>
      </c>
      <c r="BM46" s="125">
        <v>0</v>
      </c>
      <c r="BN46" s="125">
        <v>0</v>
      </c>
      <c r="BO46" s="125">
        <v>0</v>
      </c>
      <c r="BP46" s="125">
        <v>0</v>
      </c>
      <c r="BQ46" s="125">
        <v>0</v>
      </c>
      <c r="BR46" s="125">
        <v>21.8</v>
      </c>
      <c r="BS46" s="125">
        <f t="shared" si="8"/>
        <v>38.07</v>
      </c>
    </row>
    <row r="47" s="110" customFormat="1" spans="1:71">
      <c r="A47" s="123" t="s">
        <v>139</v>
      </c>
      <c r="B47" s="123" t="s">
        <v>190</v>
      </c>
      <c r="C47" s="123" t="s">
        <v>137</v>
      </c>
      <c r="D47" s="124" t="s">
        <v>141</v>
      </c>
      <c r="E47" s="125">
        <f t="shared" si="1"/>
        <v>16.27</v>
      </c>
      <c r="F47" s="125">
        <f t="shared" si="3"/>
        <v>12.55</v>
      </c>
      <c r="G47" s="125">
        <v>7.43</v>
      </c>
      <c r="H47" s="125">
        <f t="shared" si="4"/>
        <v>4.5</v>
      </c>
      <c r="I47" s="125">
        <v>4.5</v>
      </c>
      <c r="J47" s="125">
        <v>0</v>
      </c>
      <c r="K47" s="125">
        <v>0</v>
      </c>
      <c r="L47" s="125">
        <v>0</v>
      </c>
      <c r="M47" s="125">
        <v>0.62</v>
      </c>
      <c r="N47" s="125">
        <v>0</v>
      </c>
      <c r="O47" s="125">
        <v>0</v>
      </c>
      <c r="P47" s="125">
        <v>0</v>
      </c>
      <c r="Q47" s="125"/>
      <c r="R47" s="125">
        <v>0</v>
      </c>
      <c r="S47" s="125">
        <v>0</v>
      </c>
      <c r="T47" s="125">
        <v>0</v>
      </c>
      <c r="U47" s="125">
        <v>0</v>
      </c>
      <c r="V47" s="125">
        <v>0</v>
      </c>
      <c r="W47" s="125">
        <v>0</v>
      </c>
      <c r="X47" s="123" t="s">
        <v>139</v>
      </c>
      <c r="Y47" s="123" t="s">
        <v>190</v>
      </c>
      <c r="Z47" s="123" t="s">
        <v>137</v>
      </c>
      <c r="AA47" s="124" t="s">
        <v>141</v>
      </c>
      <c r="AB47" s="125">
        <f t="shared" ref="AB47:AB48" si="27">SUBTOTAL(9,AC47:BD47)</f>
        <v>3.72</v>
      </c>
      <c r="AC47" s="136">
        <v>1</v>
      </c>
      <c r="AD47" s="136">
        <v>0</v>
      </c>
      <c r="AE47" s="137">
        <v>0</v>
      </c>
      <c r="AF47" s="137">
        <v>0</v>
      </c>
      <c r="AG47" s="136">
        <v>0</v>
      </c>
      <c r="AH47" s="136">
        <v>0</v>
      </c>
      <c r="AI47" s="136">
        <v>0</v>
      </c>
      <c r="AJ47" s="136">
        <v>0</v>
      </c>
      <c r="AK47" s="136">
        <v>0</v>
      </c>
      <c r="AL47" s="136">
        <v>0.4</v>
      </c>
      <c r="AM47" s="137">
        <v>0</v>
      </c>
      <c r="AN47" s="136">
        <v>0</v>
      </c>
      <c r="AO47" s="136">
        <v>0</v>
      </c>
      <c r="AP47" s="136">
        <v>0</v>
      </c>
      <c r="AQ47" s="136">
        <v>0</v>
      </c>
      <c r="AR47" s="136">
        <v>0</v>
      </c>
      <c r="AS47" s="137">
        <v>0</v>
      </c>
      <c r="AT47" s="137">
        <v>0</v>
      </c>
      <c r="AU47" s="137">
        <v>0</v>
      </c>
      <c r="AV47" s="136">
        <v>0</v>
      </c>
      <c r="AW47" s="137">
        <v>0</v>
      </c>
      <c r="AX47" s="136">
        <v>0</v>
      </c>
      <c r="AY47" s="136">
        <v>0</v>
      </c>
      <c r="AZ47" s="136">
        <v>0</v>
      </c>
      <c r="BA47" s="136">
        <v>2.32</v>
      </c>
      <c r="BB47" s="136">
        <v>0</v>
      </c>
      <c r="BC47" s="136">
        <v>0</v>
      </c>
      <c r="BD47" s="125">
        <v>0</v>
      </c>
      <c r="BE47" s="125">
        <f t="shared" si="6"/>
        <v>0</v>
      </c>
      <c r="BF47" s="125">
        <f t="shared" si="7"/>
        <v>0</v>
      </c>
      <c r="BG47" s="125"/>
      <c r="BH47" s="125"/>
      <c r="BI47" s="125">
        <v>0</v>
      </c>
      <c r="BJ47" s="125">
        <v>0</v>
      </c>
      <c r="BK47" s="125">
        <v>0</v>
      </c>
      <c r="BL47" s="125">
        <v>0</v>
      </c>
      <c r="BM47" s="125">
        <v>0</v>
      </c>
      <c r="BN47" s="125">
        <v>0</v>
      </c>
      <c r="BO47" s="125">
        <v>0</v>
      </c>
      <c r="BP47" s="125">
        <v>0</v>
      </c>
      <c r="BQ47" s="125">
        <v>0</v>
      </c>
      <c r="BR47" s="125">
        <v>0</v>
      </c>
      <c r="BS47" s="125">
        <f t="shared" si="8"/>
        <v>16.27</v>
      </c>
    </row>
    <row r="48" s="110" customFormat="1" spans="1:71">
      <c r="A48" s="123" t="s">
        <v>139</v>
      </c>
      <c r="B48" s="123" t="s">
        <v>190</v>
      </c>
      <c r="C48" s="123" t="s">
        <v>159</v>
      </c>
      <c r="D48" s="124" t="s">
        <v>191</v>
      </c>
      <c r="E48" s="125">
        <f t="shared" si="1"/>
        <v>0</v>
      </c>
      <c r="F48" s="125">
        <f t="shared" si="3"/>
        <v>0</v>
      </c>
      <c r="G48" s="125">
        <v>0</v>
      </c>
      <c r="H48" s="125">
        <f t="shared" si="4"/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  <c r="O48" s="125">
        <v>0</v>
      </c>
      <c r="P48" s="125">
        <v>0</v>
      </c>
      <c r="Q48" s="125"/>
      <c r="R48" s="125">
        <v>0</v>
      </c>
      <c r="S48" s="125">
        <v>0</v>
      </c>
      <c r="T48" s="125">
        <v>0</v>
      </c>
      <c r="U48" s="125">
        <v>0</v>
      </c>
      <c r="V48" s="125">
        <v>0</v>
      </c>
      <c r="W48" s="125">
        <v>0</v>
      </c>
      <c r="X48" s="123" t="s">
        <v>139</v>
      </c>
      <c r="Y48" s="123" t="s">
        <v>190</v>
      </c>
      <c r="Z48" s="123" t="s">
        <v>159</v>
      </c>
      <c r="AA48" s="124" t="s">
        <v>191</v>
      </c>
      <c r="AB48" s="125">
        <f t="shared" si="27"/>
        <v>0</v>
      </c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>
        <v>0</v>
      </c>
      <c r="BE48" s="125">
        <f t="shared" si="6"/>
        <v>0</v>
      </c>
      <c r="BF48" s="125">
        <f t="shared" si="7"/>
        <v>0</v>
      </c>
      <c r="BG48" s="125"/>
      <c r="BH48" s="125"/>
      <c r="BI48" s="125">
        <v>0</v>
      </c>
      <c r="BJ48" s="125">
        <v>0</v>
      </c>
      <c r="BK48" s="125">
        <v>0</v>
      </c>
      <c r="BL48" s="125">
        <v>0</v>
      </c>
      <c r="BM48" s="125">
        <v>0</v>
      </c>
      <c r="BN48" s="125">
        <v>0</v>
      </c>
      <c r="BO48" s="125">
        <v>0</v>
      </c>
      <c r="BP48" s="125">
        <v>0</v>
      </c>
      <c r="BQ48" s="125">
        <v>0</v>
      </c>
      <c r="BR48" s="125">
        <v>21.8</v>
      </c>
      <c r="BS48" s="125">
        <f t="shared" si="8"/>
        <v>21.8</v>
      </c>
    </row>
    <row r="49" s="110" customFormat="1" spans="1:71">
      <c r="A49" s="123"/>
      <c r="B49" s="123" t="s">
        <v>192</v>
      </c>
      <c r="C49" s="123"/>
      <c r="D49" s="124" t="s">
        <v>193</v>
      </c>
      <c r="E49" s="125">
        <f t="shared" si="1"/>
        <v>41.29</v>
      </c>
      <c r="F49" s="125">
        <f t="shared" si="3"/>
        <v>27.43</v>
      </c>
      <c r="G49" s="125">
        <v>25.32</v>
      </c>
      <c r="H49" s="125">
        <f t="shared" si="4"/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2.11</v>
      </c>
      <c r="N49" s="125">
        <v>0</v>
      </c>
      <c r="O49" s="125">
        <v>0</v>
      </c>
      <c r="P49" s="125">
        <v>0</v>
      </c>
      <c r="Q49" s="125"/>
      <c r="R49" s="125">
        <v>0</v>
      </c>
      <c r="S49" s="125">
        <v>0</v>
      </c>
      <c r="T49" s="125">
        <v>0</v>
      </c>
      <c r="U49" s="125">
        <v>0</v>
      </c>
      <c r="V49" s="125">
        <v>0</v>
      </c>
      <c r="W49" s="125">
        <v>0</v>
      </c>
      <c r="X49" s="123"/>
      <c r="Y49" s="123" t="s">
        <v>192</v>
      </c>
      <c r="Z49" s="123"/>
      <c r="AA49" s="124" t="s">
        <v>193</v>
      </c>
      <c r="AB49" s="125">
        <f>SUM(AB50:AB51)</f>
        <v>13.12</v>
      </c>
      <c r="AC49" s="125">
        <f t="shared" ref="AC49:BD49" si="28">SUM(AC50:AC51)</f>
        <v>0</v>
      </c>
      <c r="AD49" s="125">
        <f t="shared" si="28"/>
        <v>0.1</v>
      </c>
      <c r="AE49" s="125">
        <f t="shared" si="28"/>
        <v>0</v>
      </c>
      <c r="AF49" s="125">
        <f t="shared" si="28"/>
        <v>0</v>
      </c>
      <c r="AG49" s="125">
        <f t="shared" si="28"/>
        <v>0.1</v>
      </c>
      <c r="AH49" s="125">
        <f t="shared" si="28"/>
        <v>0.4</v>
      </c>
      <c r="AI49" s="125">
        <f t="shared" si="28"/>
        <v>0.3</v>
      </c>
      <c r="AJ49" s="125">
        <f t="shared" si="28"/>
        <v>0</v>
      </c>
      <c r="AK49" s="125">
        <f t="shared" si="28"/>
        <v>0</v>
      </c>
      <c r="AL49" s="125">
        <f t="shared" si="28"/>
        <v>1</v>
      </c>
      <c r="AM49" s="125">
        <f t="shared" si="28"/>
        <v>0</v>
      </c>
      <c r="AN49" s="125">
        <f t="shared" si="28"/>
        <v>0.1</v>
      </c>
      <c r="AO49" s="125">
        <f t="shared" si="28"/>
        <v>0</v>
      </c>
      <c r="AP49" s="125">
        <f t="shared" si="28"/>
        <v>0</v>
      </c>
      <c r="AQ49" s="125">
        <f t="shared" si="28"/>
        <v>0</v>
      </c>
      <c r="AR49" s="125">
        <f t="shared" si="28"/>
        <v>3</v>
      </c>
      <c r="AS49" s="125">
        <f t="shared" si="28"/>
        <v>0</v>
      </c>
      <c r="AT49" s="125">
        <f t="shared" si="28"/>
        <v>0</v>
      </c>
      <c r="AU49" s="125">
        <f t="shared" si="28"/>
        <v>0</v>
      </c>
      <c r="AV49" s="125">
        <f t="shared" si="28"/>
        <v>0</v>
      </c>
      <c r="AW49" s="125">
        <f t="shared" si="28"/>
        <v>0</v>
      </c>
      <c r="AX49" s="125">
        <f t="shared" si="28"/>
        <v>3</v>
      </c>
      <c r="AY49" s="125">
        <f t="shared" si="28"/>
        <v>0</v>
      </c>
      <c r="AZ49" s="125">
        <f t="shared" si="28"/>
        <v>0</v>
      </c>
      <c r="BA49" s="125">
        <f t="shared" si="28"/>
        <v>5.12</v>
      </c>
      <c r="BB49" s="125">
        <f t="shared" si="28"/>
        <v>0</v>
      </c>
      <c r="BC49" s="125">
        <f t="shared" si="28"/>
        <v>0</v>
      </c>
      <c r="BD49" s="125">
        <f t="shared" si="28"/>
        <v>0</v>
      </c>
      <c r="BE49" s="125">
        <f t="shared" si="6"/>
        <v>0.74</v>
      </c>
      <c r="BF49" s="125">
        <f t="shared" si="7"/>
        <v>0</v>
      </c>
      <c r="BG49" s="125"/>
      <c r="BH49" s="125"/>
      <c r="BI49" s="125">
        <v>0</v>
      </c>
      <c r="BJ49" s="125">
        <v>0</v>
      </c>
      <c r="BK49" s="125">
        <v>0.74</v>
      </c>
      <c r="BL49" s="125">
        <v>0</v>
      </c>
      <c r="BM49" s="125">
        <v>0</v>
      </c>
      <c r="BN49" s="125">
        <v>0</v>
      </c>
      <c r="BO49" s="125">
        <v>0</v>
      </c>
      <c r="BP49" s="125">
        <v>0</v>
      </c>
      <c r="BQ49" s="125">
        <v>0</v>
      </c>
      <c r="BR49" s="125">
        <v>96</v>
      </c>
      <c r="BS49" s="125">
        <f t="shared" si="8"/>
        <v>137.29</v>
      </c>
    </row>
    <row r="50" s="110" customFormat="1" spans="1:71">
      <c r="A50" s="123" t="s">
        <v>139</v>
      </c>
      <c r="B50" s="123" t="s">
        <v>194</v>
      </c>
      <c r="C50" s="123" t="s">
        <v>137</v>
      </c>
      <c r="D50" s="124" t="s">
        <v>141</v>
      </c>
      <c r="E50" s="125">
        <f t="shared" si="1"/>
        <v>41.29</v>
      </c>
      <c r="F50" s="125">
        <f t="shared" si="3"/>
        <v>27.43</v>
      </c>
      <c r="G50" s="125">
        <v>25.32</v>
      </c>
      <c r="H50" s="125">
        <f t="shared" si="4"/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2.11</v>
      </c>
      <c r="N50" s="125">
        <v>0</v>
      </c>
      <c r="O50" s="125">
        <v>0</v>
      </c>
      <c r="P50" s="125">
        <v>0</v>
      </c>
      <c r="Q50" s="125"/>
      <c r="R50" s="125">
        <v>0</v>
      </c>
      <c r="S50" s="125">
        <v>0</v>
      </c>
      <c r="T50" s="125">
        <v>0</v>
      </c>
      <c r="U50" s="125">
        <v>0</v>
      </c>
      <c r="V50" s="125">
        <v>0</v>
      </c>
      <c r="W50" s="125">
        <v>0</v>
      </c>
      <c r="X50" s="123" t="s">
        <v>139</v>
      </c>
      <c r="Y50" s="123" t="s">
        <v>194</v>
      </c>
      <c r="Z50" s="123" t="s">
        <v>137</v>
      </c>
      <c r="AA50" s="124" t="s">
        <v>141</v>
      </c>
      <c r="AB50" s="125">
        <f t="shared" ref="AB50:AB51" si="29">SUBTOTAL(9,AC50:BD50)</f>
        <v>13.12</v>
      </c>
      <c r="AC50" s="136">
        <v>0</v>
      </c>
      <c r="AD50" s="136">
        <v>0.1</v>
      </c>
      <c r="AE50" s="137">
        <v>0</v>
      </c>
      <c r="AF50" s="137">
        <v>0</v>
      </c>
      <c r="AG50" s="136">
        <v>0.1</v>
      </c>
      <c r="AH50" s="136">
        <v>0.4</v>
      </c>
      <c r="AI50" s="136">
        <v>0.3</v>
      </c>
      <c r="AJ50" s="136">
        <v>0</v>
      </c>
      <c r="AK50" s="136">
        <v>0</v>
      </c>
      <c r="AL50" s="136">
        <v>1</v>
      </c>
      <c r="AM50" s="137">
        <v>0</v>
      </c>
      <c r="AN50" s="136">
        <v>0.1</v>
      </c>
      <c r="AO50" s="136">
        <v>0</v>
      </c>
      <c r="AP50" s="136">
        <v>0</v>
      </c>
      <c r="AQ50" s="136">
        <v>0</v>
      </c>
      <c r="AR50" s="136">
        <v>3</v>
      </c>
      <c r="AS50" s="137">
        <v>0</v>
      </c>
      <c r="AT50" s="137">
        <v>0</v>
      </c>
      <c r="AU50" s="137">
        <v>0</v>
      </c>
      <c r="AV50" s="136">
        <v>0</v>
      </c>
      <c r="AW50" s="137">
        <v>0</v>
      </c>
      <c r="AX50" s="136">
        <v>3</v>
      </c>
      <c r="AY50" s="136">
        <v>0</v>
      </c>
      <c r="AZ50" s="136">
        <v>0</v>
      </c>
      <c r="BA50" s="136">
        <v>5.12</v>
      </c>
      <c r="BB50" s="136">
        <v>0</v>
      </c>
      <c r="BC50" s="136">
        <v>0</v>
      </c>
      <c r="BD50" s="125">
        <v>0</v>
      </c>
      <c r="BE50" s="125">
        <f t="shared" si="6"/>
        <v>0.74</v>
      </c>
      <c r="BF50" s="125">
        <f t="shared" si="7"/>
        <v>0</v>
      </c>
      <c r="BG50" s="125"/>
      <c r="BH50" s="125"/>
      <c r="BI50" s="125">
        <v>0</v>
      </c>
      <c r="BJ50" s="125">
        <v>0</v>
      </c>
      <c r="BK50" s="125">
        <v>0.74</v>
      </c>
      <c r="BL50" s="125">
        <v>0</v>
      </c>
      <c r="BM50" s="125">
        <v>0</v>
      </c>
      <c r="BN50" s="125">
        <v>0</v>
      </c>
      <c r="BO50" s="125">
        <v>0</v>
      </c>
      <c r="BP50" s="125">
        <v>0</v>
      </c>
      <c r="BQ50" s="125">
        <v>0</v>
      </c>
      <c r="BR50" s="125">
        <v>68</v>
      </c>
      <c r="BS50" s="125">
        <f t="shared" si="8"/>
        <v>109.29</v>
      </c>
    </row>
    <row r="51" s="110" customFormat="1" spans="1:71">
      <c r="A51" s="123" t="s">
        <v>139</v>
      </c>
      <c r="B51" s="123" t="s">
        <v>194</v>
      </c>
      <c r="C51" s="123" t="s">
        <v>156</v>
      </c>
      <c r="D51" s="124" t="s">
        <v>195</v>
      </c>
      <c r="E51" s="125">
        <f t="shared" si="1"/>
        <v>0</v>
      </c>
      <c r="F51" s="125">
        <f t="shared" si="3"/>
        <v>0</v>
      </c>
      <c r="G51" s="125">
        <v>0</v>
      </c>
      <c r="H51" s="125">
        <f t="shared" si="4"/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  <c r="O51" s="125">
        <v>0</v>
      </c>
      <c r="P51" s="125">
        <v>0</v>
      </c>
      <c r="Q51" s="125"/>
      <c r="R51" s="125">
        <v>0</v>
      </c>
      <c r="S51" s="125">
        <v>0</v>
      </c>
      <c r="T51" s="125">
        <v>0</v>
      </c>
      <c r="U51" s="125">
        <v>0</v>
      </c>
      <c r="V51" s="125">
        <v>0</v>
      </c>
      <c r="W51" s="125">
        <v>0</v>
      </c>
      <c r="X51" s="123" t="s">
        <v>139</v>
      </c>
      <c r="Y51" s="123" t="s">
        <v>194</v>
      </c>
      <c r="Z51" s="123" t="s">
        <v>156</v>
      </c>
      <c r="AA51" s="124" t="s">
        <v>195</v>
      </c>
      <c r="AB51" s="125">
        <f t="shared" si="29"/>
        <v>0</v>
      </c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>
        <v>0</v>
      </c>
      <c r="BE51" s="125">
        <f t="shared" si="6"/>
        <v>0</v>
      </c>
      <c r="BF51" s="125">
        <f t="shared" si="7"/>
        <v>0</v>
      </c>
      <c r="BG51" s="125"/>
      <c r="BH51" s="125"/>
      <c r="BI51" s="125">
        <v>0</v>
      </c>
      <c r="BJ51" s="125">
        <v>0</v>
      </c>
      <c r="BK51" s="125">
        <v>0</v>
      </c>
      <c r="BL51" s="125">
        <v>0</v>
      </c>
      <c r="BM51" s="125">
        <v>0</v>
      </c>
      <c r="BN51" s="125">
        <v>0</v>
      </c>
      <c r="BO51" s="125">
        <v>0</v>
      </c>
      <c r="BP51" s="125">
        <v>0</v>
      </c>
      <c r="BQ51" s="125">
        <v>0</v>
      </c>
      <c r="BR51" s="125">
        <v>28</v>
      </c>
      <c r="BS51" s="125">
        <f t="shared" si="8"/>
        <v>28</v>
      </c>
    </row>
    <row r="52" s="110" customFormat="1" spans="1:71">
      <c r="A52" s="123"/>
      <c r="B52" s="123" t="s">
        <v>196</v>
      </c>
      <c r="C52" s="123"/>
      <c r="D52" s="124" t="s">
        <v>197</v>
      </c>
      <c r="E52" s="125">
        <f t="shared" si="1"/>
        <v>75.04</v>
      </c>
      <c r="F52" s="125">
        <f t="shared" si="3"/>
        <v>55.62</v>
      </c>
      <c r="G52" s="125">
        <v>32.44</v>
      </c>
      <c r="H52" s="125">
        <f t="shared" si="4"/>
        <v>20.48</v>
      </c>
      <c r="I52" s="125">
        <v>20.48</v>
      </c>
      <c r="J52" s="125">
        <v>0</v>
      </c>
      <c r="K52" s="125">
        <v>0</v>
      </c>
      <c r="L52" s="125">
        <v>0</v>
      </c>
      <c r="M52" s="125">
        <v>2.7</v>
      </c>
      <c r="N52" s="125">
        <v>0</v>
      </c>
      <c r="O52" s="125">
        <v>0</v>
      </c>
      <c r="P52" s="125">
        <v>0</v>
      </c>
      <c r="Q52" s="125"/>
      <c r="R52" s="125">
        <v>0</v>
      </c>
      <c r="S52" s="125">
        <v>0</v>
      </c>
      <c r="T52" s="125">
        <v>0</v>
      </c>
      <c r="U52" s="125">
        <v>0</v>
      </c>
      <c r="V52" s="125">
        <v>0</v>
      </c>
      <c r="W52" s="125">
        <v>0</v>
      </c>
      <c r="X52" s="123"/>
      <c r="Y52" s="123" t="s">
        <v>196</v>
      </c>
      <c r="Z52" s="123"/>
      <c r="AA52" s="124" t="s">
        <v>197</v>
      </c>
      <c r="AB52" s="125">
        <f>SUM(AB53:AB54)</f>
        <v>19.42</v>
      </c>
      <c r="AC52" s="125">
        <f t="shared" ref="AC52:BD52" si="30">SUM(AC53:AC54)</f>
        <v>2</v>
      </c>
      <c r="AD52" s="125">
        <f t="shared" si="30"/>
        <v>0</v>
      </c>
      <c r="AE52" s="125">
        <f t="shared" si="30"/>
        <v>0</v>
      </c>
      <c r="AF52" s="125">
        <f t="shared" si="30"/>
        <v>0</v>
      </c>
      <c r="AG52" s="125">
        <f t="shared" si="30"/>
        <v>0</v>
      </c>
      <c r="AH52" s="125">
        <f t="shared" si="30"/>
        <v>1</v>
      </c>
      <c r="AI52" s="125">
        <f t="shared" si="30"/>
        <v>0</v>
      </c>
      <c r="AJ52" s="125">
        <f t="shared" si="30"/>
        <v>0</v>
      </c>
      <c r="AK52" s="125">
        <f t="shared" si="30"/>
        <v>0</v>
      </c>
      <c r="AL52" s="125">
        <f t="shared" si="30"/>
        <v>2.8</v>
      </c>
      <c r="AM52" s="125">
        <f t="shared" si="30"/>
        <v>0</v>
      </c>
      <c r="AN52" s="125">
        <f t="shared" si="30"/>
        <v>0</v>
      </c>
      <c r="AO52" s="125">
        <f t="shared" si="30"/>
        <v>2</v>
      </c>
      <c r="AP52" s="125">
        <f t="shared" si="30"/>
        <v>2</v>
      </c>
      <c r="AQ52" s="125">
        <f t="shared" si="30"/>
        <v>0</v>
      </c>
      <c r="AR52" s="125">
        <f t="shared" si="30"/>
        <v>3</v>
      </c>
      <c r="AS52" s="125">
        <f t="shared" si="30"/>
        <v>0</v>
      </c>
      <c r="AT52" s="125">
        <f t="shared" si="30"/>
        <v>0</v>
      </c>
      <c r="AU52" s="125">
        <f t="shared" si="30"/>
        <v>0</v>
      </c>
      <c r="AV52" s="125">
        <f t="shared" si="30"/>
        <v>0</v>
      </c>
      <c r="AW52" s="125">
        <f t="shared" si="30"/>
        <v>0</v>
      </c>
      <c r="AX52" s="125">
        <f t="shared" si="30"/>
        <v>0</v>
      </c>
      <c r="AY52" s="125">
        <f t="shared" si="30"/>
        <v>0</v>
      </c>
      <c r="AZ52" s="125">
        <f t="shared" si="30"/>
        <v>0</v>
      </c>
      <c r="BA52" s="125">
        <f t="shared" si="30"/>
        <v>4.62</v>
      </c>
      <c r="BB52" s="125">
        <f t="shared" si="30"/>
        <v>0</v>
      </c>
      <c r="BC52" s="125">
        <f t="shared" si="30"/>
        <v>0</v>
      </c>
      <c r="BD52" s="125">
        <f t="shared" si="30"/>
        <v>2</v>
      </c>
      <c r="BE52" s="125">
        <f t="shared" si="6"/>
        <v>0</v>
      </c>
      <c r="BF52" s="125">
        <f t="shared" si="7"/>
        <v>0</v>
      </c>
      <c r="BG52" s="125"/>
      <c r="BH52" s="125"/>
      <c r="BI52" s="125">
        <v>0</v>
      </c>
      <c r="BJ52" s="125">
        <v>0</v>
      </c>
      <c r="BK52" s="125">
        <v>0</v>
      </c>
      <c r="BL52" s="125">
        <v>0</v>
      </c>
      <c r="BM52" s="125">
        <v>0</v>
      </c>
      <c r="BN52" s="125">
        <v>0</v>
      </c>
      <c r="BO52" s="125">
        <v>0</v>
      </c>
      <c r="BP52" s="125">
        <v>0</v>
      </c>
      <c r="BQ52" s="125">
        <v>0</v>
      </c>
      <c r="BR52" s="125">
        <f>97-2</f>
        <v>95</v>
      </c>
      <c r="BS52" s="125">
        <f t="shared" si="8"/>
        <v>170.04</v>
      </c>
    </row>
    <row r="53" s="110" customFormat="1" spans="1:71">
      <c r="A53" s="123" t="s">
        <v>139</v>
      </c>
      <c r="B53" s="123" t="s">
        <v>198</v>
      </c>
      <c r="C53" s="123" t="s">
        <v>137</v>
      </c>
      <c r="D53" s="124" t="s">
        <v>141</v>
      </c>
      <c r="E53" s="125">
        <f t="shared" si="1"/>
        <v>75.04</v>
      </c>
      <c r="F53" s="125">
        <f t="shared" si="3"/>
        <v>55.62</v>
      </c>
      <c r="G53" s="125">
        <v>32.44</v>
      </c>
      <c r="H53" s="125">
        <f t="shared" si="4"/>
        <v>20.48</v>
      </c>
      <c r="I53" s="125">
        <v>20.48</v>
      </c>
      <c r="J53" s="125">
        <v>0</v>
      </c>
      <c r="K53" s="125">
        <v>0</v>
      </c>
      <c r="L53" s="125">
        <v>0</v>
      </c>
      <c r="M53" s="125">
        <v>2.7</v>
      </c>
      <c r="N53" s="125">
        <v>0</v>
      </c>
      <c r="O53" s="125">
        <v>0</v>
      </c>
      <c r="P53" s="125">
        <v>0</v>
      </c>
      <c r="Q53" s="125"/>
      <c r="R53" s="125">
        <v>0</v>
      </c>
      <c r="S53" s="125">
        <v>0</v>
      </c>
      <c r="T53" s="125">
        <v>0</v>
      </c>
      <c r="U53" s="125">
        <v>0</v>
      </c>
      <c r="V53" s="125">
        <v>0</v>
      </c>
      <c r="W53" s="125">
        <v>0</v>
      </c>
      <c r="X53" s="123" t="s">
        <v>139</v>
      </c>
      <c r="Y53" s="123" t="s">
        <v>198</v>
      </c>
      <c r="Z53" s="123" t="s">
        <v>137</v>
      </c>
      <c r="AA53" s="124" t="s">
        <v>141</v>
      </c>
      <c r="AB53" s="125">
        <f t="shared" ref="AB53:AB54" si="31">SUBTOTAL(9,AC53:BD53)</f>
        <v>19.42</v>
      </c>
      <c r="AC53" s="136">
        <v>2</v>
      </c>
      <c r="AD53" s="136">
        <v>0</v>
      </c>
      <c r="AE53" s="137">
        <v>0</v>
      </c>
      <c r="AF53" s="137">
        <v>0</v>
      </c>
      <c r="AG53" s="136">
        <v>0</v>
      </c>
      <c r="AH53" s="136">
        <v>1</v>
      </c>
      <c r="AI53" s="136">
        <v>0</v>
      </c>
      <c r="AJ53" s="136">
        <v>0</v>
      </c>
      <c r="AK53" s="136">
        <v>0</v>
      </c>
      <c r="AL53" s="136">
        <v>2.8</v>
      </c>
      <c r="AM53" s="137">
        <v>0</v>
      </c>
      <c r="AN53" s="136">
        <v>0</v>
      </c>
      <c r="AO53" s="136">
        <v>2</v>
      </c>
      <c r="AP53" s="136">
        <v>2</v>
      </c>
      <c r="AQ53" s="136">
        <v>0</v>
      </c>
      <c r="AR53" s="136">
        <v>3</v>
      </c>
      <c r="AS53" s="137">
        <v>0</v>
      </c>
      <c r="AT53" s="137">
        <v>0</v>
      </c>
      <c r="AU53" s="137">
        <v>0</v>
      </c>
      <c r="AV53" s="136">
        <v>0</v>
      </c>
      <c r="AW53" s="137">
        <v>0</v>
      </c>
      <c r="AX53" s="136">
        <v>0</v>
      </c>
      <c r="AY53" s="136">
        <v>0</v>
      </c>
      <c r="AZ53" s="136">
        <v>0</v>
      </c>
      <c r="BA53" s="136">
        <v>4.62</v>
      </c>
      <c r="BB53" s="136">
        <v>0</v>
      </c>
      <c r="BC53" s="136">
        <v>0</v>
      </c>
      <c r="BD53" s="125">
        <v>2</v>
      </c>
      <c r="BE53" s="125">
        <f t="shared" si="6"/>
        <v>0</v>
      </c>
      <c r="BF53" s="125">
        <f t="shared" si="7"/>
        <v>0</v>
      </c>
      <c r="BG53" s="125"/>
      <c r="BH53" s="125"/>
      <c r="BI53" s="125">
        <v>0</v>
      </c>
      <c r="BJ53" s="125">
        <v>0</v>
      </c>
      <c r="BK53" s="125">
        <v>0</v>
      </c>
      <c r="BL53" s="125">
        <v>0</v>
      </c>
      <c r="BM53" s="125">
        <v>0</v>
      </c>
      <c r="BN53" s="125">
        <v>0</v>
      </c>
      <c r="BO53" s="125">
        <v>0</v>
      </c>
      <c r="BP53" s="125">
        <v>0</v>
      </c>
      <c r="BQ53" s="125">
        <v>0</v>
      </c>
      <c r="BR53" s="125">
        <f>87-2</f>
        <v>85</v>
      </c>
      <c r="BS53" s="125">
        <f t="shared" si="8"/>
        <v>160.04</v>
      </c>
    </row>
    <row r="54" s="110" customFormat="1" spans="1:71">
      <c r="A54" s="123" t="s">
        <v>139</v>
      </c>
      <c r="B54" s="123" t="s">
        <v>198</v>
      </c>
      <c r="C54" s="123" t="s">
        <v>154</v>
      </c>
      <c r="D54" s="124" t="s">
        <v>199</v>
      </c>
      <c r="E54" s="125">
        <f t="shared" si="1"/>
        <v>0</v>
      </c>
      <c r="F54" s="125">
        <f t="shared" si="3"/>
        <v>0</v>
      </c>
      <c r="G54" s="125">
        <v>0</v>
      </c>
      <c r="H54" s="125">
        <f t="shared" si="4"/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0</v>
      </c>
      <c r="N54" s="125">
        <v>0</v>
      </c>
      <c r="O54" s="125">
        <v>0</v>
      </c>
      <c r="P54" s="125">
        <v>0</v>
      </c>
      <c r="Q54" s="125"/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25">
        <v>0</v>
      </c>
      <c r="X54" s="123" t="s">
        <v>139</v>
      </c>
      <c r="Y54" s="123" t="s">
        <v>198</v>
      </c>
      <c r="Z54" s="123" t="s">
        <v>154</v>
      </c>
      <c r="AA54" s="124" t="s">
        <v>199</v>
      </c>
      <c r="AB54" s="125">
        <f t="shared" si="31"/>
        <v>0</v>
      </c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>
        <v>0</v>
      </c>
      <c r="BE54" s="125">
        <f t="shared" si="6"/>
        <v>0</v>
      </c>
      <c r="BF54" s="125">
        <f t="shared" si="7"/>
        <v>0</v>
      </c>
      <c r="BG54" s="125"/>
      <c r="BH54" s="125"/>
      <c r="BI54" s="125">
        <v>0</v>
      </c>
      <c r="BJ54" s="125">
        <v>0</v>
      </c>
      <c r="BK54" s="125">
        <v>0</v>
      </c>
      <c r="BL54" s="125">
        <v>0</v>
      </c>
      <c r="BM54" s="125">
        <v>0</v>
      </c>
      <c r="BN54" s="125">
        <v>0</v>
      </c>
      <c r="BO54" s="125">
        <v>0</v>
      </c>
      <c r="BP54" s="125">
        <v>0</v>
      </c>
      <c r="BQ54" s="125">
        <v>0</v>
      </c>
      <c r="BR54" s="125">
        <v>10</v>
      </c>
      <c r="BS54" s="125">
        <f t="shared" si="8"/>
        <v>10</v>
      </c>
    </row>
    <row r="55" s="110" customFormat="1" spans="1:71">
      <c r="A55" s="123"/>
      <c r="B55" s="123" t="s">
        <v>200</v>
      </c>
      <c r="C55" s="123"/>
      <c r="D55" s="124" t="s">
        <v>201</v>
      </c>
      <c r="E55" s="125">
        <f t="shared" si="1"/>
        <v>183.3</v>
      </c>
      <c r="F55" s="125">
        <f t="shared" si="3"/>
        <v>135.28</v>
      </c>
      <c r="G55" s="125">
        <v>95.8</v>
      </c>
      <c r="H55" s="125">
        <f t="shared" si="4"/>
        <v>15.75</v>
      </c>
      <c r="I55" s="125">
        <v>15.75</v>
      </c>
      <c r="J55" s="125">
        <v>0</v>
      </c>
      <c r="K55" s="125">
        <v>0</v>
      </c>
      <c r="L55" s="125">
        <v>0</v>
      </c>
      <c r="M55" s="125">
        <v>7.98</v>
      </c>
      <c r="N55" s="125">
        <v>0</v>
      </c>
      <c r="O55" s="125">
        <v>15.75</v>
      </c>
      <c r="P55" s="125">
        <v>0</v>
      </c>
      <c r="Q55" s="125"/>
      <c r="R55" s="125">
        <v>0</v>
      </c>
      <c r="S55" s="125">
        <v>0</v>
      </c>
      <c r="T55" s="125">
        <v>0</v>
      </c>
      <c r="U55" s="125">
        <v>0</v>
      </c>
      <c r="V55" s="125">
        <v>0</v>
      </c>
      <c r="W55" s="125">
        <v>0</v>
      </c>
      <c r="X55" s="123"/>
      <c r="Y55" s="123" t="s">
        <v>200</v>
      </c>
      <c r="Z55" s="123"/>
      <c r="AA55" s="124" t="s">
        <v>201</v>
      </c>
      <c r="AB55" s="125">
        <f>SUM(AB56)</f>
        <v>41.52</v>
      </c>
      <c r="AC55" s="125">
        <f t="shared" ref="AC55:BD55" si="32">SUM(AC56)</f>
        <v>4.85</v>
      </c>
      <c r="AD55" s="125">
        <f t="shared" si="32"/>
        <v>1.35</v>
      </c>
      <c r="AE55" s="125">
        <f t="shared" si="32"/>
        <v>0</v>
      </c>
      <c r="AF55" s="125">
        <f t="shared" si="32"/>
        <v>0</v>
      </c>
      <c r="AG55" s="125">
        <f t="shared" si="32"/>
        <v>0.2</v>
      </c>
      <c r="AH55" s="125">
        <f t="shared" si="32"/>
        <v>1.4</v>
      </c>
      <c r="AI55" s="125">
        <f t="shared" si="32"/>
        <v>0.3</v>
      </c>
      <c r="AJ55" s="125">
        <f t="shared" si="32"/>
        <v>0.1</v>
      </c>
      <c r="AK55" s="125">
        <f t="shared" si="32"/>
        <v>0</v>
      </c>
      <c r="AL55" s="125">
        <f t="shared" si="32"/>
        <v>3.7</v>
      </c>
      <c r="AM55" s="125">
        <f t="shared" si="32"/>
        <v>0</v>
      </c>
      <c r="AN55" s="125">
        <f t="shared" si="32"/>
        <v>0.2</v>
      </c>
      <c r="AO55" s="125">
        <f t="shared" si="32"/>
        <v>0</v>
      </c>
      <c r="AP55" s="125">
        <f t="shared" si="32"/>
        <v>0.6</v>
      </c>
      <c r="AQ55" s="125">
        <f t="shared" si="32"/>
        <v>0</v>
      </c>
      <c r="AR55" s="125">
        <f t="shared" si="32"/>
        <v>2.15</v>
      </c>
      <c r="AS55" s="125">
        <f t="shared" si="32"/>
        <v>0</v>
      </c>
      <c r="AT55" s="125">
        <f t="shared" si="32"/>
        <v>0</v>
      </c>
      <c r="AU55" s="125">
        <f t="shared" si="32"/>
        <v>0</v>
      </c>
      <c r="AV55" s="125">
        <f t="shared" si="32"/>
        <v>0</v>
      </c>
      <c r="AW55" s="125">
        <f t="shared" si="32"/>
        <v>0</v>
      </c>
      <c r="AX55" s="125">
        <f t="shared" si="32"/>
        <v>12.35</v>
      </c>
      <c r="AY55" s="125">
        <f t="shared" si="32"/>
        <v>0.8</v>
      </c>
      <c r="AZ55" s="125">
        <f t="shared" si="32"/>
        <v>5</v>
      </c>
      <c r="BA55" s="125">
        <f t="shared" si="32"/>
        <v>6.32</v>
      </c>
      <c r="BB55" s="125">
        <f t="shared" si="32"/>
        <v>0</v>
      </c>
      <c r="BC55" s="125">
        <f t="shared" si="32"/>
        <v>2.2</v>
      </c>
      <c r="BD55" s="125">
        <f t="shared" si="32"/>
        <v>0</v>
      </c>
      <c r="BE55" s="125">
        <f t="shared" si="6"/>
        <v>6.5</v>
      </c>
      <c r="BF55" s="125">
        <f t="shared" si="7"/>
        <v>0</v>
      </c>
      <c r="BG55" s="125"/>
      <c r="BH55" s="125"/>
      <c r="BI55" s="125">
        <v>0</v>
      </c>
      <c r="BJ55" s="125">
        <v>0</v>
      </c>
      <c r="BK55" s="125">
        <v>6.5</v>
      </c>
      <c r="BL55" s="125">
        <v>0</v>
      </c>
      <c r="BM55" s="125">
        <v>0</v>
      </c>
      <c r="BN55" s="125">
        <v>0</v>
      </c>
      <c r="BO55" s="125">
        <v>0</v>
      </c>
      <c r="BP55" s="125">
        <v>0</v>
      </c>
      <c r="BQ55" s="125">
        <v>0</v>
      </c>
      <c r="BR55" s="125">
        <v>466.5</v>
      </c>
      <c r="BS55" s="125">
        <f t="shared" si="8"/>
        <v>649.8</v>
      </c>
    </row>
    <row r="56" s="110" customFormat="1" spans="1:71">
      <c r="A56" s="123" t="s">
        <v>139</v>
      </c>
      <c r="B56" s="123" t="s">
        <v>202</v>
      </c>
      <c r="C56" s="123" t="s">
        <v>137</v>
      </c>
      <c r="D56" s="124" t="s">
        <v>141</v>
      </c>
      <c r="E56" s="125">
        <f t="shared" si="1"/>
        <v>183.3</v>
      </c>
      <c r="F56" s="125">
        <f t="shared" si="3"/>
        <v>135.28</v>
      </c>
      <c r="G56" s="125">
        <v>95.8</v>
      </c>
      <c r="H56" s="125">
        <f t="shared" si="4"/>
        <v>15.75</v>
      </c>
      <c r="I56" s="125">
        <v>15.75</v>
      </c>
      <c r="J56" s="125">
        <v>0</v>
      </c>
      <c r="K56" s="125">
        <v>0</v>
      </c>
      <c r="L56" s="125">
        <v>0</v>
      </c>
      <c r="M56" s="125">
        <v>7.98</v>
      </c>
      <c r="N56" s="125">
        <v>0</v>
      </c>
      <c r="O56" s="125">
        <v>15.75</v>
      </c>
      <c r="P56" s="125">
        <v>0</v>
      </c>
      <c r="Q56" s="125"/>
      <c r="R56" s="125">
        <v>0</v>
      </c>
      <c r="S56" s="125">
        <v>0</v>
      </c>
      <c r="T56" s="125">
        <v>0</v>
      </c>
      <c r="U56" s="125">
        <v>0</v>
      </c>
      <c r="V56" s="125">
        <v>0</v>
      </c>
      <c r="W56" s="125">
        <v>0</v>
      </c>
      <c r="X56" s="123" t="s">
        <v>139</v>
      </c>
      <c r="Y56" s="123" t="s">
        <v>202</v>
      </c>
      <c r="Z56" s="123" t="s">
        <v>137</v>
      </c>
      <c r="AA56" s="124" t="s">
        <v>141</v>
      </c>
      <c r="AB56" s="125">
        <f>SUBTOTAL(9,AC56:BD56)</f>
        <v>41.52</v>
      </c>
      <c r="AC56" s="136">
        <v>4.85</v>
      </c>
      <c r="AD56" s="136">
        <v>1.35</v>
      </c>
      <c r="AE56" s="137">
        <v>0</v>
      </c>
      <c r="AF56" s="137">
        <v>0</v>
      </c>
      <c r="AG56" s="136">
        <v>0.2</v>
      </c>
      <c r="AH56" s="136">
        <v>1.4</v>
      </c>
      <c r="AI56" s="136">
        <v>0.3</v>
      </c>
      <c r="AJ56" s="136">
        <v>0.1</v>
      </c>
      <c r="AK56" s="136">
        <v>0</v>
      </c>
      <c r="AL56" s="136">
        <v>3.7</v>
      </c>
      <c r="AM56" s="137">
        <v>0</v>
      </c>
      <c r="AN56" s="136">
        <v>0.2</v>
      </c>
      <c r="AO56" s="136">
        <v>0</v>
      </c>
      <c r="AP56" s="136">
        <v>0.6</v>
      </c>
      <c r="AQ56" s="136">
        <v>0</v>
      </c>
      <c r="AR56" s="136">
        <v>2.15</v>
      </c>
      <c r="AS56" s="137">
        <v>0</v>
      </c>
      <c r="AT56" s="137">
        <v>0</v>
      </c>
      <c r="AU56" s="137">
        <v>0</v>
      </c>
      <c r="AV56" s="136">
        <v>0</v>
      </c>
      <c r="AW56" s="137">
        <v>0</v>
      </c>
      <c r="AX56" s="136">
        <v>12.35</v>
      </c>
      <c r="AY56" s="136">
        <v>0.8</v>
      </c>
      <c r="AZ56" s="136">
        <v>5</v>
      </c>
      <c r="BA56" s="136">
        <v>6.32</v>
      </c>
      <c r="BB56" s="136">
        <v>0</v>
      </c>
      <c r="BC56" s="136">
        <v>2.2</v>
      </c>
      <c r="BD56" s="125">
        <v>0</v>
      </c>
      <c r="BE56" s="125">
        <f t="shared" si="6"/>
        <v>6.5</v>
      </c>
      <c r="BF56" s="125">
        <f t="shared" si="7"/>
        <v>0</v>
      </c>
      <c r="BG56" s="125"/>
      <c r="BH56" s="125"/>
      <c r="BI56" s="125">
        <v>0</v>
      </c>
      <c r="BJ56" s="125">
        <v>0</v>
      </c>
      <c r="BK56" s="125">
        <v>6.5</v>
      </c>
      <c r="BL56" s="125">
        <v>0</v>
      </c>
      <c r="BM56" s="125">
        <v>0</v>
      </c>
      <c r="BN56" s="125">
        <v>0</v>
      </c>
      <c r="BO56" s="125">
        <v>0</v>
      </c>
      <c r="BP56" s="125">
        <v>0</v>
      </c>
      <c r="BQ56" s="125">
        <v>0</v>
      </c>
      <c r="BR56" s="125">
        <v>466.5</v>
      </c>
      <c r="BS56" s="125">
        <f t="shared" si="8"/>
        <v>649.8</v>
      </c>
    </row>
    <row r="57" s="110" customFormat="1" spans="1:71">
      <c r="A57" s="123"/>
      <c r="B57" s="123" t="s">
        <v>203</v>
      </c>
      <c r="C57" s="123"/>
      <c r="D57" s="124" t="s">
        <v>204</v>
      </c>
      <c r="E57" s="125">
        <f t="shared" si="1"/>
        <v>682.01</v>
      </c>
      <c r="F57" s="125">
        <f t="shared" si="3"/>
        <v>503.63</v>
      </c>
      <c r="G57" s="125">
        <v>275.48</v>
      </c>
      <c r="H57" s="125">
        <f t="shared" si="4"/>
        <v>194.04</v>
      </c>
      <c r="I57" s="125">
        <v>171</v>
      </c>
      <c r="J57" s="125">
        <v>0</v>
      </c>
      <c r="K57" s="125">
        <v>0</v>
      </c>
      <c r="L57" s="125">
        <v>23.04</v>
      </c>
      <c r="M57" s="125">
        <v>22.96</v>
      </c>
      <c r="N57" s="125">
        <v>0</v>
      </c>
      <c r="O57" s="125">
        <v>3.15</v>
      </c>
      <c r="P57" s="125">
        <v>0</v>
      </c>
      <c r="Q57" s="125"/>
      <c r="R57" s="125">
        <v>0</v>
      </c>
      <c r="S57" s="125">
        <v>0</v>
      </c>
      <c r="T57" s="125">
        <v>0</v>
      </c>
      <c r="U57" s="125">
        <v>0</v>
      </c>
      <c r="V57" s="125">
        <v>0</v>
      </c>
      <c r="W57" s="125">
        <v>8</v>
      </c>
      <c r="X57" s="123"/>
      <c r="Y57" s="123" t="s">
        <v>203</v>
      </c>
      <c r="Z57" s="123"/>
      <c r="AA57" s="124" t="s">
        <v>204</v>
      </c>
      <c r="AB57" s="125">
        <f>SUM(AB58:AB62)</f>
        <v>175.8</v>
      </c>
      <c r="AC57" s="125">
        <f t="shared" ref="AC57:BD57" si="33">SUM(AC58:AC62)</f>
        <v>28.12</v>
      </c>
      <c r="AD57" s="125">
        <f t="shared" si="33"/>
        <v>5.3</v>
      </c>
      <c r="AE57" s="125">
        <f t="shared" si="33"/>
        <v>0</v>
      </c>
      <c r="AF57" s="125">
        <f t="shared" si="33"/>
        <v>0</v>
      </c>
      <c r="AG57" s="125">
        <f t="shared" si="33"/>
        <v>1</v>
      </c>
      <c r="AH57" s="125">
        <f t="shared" si="33"/>
        <v>3.7</v>
      </c>
      <c r="AI57" s="125">
        <f t="shared" si="33"/>
        <v>3.8</v>
      </c>
      <c r="AJ57" s="125">
        <f t="shared" si="33"/>
        <v>0</v>
      </c>
      <c r="AK57" s="125">
        <f t="shared" si="33"/>
        <v>0</v>
      </c>
      <c r="AL57" s="125">
        <f t="shared" si="33"/>
        <v>22.5</v>
      </c>
      <c r="AM57" s="125">
        <f t="shared" si="33"/>
        <v>0</v>
      </c>
      <c r="AN57" s="125">
        <f t="shared" si="33"/>
        <v>1.2</v>
      </c>
      <c r="AO57" s="125">
        <f t="shared" si="33"/>
        <v>0</v>
      </c>
      <c r="AP57" s="125">
        <f t="shared" si="33"/>
        <v>5.7</v>
      </c>
      <c r="AQ57" s="125">
        <f t="shared" si="33"/>
        <v>3.5</v>
      </c>
      <c r="AR57" s="125">
        <f t="shared" si="33"/>
        <v>22.5</v>
      </c>
      <c r="AS57" s="125">
        <f t="shared" si="33"/>
        <v>0</v>
      </c>
      <c r="AT57" s="125">
        <f t="shared" si="33"/>
        <v>0</v>
      </c>
      <c r="AU57" s="125">
        <f t="shared" si="33"/>
        <v>0</v>
      </c>
      <c r="AV57" s="125">
        <f t="shared" si="33"/>
        <v>1.2</v>
      </c>
      <c r="AW57" s="125">
        <f t="shared" si="33"/>
        <v>0</v>
      </c>
      <c r="AX57" s="125">
        <f t="shared" si="33"/>
        <v>14.4</v>
      </c>
      <c r="AY57" s="125">
        <f t="shared" si="33"/>
        <v>0</v>
      </c>
      <c r="AZ57" s="125">
        <f t="shared" si="33"/>
        <v>6</v>
      </c>
      <c r="BA57" s="125">
        <f t="shared" si="33"/>
        <v>51.18</v>
      </c>
      <c r="BB57" s="125">
        <f t="shared" si="33"/>
        <v>0</v>
      </c>
      <c r="BC57" s="125">
        <f t="shared" si="33"/>
        <v>5.7</v>
      </c>
      <c r="BD57" s="125">
        <f t="shared" si="33"/>
        <v>0</v>
      </c>
      <c r="BE57" s="125">
        <f t="shared" si="6"/>
        <v>2.58</v>
      </c>
      <c r="BF57" s="125">
        <f t="shared" si="7"/>
        <v>0</v>
      </c>
      <c r="BG57" s="125"/>
      <c r="BH57" s="125"/>
      <c r="BI57" s="125">
        <v>0</v>
      </c>
      <c r="BJ57" s="125">
        <v>0</v>
      </c>
      <c r="BK57" s="125">
        <v>2.58</v>
      </c>
      <c r="BL57" s="125">
        <v>0</v>
      </c>
      <c r="BM57" s="125">
        <v>0</v>
      </c>
      <c r="BN57" s="125">
        <v>0</v>
      </c>
      <c r="BO57" s="125">
        <v>0</v>
      </c>
      <c r="BP57" s="125">
        <v>0</v>
      </c>
      <c r="BQ57" s="125">
        <v>0</v>
      </c>
      <c r="BR57" s="125">
        <f>1564.49+170</f>
        <v>1734.49</v>
      </c>
      <c r="BS57" s="125">
        <f t="shared" si="8"/>
        <v>2416.5</v>
      </c>
    </row>
    <row r="58" s="110" customFormat="1" spans="1:71">
      <c r="A58" s="123" t="s">
        <v>139</v>
      </c>
      <c r="B58" s="123" t="s">
        <v>205</v>
      </c>
      <c r="C58" s="123" t="s">
        <v>137</v>
      </c>
      <c r="D58" s="124" t="s">
        <v>141</v>
      </c>
      <c r="E58" s="125">
        <f t="shared" si="1"/>
        <v>673.72</v>
      </c>
      <c r="F58" s="125">
        <f t="shared" si="3"/>
        <v>497.34</v>
      </c>
      <c r="G58" s="125">
        <v>272.58</v>
      </c>
      <c r="H58" s="125">
        <f t="shared" si="4"/>
        <v>194.04</v>
      </c>
      <c r="I58" s="125">
        <v>171</v>
      </c>
      <c r="J58" s="125">
        <v>0</v>
      </c>
      <c r="K58" s="125">
        <v>0</v>
      </c>
      <c r="L58" s="125">
        <v>23.04</v>
      </c>
      <c r="M58" s="125">
        <v>22.72</v>
      </c>
      <c r="N58" s="125">
        <v>0</v>
      </c>
      <c r="O58" s="125">
        <v>0</v>
      </c>
      <c r="P58" s="125">
        <v>0</v>
      </c>
      <c r="Q58" s="125"/>
      <c r="R58" s="125">
        <v>0</v>
      </c>
      <c r="S58" s="125">
        <v>0</v>
      </c>
      <c r="T58" s="125">
        <v>0</v>
      </c>
      <c r="U58" s="125">
        <v>0</v>
      </c>
      <c r="V58" s="125">
        <v>0</v>
      </c>
      <c r="W58" s="125">
        <v>8</v>
      </c>
      <c r="X58" s="123" t="s">
        <v>139</v>
      </c>
      <c r="Y58" s="123" t="s">
        <v>205</v>
      </c>
      <c r="Z58" s="123" t="s">
        <v>137</v>
      </c>
      <c r="AA58" s="124" t="s">
        <v>141</v>
      </c>
      <c r="AB58" s="125">
        <f t="shared" ref="AB58:AB62" si="34">SUBTOTAL(9,AC58:BD58)</f>
        <v>173.8</v>
      </c>
      <c r="AC58" s="136">
        <v>27.12</v>
      </c>
      <c r="AD58" s="136">
        <v>5.3</v>
      </c>
      <c r="AE58" s="137">
        <v>0</v>
      </c>
      <c r="AF58" s="137">
        <v>0</v>
      </c>
      <c r="AG58" s="136">
        <v>1</v>
      </c>
      <c r="AH58" s="136">
        <v>3.7</v>
      </c>
      <c r="AI58" s="136">
        <v>3.8</v>
      </c>
      <c r="AJ58" s="136">
        <v>0</v>
      </c>
      <c r="AK58" s="136">
        <v>0</v>
      </c>
      <c r="AL58" s="136">
        <v>22.5</v>
      </c>
      <c r="AM58" s="137">
        <v>0</v>
      </c>
      <c r="AN58" s="136">
        <v>1.2</v>
      </c>
      <c r="AO58" s="136">
        <v>0</v>
      </c>
      <c r="AP58" s="136">
        <v>5.7</v>
      </c>
      <c r="AQ58" s="136">
        <v>3.5</v>
      </c>
      <c r="AR58" s="136">
        <v>22.5</v>
      </c>
      <c r="AS58" s="137">
        <v>0</v>
      </c>
      <c r="AT58" s="137">
        <v>0</v>
      </c>
      <c r="AU58" s="137">
        <v>0</v>
      </c>
      <c r="AV58" s="136">
        <v>1.2</v>
      </c>
      <c r="AW58" s="137">
        <v>0</v>
      </c>
      <c r="AX58" s="136">
        <v>14.4</v>
      </c>
      <c r="AY58" s="136">
        <v>0</v>
      </c>
      <c r="AZ58" s="136">
        <v>6</v>
      </c>
      <c r="BA58" s="136">
        <v>51.18</v>
      </c>
      <c r="BB58" s="136">
        <v>0</v>
      </c>
      <c r="BC58" s="136">
        <v>4.7</v>
      </c>
      <c r="BD58" s="125">
        <v>0</v>
      </c>
      <c r="BE58" s="125">
        <f t="shared" si="6"/>
        <v>2.58</v>
      </c>
      <c r="BF58" s="125">
        <f t="shared" si="7"/>
        <v>0</v>
      </c>
      <c r="BG58" s="125"/>
      <c r="BH58" s="125"/>
      <c r="BI58" s="125">
        <v>0</v>
      </c>
      <c r="BJ58" s="125">
        <v>0</v>
      </c>
      <c r="BK58" s="125">
        <v>2.58</v>
      </c>
      <c r="BL58" s="125">
        <v>0</v>
      </c>
      <c r="BM58" s="125">
        <v>0</v>
      </c>
      <c r="BN58" s="125">
        <v>0</v>
      </c>
      <c r="BO58" s="125">
        <v>0</v>
      </c>
      <c r="BP58" s="125">
        <v>0</v>
      </c>
      <c r="BQ58" s="125">
        <v>0</v>
      </c>
      <c r="BR58" s="125">
        <f>1505.49+170</f>
        <v>1675.49</v>
      </c>
      <c r="BS58" s="125">
        <f t="shared" si="8"/>
        <v>2349.21</v>
      </c>
    </row>
    <row r="59" s="110" customFormat="1" spans="1:71">
      <c r="A59" s="123" t="s">
        <v>139</v>
      </c>
      <c r="B59" s="123" t="s">
        <v>205</v>
      </c>
      <c r="C59" s="123" t="s">
        <v>142</v>
      </c>
      <c r="D59" s="124" t="s">
        <v>148</v>
      </c>
      <c r="E59" s="125">
        <f t="shared" si="1"/>
        <v>0</v>
      </c>
      <c r="F59" s="125">
        <f t="shared" si="3"/>
        <v>0</v>
      </c>
      <c r="G59" s="125">
        <v>0</v>
      </c>
      <c r="H59" s="125">
        <f t="shared" si="4"/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v>0</v>
      </c>
      <c r="O59" s="125">
        <v>0</v>
      </c>
      <c r="P59" s="125">
        <v>0</v>
      </c>
      <c r="Q59" s="125"/>
      <c r="R59" s="125">
        <v>0</v>
      </c>
      <c r="S59" s="125">
        <v>0</v>
      </c>
      <c r="T59" s="125">
        <v>0</v>
      </c>
      <c r="U59" s="125">
        <v>0</v>
      </c>
      <c r="V59" s="125">
        <v>0</v>
      </c>
      <c r="W59" s="125">
        <v>0</v>
      </c>
      <c r="X59" s="123" t="s">
        <v>139</v>
      </c>
      <c r="Y59" s="123" t="s">
        <v>205</v>
      </c>
      <c r="Z59" s="123" t="s">
        <v>142</v>
      </c>
      <c r="AA59" s="124" t="s">
        <v>148</v>
      </c>
      <c r="AB59" s="125">
        <f t="shared" si="34"/>
        <v>0</v>
      </c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>
        <v>0</v>
      </c>
      <c r="BE59" s="125">
        <f t="shared" si="6"/>
        <v>0</v>
      </c>
      <c r="BF59" s="125">
        <f t="shared" si="7"/>
        <v>0</v>
      </c>
      <c r="BG59" s="125"/>
      <c r="BH59" s="125"/>
      <c r="BI59" s="125">
        <v>0</v>
      </c>
      <c r="BJ59" s="125">
        <v>0</v>
      </c>
      <c r="BK59" s="125">
        <v>0</v>
      </c>
      <c r="BL59" s="125">
        <v>0</v>
      </c>
      <c r="BM59" s="125">
        <v>0</v>
      </c>
      <c r="BN59" s="125">
        <v>0</v>
      </c>
      <c r="BO59" s="125">
        <v>0</v>
      </c>
      <c r="BP59" s="125">
        <v>0</v>
      </c>
      <c r="BQ59" s="125">
        <v>0</v>
      </c>
      <c r="BR59" s="125">
        <v>19</v>
      </c>
      <c r="BS59" s="125">
        <f t="shared" si="8"/>
        <v>19</v>
      </c>
    </row>
    <row r="60" s="110" customFormat="1" spans="1:71">
      <c r="A60" s="123" t="s">
        <v>139</v>
      </c>
      <c r="B60" s="123" t="s">
        <v>205</v>
      </c>
      <c r="C60" s="123" t="s">
        <v>145</v>
      </c>
      <c r="D60" s="124" t="s">
        <v>149</v>
      </c>
      <c r="E60" s="125">
        <f t="shared" si="1"/>
        <v>0</v>
      </c>
      <c r="F60" s="125">
        <f t="shared" si="3"/>
        <v>0</v>
      </c>
      <c r="G60" s="125">
        <v>0</v>
      </c>
      <c r="H60" s="125">
        <f t="shared" si="4"/>
        <v>0</v>
      </c>
      <c r="I60" s="125">
        <v>0</v>
      </c>
      <c r="J60" s="125">
        <v>0</v>
      </c>
      <c r="K60" s="125">
        <v>0</v>
      </c>
      <c r="L60" s="125">
        <v>0</v>
      </c>
      <c r="M60" s="125">
        <v>0</v>
      </c>
      <c r="N60" s="125">
        <v>0</v>
      </c>
      <c r="O60" s="125">
        <v>0</v>
      </c>
      <c r="P60" s="125">
        <v>0</v>
      </c>
      <c r="Q60" s="125"/>
      <c r="R60" s="125">
        <v>0</v>
      </c>
      <c r="S60" s="125">
        <v>0</v>
      </c>
      <c r="T60" s="125">
        <v>0</v>
      </c>
      <c r="U60" s="125">
        <v>0</v>
      </c>
      <c r="V60" s="125">
        <v>0</v>
      </c>
      <c r="W60" s="125">
        <v>0</v>
      </c>
      <c r="X60" s="123" t="s">
        <v>139</v>
      </c>
      <c r="Y60" s="123" t="s">
        <v>205</v>
      </c>
      <c r="Z60" s="123" t="s">
        <v>145</v>
      </c>
      <c r="AA60" s="124" t="s">
        <v>149</v>
      </c>
      <c r="AB60" s="125">
        <f t="shared" si="34"/>
        <v>0</v>
      </c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>
        <v>0</v>
      </c>
      <c r="BE60" s="125">
        <f t="shared" si="6"/>
        <v>0</v>
      </c>
      <c r="BF60" s="125">
        <f t="shared" si="7"/>
        <v>0</v>
      </c>
      <c r="BG60" s="125"/>
      <c r="BH60" s="125"/>
      <c r="BI60" s="125">
        <v>0</v>
      </c>
      <c r="BJ60" s="125">
        <v>0</v>
      </c>
      <c r="BK60" s="125">
        <v>0</v>
      </c>
      <c r="BL60" s="125">
        <v>0</v>
      </c>
      <c r="BM60" s="125">
        <v>0</v>
      </c>
      <c r="BN60" s="125">
        <v>0</v>
      </c>
      <c r="BO60" s="125">
        <v>0</v>
      </c>
      <c r="BP60" s="125">
        <v>0</v>
      </c>
      <c r="BQ60" s="125">
        <v>0</v>
      </c>
      <c r="BR60" s="125">
        <v>18</v>
      </c>
      <c r="BS60" s="125">
        <f t="shared" si="8"/>
        <v>18</v>
      </c>
    </row>
    <row r="61" s="110" customFormat="1" ht="13.5" customHeight="1" spans="1:71">
      <c r="A61" s="123" t="s">
        <v>139</v>
      </c>
      <c r="B61" s="123" t="s">
        <v>205</v>
      </c>
      <c r="C61" s="123" t="s">
        <v>152</v>
      </c>
      <c r="D61" s="124" t="s">
        <v>153</v>
      </c>
      <c r="E61" s="125">
        <f t="shared" si="1"/>
        <v>8.29</v>
      </c>
      <c r="F61" s="125">
        <f t="shared" si="3"/>
        <v>6.29</v>
      </c>
      <c r="G61" s="125">
        <v>2.9</v>
      </c>
      <c r="H61" s="125">
        <f t="shared" si="4"/>
        <v>0</v>
      </c>
      <c r="I61" s="125">
        <v>0</v>
      </c>
      <c r="J61" s="125">
        <v>0</v>
      </c>
      <c r="K61" s="125">
        <v>0</v>
      </c>
      <c r="L61" s="125">
        <v>0</v>
      </c>
      <c r="M61" s="125">
        <v>0.24</v>
      </c>
      <c r="N61" s="125">
        <v>0</v>
      </c>
      <c r="O61" s="125">
        <v>3.15</v>
      </c>
      <c r="P61" s="125">
        <v>0</v>
      </c>
      <c r="Q61" s="125"/>
      <c r="R61" s="125">
        <v>0</v>
      </c>
      <c r="S61" s="125">
        <v>0</v>
      </c>
      <c r="T61" s="125">
        <v>0</v>
      </c>
      <c r="U61" s="125">
        <v>0</v>
      </c>
      <c r="V61" s="125">
        <v>0</v>
      </c>
      <c r="W61" s="125">
        <v>0</v>
      </c>
      <c r="X61" s="123" t="s">
        <v>139</v>
      </c>
      <c r="Y61" s="123" t="s">
        <v>205</v>
      </c>
      <c r="Z61" s="123" t="s">
        <v>152</v>
      </c>
      <c r="AA61" s="124" t="s">
        <v>153</v>
      </c>
      <c r="AB61" s="125">
        <f t="shared" si="34"/>
        <v>2</v>
      </c>
      <c r="AC61" s="136">
        <v>1</v>
      </c>
      <c r="AD61" s="136">
        <v>0</v>
      </c>
      <c r="AE61" s="137">
        <v>0</v>
      </c>
      <c r="AF61" s="137">
        <v>0</v>
      </c>
      <c r="AG61" s="136">
        <v>0</v>
      </c>
      <c r="AH61" s="136">
        <v>0</v>
      </c>
      <c r="AI61" s="136">
        <v>0</v>
      </c>
      <c r="AJ61" s="136">
        <v>0</v>
      </c>
      <c r="AK61" s="136">
        <v>0</v>
      </c>
      <c r="AL61" s="136">
        <v>0</v>
      </c>
      <c r="AM61" s="137">
        <v>0</v>
      </c>
      <c r="AN61" s="136">
        <v>0</v>
      </c>
      <c r="AO61" s="136">
        <v>0</v>
      </c>
      <c r="AP61" s="136">
        <v>0</v>
      </c>
      <c r="AQ61" s="136">
        <v>0</v>
      </c>
      <c r="AR61" s="136">
        <v>0</v>
      </c>
      <c r="AS61" s="137">
        <v>0</v>
      </c>
      <c r="AT61" s="137">
        <v>0</v>
      </c>
      <c r="AU61" s="137">
        <v>0</v>
      </c>
      <c r="AV61" s="136">
        <v>0</v>
      </c>
      <c r="AW61" s="137">
        <v>0</v>
      </c>
      <c r="AX61" s="136">
        <v>0</v>
      </c>
      <c r="AY61" s="136">
        <v>0</v>
      </c>
      <c r="AZ61" s="136">
        <v>0</v>
      </c>
      <c r="BA61" s="136">
        <v>0</v>
      </c>
      <c r="BB61" s="136">
        <v>0</v>
      </c>
      <c r="BC61" s="136">
        <v>1</v>
      </c>
      <c r="BD61" s="125">
        <v>0</v>
      </c>
      <c r="BE61" s="125">
        <f t="shared" si="6"/>
        <v>0</v>
      </c>
      <c r="BF61" s="125">
        <f t="shared" si="7"/>
        <v>0</v>
      </c>
      <c r="BG61" s="125"/>
      <c r="BH61" s="125"/>
      <c r="BI61" s="125">
        <v>0</v>
      </c>
      <c r="BJ61" s="125">
        <v>0</v>
      </c>
      <c r="BK61" s="125">
        <v>0</v>
      </c>
      <c r="BL61" s="125">
        <v>0</v>
      </c>
      <c r="BM61" s="125">
        <v>0</v>
      </c>
      <c r="BN61" s="125">
        <v>0</v>
      </c>
      <c r="BO61" s="125">
        <v>0</v>
      </c>
      <c r="BP61" s="125">
        <v>0</v>
      </c>
      <c r="BQ61" s="125">
        <v>0</v>
      </c>
      <c r="BR61" s="125">
        <v>12</v>
      </c>
      <c r="BS61" s="125">
        <f t="shared" si="8"/>
        <v>20.29</v>
      </c>
    </row>
    <row r="62" s="110" customFormat="1" spans="1:71">
      <c r="A62" s="123" t="s">
        <v>139</v>
      </c>
      <c r="B62" s="123" t="s">
        <v>205</v>
      </c>
      <c r="C62" s="123" t="s">
        <v>154</v>
      </c>
      <c r="D62" s="124" t="s">
        <v>206</v>
      </c>
      <c r="E62" s="125">
        <f t="shared" si="1"/>
        <v>0</v>
      </c>
      <c r="F62" s="125">
        <f t="shared" si="3"/>
        <v>0</v>
      </c>
      <c r="G62" s="125">
        <v>0</v>
      </c>
      <c r="H62" s="125">
        <f t="shared" si="4"/>
        <v>0</v>
      </c>
      <c r="I62" s="125">
        <v>0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/>
      <c r="R62" s="125">
        <v>0</v>
      </c>
      <c r="S62" s="125">
        <v>0</v>
      </c>
      <c r="T62" s="125">
        <v>0</v>
      </c>
      <c r="U62" s="125">
        <v>0</v>
      </c>
      <c r="V62" s="125">
        <v>0</v>
      </c>
      <c r="W62" s="125">
        <v>0</v>
      </c>
      <c r="X62" s="123" t="s">
        <v>139</v>
      </c>
      <c r="Y62" s="123" t="s">
        <v>205</v>
      </c>
      <c r="Z62" s="123" t="s">
        <v>154</v>
      </c>
      <c r="AA62" s="124" t="s">
        <v>206</v>
      </c>
      <c r="AB62" s="125">
        <f t="shared" si="34"/>
        <v>0</v>
      </c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>
        <v>0</v>
      </c>
      <c r="BE62" s="125">
        <f t="shared" si="6"/>
        <v>0</v>
      </c>
      <c r="BF62" s="125">
        <f t="shared" si="7"/>
        <v>0</v>
      </c>
      <c r="BG62" s="125"/>
      <c r="BH62" s="125"/>
      <c r="BI62" s="125">
        <v>0</v>
      </c>
      <c r="BJ62" s="125">
        <v>0</v>
      </c>
      <c r="BK62" s="125">
        <v>0</v>
      </c>
      <c r="BL62" s="125">
        <v>0</v>
      </c>
      <c r="BM62" s="125">
        <v>0</v>
      </c>
      <c r="BN62" s="125">
        <v>0</v>
      </c>
      <c r="BO62" s="125">
        <v>0</v>
      </c>
      <c r="BP62" s="125">
        <v>0</v>
      </c>
      <c r="BQ62" s="125">
        <v>0</v>
      </c>
      <c r="BR62" s="125">
        <v>10</v>
      </c>
      <c r="BS62" s="125">
        <f t="shared" si="8"/>
        <v>10</v>
      </c>
    </row>
    <row r="63" s="110" customFormat="1" spans="1:71">
      <c r="A63" s="123"/>
      <c r="B63" s="123" t="s">
        <v>207</v>
      </c>
      <c r="C63" s="123"/>
      <c r="D63" s="124" t="s">
        <v>208</v>
      </c>
      <c r="E63" s="125">
        <f t="shared" si="1"/>
        <v>258.61</v>
      </c>
      <c r="F63" s="125">
        <f t="shared" si="3"/>
        <v>192.85</v>
      </c>
      <c r="G63" s="125">
        <v>109.48</v>
      </c>
      <c r="H63" s="125">
        <f t="shared" si="4"/>
        <v>74.25</v>
      </c>
      <c r="I63" s="125">
        <v>74.25</v>
      </c>
      <c r="J63" s="125">
        <v>0</v>
      </c>
      <c r="K63" s="125">
        <v>0</v>
      </c>
      <c r="L63" s="125">
        <v>0</v>
      </c>
      <c r="M63" s="125">
        <v>9.12</v>
      </c>
      <c r="N63" s="125">
        <v>0</v>
      </c>
      <c r="O63" s="125">
        <v>0</v>
      </c>
      <c r="P63" s="125">
        <v>0</v>
      </c>
      <c r="Q63" s="125"/>
      <c r="R63" s="125">
        <v>0</v>
      </c>
      <c r="S63" s="125">
        <v>0</v>
      </c>
      <c r="T63" s="125">
        <v>0</v>
      </c>
      <c r="U63" s="125">
        <v>0</v>
      </c>
      <c r="V63" s="125">
        <v>0</v>
      </c>
      <c r="W63" s="125">
        <v>0</v>
      </c>
      <c r="X63" s="123"/>
      <c r="Y63" s="123" t="s">
        <v>207</v>
      </c>
      <c r="Z63" s="123"/>
      <c r="AA63" s="124" t="s">
        <v>208</v>
      </c>
      <c r="AB63" s="125">
        <f>SUM(AB64)</f>
        <v>65.08</v>
      </c>
      <c r="AC63" s="125">
        <f t="shared" ref="AC63:BD63" si="35">SUM(AC64)</f>
        <v>8</v>
      </c>
      <c r="AD63" s="125">
        <f t="shared" si="35"/>
        <v>2</v>
      </c>
      <c r="AE63" s="125">
        <f t="shared" si="35"/>
        <v>0</v>
      </c>
      <c r="AF63" s="125">
        <f t="shared" si="35"/>
        <v>0</v>
      </c>
      <c r="AG63" s="125">
        <f t="shared" si="35"/>
        <v>0.5</v>
      </c>
      <c r="AH63" s="125">
        <f t="shared" si="35"/>
        <v>4.6</v>
      </c>
      <c r="AI63" s="125">
        <f t="shared" si="35"/>
        <v>1.4</v>
      </c>
      <c r="AJ63" s="125">
        <f t="shared" si="35"/>
        <v>0</v>
      </c>
      <c r="AK63" s="125">
        <f t="shared" si="35"/>
        <v>0</v>
      </c>
      <c r="AL63" s="125">
        <f t="shared" si="35"/>
        <v>9.36</v>
      </c>
      <c r="AM63" s="125">
        <f t="shared" si="35"/>
        <v>0</v>
      </c>
      <c r="AN63" s="125">
        <f t="shared" si="35"/>
        <v>1</v>
      </c>
      <c r="AO63" s="125">
        <f t="shared" si="35"/>
        <v>0</v>
      </c>
      <c r="AP63" s="125">
        <f t="shared" si="35"/>
        <v>2</v>
      </c>
      <c r="AQ63" s="125">
        <f t="shared" si="35"/>
        <v>3</v>
      </c>
      <c r="AR63" s="125">
        <f t="shared" si="35"/>
        <v>5</v>
      </c>
      <c r="AS63" s="125">
        <f t="shared" si="35"/>
        <v>0</v>
      </c>
      <c r="AT63" s="125">
        <f t="shared" si="35"/>
        <v>0</v>
      </c>
      <c r="AU63" s="125">
        <f t="shared" si="35"/>
        <v>0</v>
      </c>
      <c r="AV63" s="125">
        <f t="shared" si="35"/>
        <v>0</v>
      </c>
      <c r="AW63" s="125">
        <f t="shared" si="35"/>
        <v>0</v>
      </c>
      <c r="AX63" s="125">
        <f t="shared" si="35"/>
        <v>3.44</v>
      </c>
      <c r="AY63" s="125">
        <f t="shared" si="35"/>
        <v>0</v>
      </c>
      <c r="AZ63" s="125">
        <f t="shared" si="35"/>
        <v>0</v>
      </c>
      <c r="BA63" s="125">
        <f t="shared" si="35"/>
        <v>21.78</v>
      </c>
      <c r="BB63" s="125">
        <f t="shared" si="35"/>
        <v>0</v>
      </c>
      <c r="BC63" s="125">
        <f t="shared" si="35"/>
        <v>3</v>
      </c>
      <c r="BD63" s="125">
        <f t="shared" si="35"/>
        <v>0</v>
      </c>
      <c r="BE63" s="125">
        <f t="shared" si="6"/>
        <v>0.68</v>
      </c>
      <c r="BF63" s="125">
        <f t="shared" si="7"/>
        <v>0</v>
      </c>
      <c r="BG63" s="125"/>
      <c r="BH63" s="125"/>
      <c r="BI63" s="125">
        <v>0</v>
      </c>
      <c r="BJ63" s="125">
        <v>0</v>
      </c>
      <c r="BK63" s="125">
        <v>0.68</v>
      </c>
      <c r="BL63" s="125">
        <v>0</v>
      </c>
      <c r="BM63" s="125">
        <v>0</v>
      </c>
      <c r="BN63" s="125">
        <v>0</v>
      </c>
      <c r="BO63" s="125">
        <v>0</v>
      </c>
      <c r="BP63" s="125">
        <v>0</v>
      </c>
      <c r="BQ63" s="125">
        <v>0</v>
      </c>
      <c r="BR63" s="125">
        <v>711.75</v>
      </c>
      <c r="BS63" s="125">
        <f t="shared" si="8"/>
        <v>970.36</v>
      </c>
    </row>
    <row r="64" s="110" customFormat="1" spans="1:71">
      <c r="A64" s="123" t="s">
        <v>139</v>
      </c>
      <c r="B64" s="123" t="s">
        <v>209</v>
      </c>
      <c r="C64" s="123" t="s">
        <v>137</v>
      </c>
      <c r="D64" s="124" t="s">
        <v>141</v>
      </c>
      <c r="E64" s="125">
        <f t="shared" si="1"/>
        <v>258.61</v>
      </c>
      <c r="F64" s="125">
        <f t="shared" si="3"/>
        <v>192.85</v>
      </c>
      <c r="G64" s="125">
        <v>109.48</v>
      </c>
      <c r="H64" s="125">
        <f t="shared" si="4"/>
        <v>74.25</v>
      </c>
      <c r="I64" s="125">
        <v>74.25</v>
      </c>
      <c r="J64" s="125">
        <v>0</v>
      </c>
      <c r="K64" s="125">
        <v>0</v>
      </c>
      <c r="L64" s="125">
        <v>0</v>
      </c>
      <c r="M64" s="125">
        <v>9.12</v>
      </c>
      <c r="N64" s="125">
        <v>0</v>
      </c>
      <c r="O64" s="125">
        <v>0</v>
      </c>
      <c r="P64" s="125">
        <v>0</v>
      </c>
      <c r="Q64" s="125"/>
      <c r="R64" s="125">
        <v>0</v>
      </c>
      <c r="S64" s="125">
        <v>0</v>
      </c>
      <c r="T64" s="125">
        <v>0</v>
      </c>
      <c r="U64" s="125">
        <v>0</v>
      </c>
      <c r="V64" s="125">
        <v>0</v>
      </c>
      <c r="W64" s="125">
        <v>0</v>
      </c>
      <c r="X64" s="123" t="s">
        <v>139</v>
      </c>
      <c r="Y64" s="123" t="s">
        <v>209</v>
      </c>
      <c r="Z64" s="123" t="s">
        <v>137</v>
      </c>
      <c r="AA64" s="124" t="s">
        <v>141</v>
      </c>
      <c r="AB64" s="125">
        <f>SUBTOTAL(9,AC64:BD64)</f>
        <v>65.08</v>
      </c>
      <c r="AC64" s="136">
        <v>8</v>
      </c>
      <c r="AD64" s="136">
        <v>2</v>
      </c>
      <c r="AE64" s="137">
        <v>0</v>
      </c>
      <c r="AF64" s="137">
        <v>0</v>
      </c>
      <c r="AG64" s="136">
        <v>0.5</v>
      </c>
      <c r="AH64" s="136">
        <v>4.6</v>
      </c>
      <c r="AI64" s="136">
        <v>1.4</v>
      </c>
      <c r="AJ64" s="136">
        <v>0</v>
      </c>
      <c r="AK64" s="136">
        <v>0</v>
      </c>
      <c r="AL64" s="136">
        <v>9.36</v>
      </c>
      <c r="AM64" s="137">
        <v>0</v>
      </c>
      <c r="AN64" s="136">
        <v>1</v>
      </c>
      <c r="AO64" s="136">
        <v>0</v>
      </c>
      <c r="AP64" s="136">
        <v>2</v>
      </c>
      <c r="AQ64" s="136">
        <v>3</v>
      </c>
      <c r="AR64" s="136">
        <v>5</v>
      </c>
      <c r="AS64" s="137">
        <v>0</v>
      </c>
      <c r="AT64" s="137">
        <v>0</v>
      </c>
      <c r="AU64" s="137">
        <v>0</v>
      </c>
      <c r="AV64" s="136">
        <v>0</v>
      </c>
      <c r="AW64" s="137">
        <v>0</v>
      </c>
      <c r="AX64" s="136">
        <v>3.44</v>
      </c>
      <c r="AY64" s="136">
        <v>0</v>
      </c>
      <c r="AZ64" s="136">
        <v>0</v>
      </c>
      <c r="BA64" s="136">
        <v>21.78</v>
      </c>
      <c r="BB64" s="136">
        <v>0</v>
      </c>
      <c r="BC64" s="136">
        <v>3</v>
      </c>
      <c r="BD64" s="125">
        <v>0</v>
      </c>
      <c r="BE64" s="125">
        <f t="shared" si="6"/>
        <v>0.68</v>
      </c>
      <c r="BF64" s="125">
        <f t="shared" si="7"/>
        <v>0</v>
      </c>
      <c r="BG64" s="125"/>
      <c r="BH64" s="125"/>
      <c r="BI64" s="125">
        <v>0</v>
      </c>
      <c r="BJ64" s="125">
        <v>0</v>
      </c>
      <c r="BK64" s="125">
        <v>0.68</v>
      </c>
      <c r="BL64" s="125">
        <v>0</v>
      </c>
      <c r="BM64" s="125">
        <v>0</v>
      </c>
      <c r="BN64" s="125">
        <v>0</v>
      </c>
      <c r="BO64" s="125">
        <v>0</v>
      </c>
      <c r="BP64" s="125">
        <v>0</v>
      </c>
      <c r="BQ64" s="125">
        <v>0</v>
      </c>
      <c r="BR64" s="125">
        <v>711.75</v>
      </c>
      <c r="BS64" s="125">
        <f t="shared" si="8"/>
        <v>970.36</v>
      </c>
    </row>
    <row r="65" s="110" customFormat="1" spans="1:71">
      <c r="A65" s="123"/>
      <c r="B65" s="123" t="s">
        <v>210</v>
      </c>
      <c r="C65" s="123"/>
      <c r="D65" s="124" t="s">
        <v>211</v>
      </c>
      <c r="E65" s="125">
        <f t="shared" si="1"/>
        <v>203.85</v>
      </c>
      <c r="F65" s="125">
        <f t="shared" si="3"/>
        <v>154.77</v>
      </c>
      <c r="G65" s="125">
        <v>97.17</v>
      </c>
      <c r="H65" s="125">
        <f t="shared" si="4"/>
        <v>49.5</v>
      </c>
      <c r="I65" s="125">
        <v>49.5</v>
      </c>
      <c r="J65" s="125">
        <v>0</v>
      </c>
      <c r="K65" s="125">
        <v>0</v>
      </c>
      <c r="L65" s="125">
        <v>0</v>
      </c>
      <c r="M65" s="125">
        <v>8.1</v>
      </c>
      <c r="N65" s="125">
        <v>0</v>
      </c>
      <c r="O65" s="125">
        <v>0</v>
      </c>
      <c r="P65" s="125">
        <v>0</v>
      </c>
      <c r="Q65" s="125"/>
      <c r="R65" s="125">
        <v>0</v>
      </c>
      <c r="S65" s="125">
        <v>0</v>
      </c>
      <c r="T65" s="125">
        <v>0</v>
      </c>
      <c r="U65" s="125">
        <v>0</v>
      </c>
      <c r="V65" s="125">
        <v>0</v>
      </c>
      <c r="W65" s="125">
        <v>0</v>
      </c>
      <c r="X65" s="123"/>
      <c r="Y65" s="123" t="s">
        <v>210</v>
      </c>
      <c r="Z65" s="123"/>
      <c r="AA65" s="124" t="s">
        <v>211</v>
      </c>
      <c r="AB65" s="125">
        <f>SUM(AB66:AB68)</f>
        <v>49.08</v>
      </c>
      <c r="AC65" s="125">
        <f t="shared" ref="AC65:BD65" si="36">SUM(AC66:AC68)</f>
        <v>8.9</v>
      </c>
      <c r="AD65" s="125">
        <f t="shared" si="36"/>
        <v>0</v>
      </c>
      <c r="AE65" s="125">
        <f t="shared" si="36"/>
        <v>0</v>
      </c>
      <c r="AF65" s="125">
        <f t="shared" si="36"/>
        <v>0</v>
      </c>
      <c r="AG65" s="125">
        <f t="shared" si="36"/>
        <v>0</v>
      </c>
      <c r="AH65" s="125">
        <f t="shared" si="36"/>
        <v>2.3</v>
      </c>
      <c r="AI65" s="125">
        <f t="shared" si="36"/>
        <v>0.5</v>
      </c>
      <c r="AJ65" s="125">
        <f t="shared" si="36"/>
        <v>0</v>
      </c>
      <c r="AK65" s="125">
        <f t="shared" si="36"/>
        <v>0</v>
      </c>
      <c r="AL65" s="125">
        <f t="shared" si="36"/>
        <v>6</v>
      </c>
      <c r="AM65" s="125">
        <f t="shared" si="36"/>
        <v>0</v>
      </c>
      <c r="AN65" s="125">
        <f t="shared" si="36"/>
        <v>1</v>
      </c>
      <c r="AO65" s="125">
        <f t="shared" si="36"/>
        <v>0</v>
      </c>
      <c r="AP65" s="125">
        <f t="shared" si="36"/>
        <v>3</v>
      </c>
      <c r="AQ65" s="125">
        <f t="shared" si="36"/>
        <v>1.9</v>
      </c>
      <c r="AR65" s="125">
        <f t="shared" si="36"/>
        <v>6</v>
      </c>
      <c r="AS65" s="125">
        <f t="shared" si="36"/>
        <v>0</v>
      </c>
      <c r="AT65" s="125">
        <f t="shared" si="36"/>
        <v>0</v>
      </c>
      <c r="AU65" s="125">
        <f t="shared" si="36"/>
        <v>0</v>
      </c>
      <c r="AV65" s="125">
        <f t="shared" si="36"/>
        <v>1</v>
      </c>
      <c r="AW65" s="125">
        <f t="shared" si="36"/>
        <v>0</v>
      </c>
      <c r="AX65" s="125">
        <f t="shared" si="36"/>
        <v>4</v>
      </c>
      <c r="AY65" s="125">
        <f t="shared" si="36"/>
        <v>0.6</v>
      </c>
      <c r="AZ65" s="125">
        <f t="shared" si="36"/>
        <v>0</v>
      </c>
      <c r="BA65" s="125">
        <f t="shared" si="36"/>
        <v>13.88</v>
      </c>
      <c r="BB65" s="125">
        <f t="shared" si="36"/>
        <v>0</v>
      </c>
      <c r="BC65" s="125">
        <f t="shared" si="36"/>
        <v>0</v>
      </c>
      <c r="BD65" s="125">
        <f t="shared" si="36"/>
        <v>0</v>
      </c>
      <c r="BE65" s="125">
        <f t="shared" si="6"/>
        <v>0</v>
      </c>
      <c r="BF65" s="125">
        <f t="shared" si="7"/>
        <v>0</v>
      </c>
      <c r="BG65" s="125"/>
      <c r="BH65" s="125"/>
      <c r="BI65" s="125">
        <v>0</v>
      </c>
      <c r="BJ65" s="125">
        <v>0</v>
      </c>
      <c r="BK65" s="125">
        <v>0</v>
      </c>
      <c r="BL65" s="125">
        <v>0</v>
      </c>
      <c r="BM65" s="125">
        <v>0</v>
      </c>
      <c r="BN65" s="125">
        <v>0</v>
      </c>
      <c r="BO65" s="125">
        <v>0</v>
      </c>
      <c r="BP65" s="125">
        <v>0</v>
      </c>
      <c r="BQ65" s="125">
        <v>0</v>
      </c>
      <c r="BR65" s="125">
        <v>678</v>
      </c>
      <c r="BS65" s="125">
        <f t="shared" si="8"/>
        <v>881.85</v>
      </c>
    </row>
    <row r="66" s="110" customFormat="1" spans="1:71">
      <c r="A66" s="123" t="s">
        <v>139</v>
      </c>
      <c r="B66" s="123" t="s">
        <v>212</v>
      </c>
      <c r="C66" s="123" t="s">
        <v>137</v>
      </c>
      <c r="D66" s="124" t="s">
        <v>141</v>
      </c>
      <c r="E66" s="125">
        <f t="shared" si="1"/>
        <v>203.85</v>
      </c>
      <c r="F66" s="125">
        <f t="shared" si="3"/>
        <v>154.77</v>
      </c>
      <c r="G66" s="125">
        <v>97.17</v>
      </c>
      <c r="H66" s="125">
        <f t="shared" si="4"/>
        <v>49.5</v>
      </c>
      <c r="I66" s="125">
        <v>49.5</v>
      </c>
      <c r="J66" s="125">
        <v>0</v>
      </c>
      <c r="K66" s="125">
        <v>0</v>
      </c>
      <c r="L66" s="125">
        <v>0</v>
      </c>
      <c r="M66" s="125">
        <v>8.1</v>
      </c>
      <c r="N66" s="125">
        <v>0</v>
      </c>
      <c r="O66" s="125">
        <v>0</v>
      </c>
      <c r="P66" s="125">
        <v>0</v>
      </c>
      <c r="Q66" s="125"/>
      <c r="R66" s="125">
        <v>0</v>
      </c>
      <c r="S66" s="125">
        <v>0</v>
      </c>
      <c r="T66" s="125">
        <v>0</v>
      </c>
      <c r="U66" s="125">
        <v>0</v>
      </c>
      <c r="V66" s="125">
        <v>0</v>
      </c>
      <c r="W66" s="125">
        <v>0</v>
      </c>
      <c r="X66" s="123" t="s">
        <v>139</v>
      </c>
      <c r="Y66" s="123" t="s">
        <v>212</v>
      </c>
      <c r="Z66" s="123" t="s">
        <v>137</v>
      </c>
      <c r="AA66" s="124" t="s">
        <v>141</v>
      </c>
      <c r="AB66" s="125">
        <f t="shared" ref="AB66:AB68" si="37">SUBTOTAL(9,AC66:BD66)</f>
        <v>49.08</v>
      </c>
      <c r="AC66" s="136">
        <v>8.9</v>
      </c>
      <c r="AD66" s="136">
        <v>0</v>
      </c>
      <c r="AE66" s="137">
        <v>0</v>
      </c>
      <c r="AF66" s="137">
        <v>0</v>
      </c>
      <c r="AG66" s="136">
        <v>0</v>
      </c>
      <c r="AH66" s="136">
        <v>2.3</v>
      </c>
      <c r="AI66" s="136">
        <v>0.5</v>
      </c>
      <c r="AJ66" s="136">
        <v>0</v>
      </c>
      <c r="AK66" s="136">
        <v>0</v>
      </c>
      <c r="AL66" s="136">
        <v>6</v>
      </c>
      <c r="AM66" s="137">
        <v>0</v>
      </c>
      <c r="AN66" s="136">
        <v>1</v>
      </c>
      <c r="AO66" s="136">
        <v>0</v>
      </c>
      <c r="AP66" s="136">
        <v>3</v>
      </c>
      <c r="AQ66" s="136">
        <v>1.9</v>
      </c>
      <c r="AR66" s="136">
        <v>6</v>
      </c>
      <c r="AS66" s="137">
        <v>0</v>
      </c>
      <c r="AT66" s="137">
        <v>0</v>
      </c>
      <c r="AU66" s="137">
        <v>0</v>
      </c>
      <c r="AV66" s="136">
        <v>1</v>
      </c>
      <c r="AW66" s="137">
        <v>0</v>
      </c>
      <c r="AX66" s="136">
        <v>4</v>
      </c>
      <c r="AY66" s="136">
        <v>0.6</v>
      </c>
      <c r="AZ66" s="136">
        <v>0</v>
      </c>
      <c r="BA66" s="136">
        <v>13.88</v>
      </c>
      <c r="BB66" s="136">
        <v>0</v>
      </c>
      <c r="BC66" s="136">
        <v>0</v>
      </c>
      <c r="BD66" s="125">
        <v>0</v>
      </c>
      <c r="BE66" s="125">
        <f t="shared" si="6"/>
        <v>0</v>
      </c>
      <c r="BF66" s="125">
        <f t="shared" si="7"/>
        <v>0</v>
      </c>
      <c r="BG66" s="125"/>
      <c r="BH66" s="125"/>
      <c r="BI66" s="125">
        <v>0</v>
      </c>
      <c r="BJ66" s="125">
        <v>0</v>
      </c>
      <c r="BK66" s="125">
        <v>0</v>
      </c>
      <c r="BL66" s="125">
        <v>0</v>
      </c>
      <c r="BM66" s="125">
        <v>0</v>
      </c>
      <c r="BN66" s="125">
        <v>0</v>
      </c>
      <c r="BO66" s="125">
        <v>0</v>
      </c>
      <c r="BP66" s="125">
        <v>0</v>
      </c>
      <c r="BQ66" s="125">
        <v>0</v>
      </c>
      <c r="BR66" s="125">
        <v>328</v>
      </c>
      <c r="BS66" s="125">
        <f t="shared" si="8"/>
        <v>531.85</v>
      </c>
    </row>
    <row r="67" s="110" customFormat="1" spans="1:71">
      <c r="A67" s="123" t="s">
        <v>139</v>
      </c>
      <c r="B67" s="123" t="s">
        <v>212</v>
      </c>
      <c r="C67" s="123" t="s">
        <v>152</v>
      </c>
      <c r="D67" s="124" t="s">
        <v>153</v>
      </c>
      <c r="E67" s="125">
        <f t="shared" si="1"/>
        <v>0</v>
      </c>
      <c r="F67" s="125">
        <f t="shared" si="3"/>
        <v>0</v>
      </c>
      <c r="G67" s="125">
        <v>0</v>
      </c>
      <c r="H67" s="125">
        <f t="shared" si="4"/>
        <v>0</v>
      </c>
      <c r="I67" s="125">
        <v>0</v>
      </c>
      <c r="J67" s="125">
        <v>0</v>
      </c>
      <c r="K67" s="125">
        <v>0</v>
      </c>
      <c r="L67" s="125">
        <v>0</v>
      </c>
      <c r="M67" s="125">
        <v>0</v>
      </c>
      <c r="N67" s="125">
        <v>0</v>
      </c>
      <c r="O67" s="125">
        <v>0</v>
      </c>
      <c r="P67" s="125">
        <v>0</v>
      </c>
      <c r="Q67" s="125"/>
      <c r="R67" s="125">
        <v>0</v>
      </c>
      <c r="S67" s="125">
        <v>0</v>
      </c>
      <c r="T67" s="125">
        <v>0</v>
      </c>
      <c r="U67" s="125">
        <v>0</v>
      </c>
      <c r="V67" s="125">
        <v>0</v>
      </c>
      <c r="W67" s="125">
        <v>0</v>
      </c>
      <c r="X67" s="123" t="s">
        <v>139</v>
      </c>
      <c r="Y67" s="123" t="s">
        <v>212</v>
      </c>
      <c r="Z67" s="123" t="s">
        <v>152</v>
      </c>
      <c r="AA67" s="124" t="s">
        <v>153</v>
      </c>
      <c r="AB67" s="125">
        <f t="shared" si="37"/>
        <v>0</v>
      </c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>
        <v>0</v>
      </c>
      <c r="BE67" s="125">
        <f t="shared" si="6"/>
        <v>0</v>
      </c>
      <c r="BF67" s="125">
        <f t="shared" si="7"/>
        <v>0</v>
      </c>
      <c r="BG67" s="125"/>
      <c r="BH67" s="125"/>
      <c r="BI67" s="125">
        <v>0</v>
      </c>
      <c r="BJ67" s="125">
        <v>0</v>
      </c>
      <c r="BK67" s="125">
        <v>0</v>
      </c>
      <c r="BL67" s="125">
        <v>0</v>
      </c>
      <c r="BM67" s="125">
        <v>0</v>
      </c>
      <c r="BN67" s="125">
        <v>0</v>
      </c>
      <c r="BO67" s="125">
        <v>0</v>
      </c>
      <c r="BP67" s="125">
        <v>0</v>
      </c>
      <c r="BQ67" s="125">
        <v>0</v>
      </c>
      <c r="BR67" s="125">
        <v>80</v>
      </c>
      <c r="BS67" s="125">
        <f t="shared" si="8"/>
        <v>80</v>
      </c>
    </row>
    <row r="68" s="110" customFormat="1" spans="1:71">
      <c r="A68" s="123" t="s">
        <v>139</v>
      </c>
      <c r="B68" s="123" t="s">
        <v>212</v>
      </c>
      <c r="C68" s="123" t="s">
        <v>154</v>
      </c>
      <c r="D68" s="124" t="s">
        <v>213</v>
      </c>
      <c r="E68" s="125">
        <f t="shared" si="1"/>
        <v>0</v>
      </c>
      <c r="F68" s="125">
        <f t="shared" si="3"/>
        <v>0</v>
      </c>
      <c r="G68" s="125">
        <v>0</v>
      </c>
      <c r="H68" s="125">
        <f t="shared" si="4"/>
        <v>0</v>
      </c>
      <c r="I68" s="125">
        <v>0</v>
      </c>
      <c r="J68" s="125">
        <v>0</v>
      </c>
      <c r="K68" s="125">
        <v>0</v>
      </c>
      <c r="L68" s="125">
        <v>0</v>
      </c>
      <c r="M68" s="125">
        <v>0</v>
      </c>
      <c r="N68" s="125">
        <v>0</v>
      </c>
      <c r="O68" s="125">
        <v>0</v>
      </c>
      <c r="P68" s="125">
        <v>0</v>
      </c>
      <c r="Q68" s="125"/>
      <c r="R68" s="125">
        <v>0</v>
      </c>
      <c r="S68" s="125">
        <v>0</v>
      </c>
      <c r="T68" s="125">
        <v>0</v>
      </c>
      <c r="U68" s="125">
        <v>0</v>
      </c>
      <c r="V68" s="125">
        <v>0</v>
      </c>
      <c r="W68" s="125">
        <v>0</v>
      </c>
      <c r="X68" s="123" t="s">
        <v>139</v>
      </c>
      <c r="Y68" s="123" t="s">
        <v>212</v>
      </c>
      <c r="Z68" s="123" t="s">
        <v>154</v>
      </c>
      <c r="AA68" s="124" t="s">
        <v>213</v>
      </c>
      <c r="AB68" s="125">
        <f t="shared" si="37"/>
        <v>0</v>
      </c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>
        <v>0</v>
      </c>
      <c r="BE68" s="125">
        <f t="shared" si="6"/>
        <v>0</v>
      </c>
      <c r="BF68" s="125">
        <f t="shared" si="7"/>
        <v>0</v>
      </c>
      <c r="BG68" s="125"/>
      <c r="BH68" s="125"/>
      <c r="BI68" s="125">
        <v>0</v>
      </c>
      <c r="BJ68" s="125">
        <v>0</v>
      </c>
      <c r="BK68" s="125">
        <v>0</v>
      </c>
      <c r="BL68" s="125">
        <v>0</v>
      </c>
      <c r="BM68" s="125">
        <v>0</v>
      </c>
      <c r="BN68" s="125">
        <v>0</v>
      </c>
      <c r="BO68" s="125">
        <v>0</v>
      </c>
      <c r="BP68" s="125">
        <v>0</v>
      </c>
      <c r="BQ68" s="125">
        <v>0</v>
      </c>
      <c r="BR68" s="125">
        <v>270</v>
      </c>
      <c r="BS68" s="125">
        <f t="shared" si="8"/>
        <v>270</v>
      </c>
    </row>
    <row r="69" s="110" customFormat="1" spans="1:71">
      <c r="A69" s="123"/>
      <c r="B69" s="123" t="s">
        <v>214</v>
      </c>
      <c r="C69" s="123"/>
      <c r="D69" s="124" t="s">
        <v>215</v>
      </c>
      <c r="E69" s="125">
        <f t="shared" si="1"/>
        <v>86.11</v>
      </c>
      <c r="F69" s="125">
        <f t="shared" si="3"/>
        <v>65.31</v>
      </c>
      <c r="G69" s="125">
        <v>39.52</v>
      </c>
      <c r="H69" s="125">
        <f t="shared" si="4"/>
        <v>22.5</v>
      </c>
      <c r="I69" s="125">
        <v>22.5</v>
      </c>
      <c r="J69" s="125">
        <v>0</v>
      </c>
      <c r="K69" s="125">
        <v>0</v>
      </c>
      <c r="L69" s="125">
        <v>0</v>
      </c>
      <c r="M69" s="125">
        <v>3.29</v>
      </c>
      <c r="N69" s="125">
        <v>0</v>
      </c>
      <c r="O69" s="125">
        <v>0</v>
      </c>
      <c r="P69" s="125">
        <v>0</v>
      </c>
      <c r="Q69" s="125"/>
      <c r="R69" s="125">
        <v>0</v>
      </c>
      <c r="S69" s="125">
        <v>0</v>
      </c>
      <c r="T69" s="125">
        <v>0</v>
      </c>
      <c r="U69" s="125">
        <v>0</v>
      </c>
      <c r="V69" s="125">
        <v>0</v>
      </c>
      <c r="W69" s="125">
        <v>0</v>
      </c>
      <c r="X69" s="123"/>
      <c r="Y69" s="123" t="s">
        <v>214</v>
      </c>
      <c r="Z69" s="123"/>
      <c r="AA69" s="124" t="s">
        <v>215</v>
      </c>
      <c r="AB69" s="125">
        <f>SUM(AB70:AB71)</f>
        <v>20.8</v>
      </c>
      <c r="AC69" s="125">
        <f t="shared" ref="AC69:BD69" si="38">SUM(AC70:AC71)</f>
        <v>5</v>
      </c>
      <c r="AD69" s="125">
        <f t="shared" si="38"/>
        <v>1</v>
      </c>
      <c r="AE69" s="125">
        <f t="shared" si="38"/>
        <v>0</v>
      </c>
      <c r="AF69" s="125">
        <f t="shared" si="38"/>
        <v>0</v>
      </c>
      <c r="AG69" s="125">
        <f t="shared" si="38"/>
        <v>0</v>
      </c>
      <c r="AH69" s="125">
        <f t="shared" si="38"/>
        <v>0</v>
      </c>
      <c r="AI69" s="125">
        <f t="shared" si="38"/>
        <v>0</v>
      </c>
      <c r="AJ69" s="125">
        <f t="shared" si="38"/>
        <v>0</v>
      </c>
      <c r="AK69" s="125">
        <f t="shared" si="38"/>
        <v>0</v>
      </c>
      <c r="AL69" s="125">
        <f t="shared" si="38"/>
        <v>5.3</v>
      </c>
      <c r="AM69" s="125">
        <f t="shared" si="38"/>
        <v>0</v>
      </c>
      <c r="AN69" s="125">
        <f t="shared" si="38"/>
        <v>0</v>
      </c>
      <c r="AO69" s="125">
        <f t="shared" si="38"/>
        <v>0</v>
      </c>
      <c r="AP69" s="125">
        <f t="shared" si="38"/>
        <v>0</v>
      </c>
      <c r="AQ69" s="125">
        <f t="shared" si="38"/>
        <v>0</v>
      </c>
      <c r="AR69" s="125">
        <f t="shared" si="38"/>
        <v>0</v>
      </c>
      <c r="AS69" s="125">
        <f t="shared" si="38"/>
        <v>0</v>
      </c>
      <c r="AT69" s="125">
        <f t="shared" si="38"/>
        <v>0</v>
      </c>
      <c r="AU69" s="125">
        <f t="shared" si="38"/>
        <v>0</v>
      </c>
      <c r="AV69" s="125">
        <f t="shared" si="38"/>
        <v>0</v>
      </c>
      <c r="AW69" s="125">
        <f t="shared" si="38"/>
        <v>0</v>
      </c>
      <c r="AX69" s="125">
        <f t="shared" si="38"/>
        <v>0</v>
      </c>
      <c r="AY69" s="125">
        <f t="shared" si="38"/>
        <v>0</v>
      </c>
      <c r="AZ69" s="125">
        <f t="shared" si="38"/>
        <v>0</v>
      </c>
      <c r="BA69" s="125">
        <f t="shared" si="38"/>
        <v>7.7</v>
      </c>
      <c r="BB69" s="125">
        <f t="shared" si="38"/>
        <v>0</v>
      </c>
      <c r="BC69" s="125">
        <f t="shared" si="38"/>
        <v>1.8</v>
      </c>
      <c r="BD69" s="125">
        <f t="shared" si="38"/>
        <v>0</v>
      </c>
      <c r="BE69" s="125">
        <f t="shared" si="6"/>
        <v>0</v>
      </c>
      <c r="BF69" s="125">
        <f t="shared" si="7"/>
        <v>0</v>
      </c>
      <c r="BG69" s="125"/>
      <c r="BH69" s="125"/>
      <c r="BI69" s="125">
        <v>0</v>
      </c>
      <c r="BJ69" s="125">
        <v>0</v>
      </c>
      <c r="BK69" s="125">
        <v>0</v>
      </c>
      <c r="BL69" s="125">
        <v>0</v>
      </c>
      <c r="BM69" s="125">
        <v>0</v>
      </c>
      <c r="BN69" s="125">
        <v>0</v>
      </c>
      <c r="BO69" s="125">
        <v>0</v>
      </c>
      <c r="BP69" s="125">
        <v>0</v>
      </c>
      <c r="BQ69" s="125">
        <v>0</v>
      </c>
      <c r="BR69" s="125">
        <v>165</v>
      </c>
      <c r="BS69" s="125">
        <f t="shared" si="8"/>
        <v>251.11</v>
      </c>
    </row>
    <row r="70" s="110" customFormat="1" spans="1:71">
      <c r="A70" s="123" t="s">
        <v>139</v>
      </c>
      <c r="B70" s="123" t="s">
        <v>216</v>
      </c>
      <c r="C70" s="123" t="s">
        <v>137</v>
      </c>
      <c r="D70" s="124" t="s">
        <v>141</v>
      </c>
      <c r="E70" s="125">
        <f t="shared" si="1"/>
        <v>52.66</v>
      </c>
      <c r="F70" s="125">
        <f t="shared" si="3"/>
        <v>39.8</v>
      </c>
      <c r="G70" s="125">
        <v>24.28</v>
      </c>
      <c r="H70" s="125">
        <f t="shared" si="4"/>
        <v>13.5</v>
      </c>
      <c r="I70" s="125">
        <v>13.5</v>
      </c>
      <c r="J70" s="125">
        <v>0</v>
      </c>
      <c r="K70" s="125">
        <v>0</v>
      </c>
      <c r="L70" s="125">
        <v>0</v>
      </c>
      <c r="M70" s="125">
        <v>2.02</v>
      </c>
      <c r="N70" s="125">
        <v>0</v>
      </c>
      <c r="O70" s="125">
        <v>0</v>
      </c>
      <c r="P70" s="125">
        <v>0</v>
      </c>
      <c r="Q70" s="125"/>
      <c r="R70" s="125">
        <v>0</v>
      </c>
      <c r="S70" s="125">
        <v>0</v>
      </c>
      <c r="T70" s="125">
        <v>0</v>
      </c>
      <c r="U70" s="125">
        <v>0</v>
      </c>
      <c r="V70" s="125">
        <v>0</v>
      </c>
      <c r="W70" s="125">
        <v>0</v>
      </c>
      <c r="X70" s="123" t="s">
        <v>139</v>
      </c>
      <c r="Y70" s="123" t="s">
        <v>216</v>
      </c>
      <c r="Z70" s="123" t="s">
        <v>137</v>
      </c>
      <c r="AA70" s="124" t="s">
        <v>141</v>
      </c>
      <c r="AB70" s="125">
        <f t="shared" ref="AB70:AB71" si="39">SUBTOTAL(9,AC70:BD70)</f>
        <v>12.86</v>
      </c>
      <c r="AC70" s="136">
        <v>2</v>
      </c>
      <c r="AD70" s="136">
        <v>0</v>
      </c>
      <c r="AE70" s="137">
        <v>0</v>
      </c>
      <c r="AF70" s="137">
        <v>0</v>
      </c>
      <c r="AG70" s="136">
        <v>0</v>
      </c>
      <c r="AH70" s="136">
        <v>0</v>
      </c>
      <c r="AI70" s="136">
        <v>0</v>
      </c>
      <c r="AJ70" s="136">
        <v>0</v>
      </c>
      <c r="AK70" s="136">
        <v>0</v>
      </c>
      <c r="AL70" s="136">
        <v>4</v>
      </c>
      <c r="AM70" s="137">
        <v>0</v>
      </c>
      <c r="AN70" s="136">
        <v>0</v>
      </c>
      <c r="AO70" s="136">
        <v>0</v>
      </c>
      <c r="AP70" s="136">
        <v>0</v>
      </c>
      <c r="AQ70" s="136">
        <v>0</v>
      </c>
      <c r="AR70" s="136">
        <v>0</v>
      </c>
      <c r="AS70" s="137">
        <v>0</v>
      </c>
      <c r="AT70" s="137">
        <v>0</v>
      </c>
      <c r="AU70" s="137">
        <v>0</v>
      </c>
      <c r="AV70" s="136">
        <v>0</v>
      </c>
      <c r="AW70" s="137">
        <v>0</v>
      </c>
      <c r="AX70" s="136">
        <v>0</v>
      </c>
      <c r="AY70" s="136">
        <v>0</v>
      </c>
      <c r="AZ70" s="136">
        <v>0</v>
      </c>
      <c r="BA70" s="136">
        <v>5.06</v>
      </c>
      <c r="BB70" s="136">
        <v>0</v>
      </c>
      <c r="BC70" s="136">
        <v>1.8</v>
      </c>
      <c r="BD70" s="125">
        <v>0</v>
      </c>
      <c r="BE70" s="125">
        <f t="shared" si="6"/>
        <v>0</v>
      </c>
      <c r="BF70" s="125">
        <f t="shared" si="7"/>
        <v>0</v>
      </c>
      <c r="BG70" s="125"/>
      <c r="BH70" s="125"/>
      <c r="BI70" s="125">
        <v>0</v>
      </c>
      <c r="BJ70" s="125">
        <v>0</v>
      </c>
      <c r="BK70" s="125">
        <v>0</v>
      </c>
      <c r="BL70" s="125">
        <v>0</v>
      </c>
      <c r="BM70" s="125">
        <v>0</v>
      </c>
      <c r="BN70" s="125">
        <v>0</v>
      </c>
      <c r="BO70" s="125">
        <v>0</v>
      </c>
      <c r="BP70" s="125">
        <v>0</v>
      </c>
      <c r="BQ70" s="125">
        <v>0</v>
      </c>
      <c r="BR70" s="125">
        <v>116</v>
      </c>
      <c r="BS70" s="125">
        <f t="shared" si="8"/>
        <v>168.66</v>
      </c>
    </row>
    <row r="71" s="110" customFormat="1" spans="1:71">
      <c r="A71" s="123" t="s">
        <v>139</v>
      </c>
      <c r="B71" s="123" t="s">
        <v>216</v>
      </c>
      <c r="C71" s="123" t="s">
        <v>159</v>
      </c>
      <c r="D71" s="124" t="s">
        <v>217</v>
      </c>
      <c r="E71" s="125">
        <f t="shared" si="1"/>
        <v>33.45</v>
      </c>
      <c r="F71" s="125">
        <f t="shared" si="3"/>
        <v>25.51</v>
      </c>
      <c r="G71" s="125">
        <v>15.24</v>
      </c>
      <c r="H71" s="125">
        <f t="shared" si="4"/>
        <v>9</v>
      </c>
      <c r="I71" s="125">
        <v>9</v>
      </c>
      <c r="J71" s="125">
        <v>0</v>
      </c>
      <c r="K71" s="125">
        <v>0</v>
      </c>
      <c r="L71" s="125">
        <v>0</v>
      </c>
      <c r="M71" s="125">
        <v>1.27</v>
      </c>
      <c r="N71" s="125">
        <v>0</v>
      </c>
      <c r="O71" s="125">
        <v>0</v>
      </c>
      <c r="P71" s="125">
        <v>0</v>
      </c>
      <c r="Q71" s="125"/>
      <c r="R71" s="125">
        <v>0</v>
      </c>
      <c r="S71" s="125">
        <v>0</v>
      </c>
      <c r="T71" s="125">
        <v>0</v>
      </c>
      <c r="U71" s="125">
        <v>0</v>
      </c>
      <c r="V71" s="125">
        <v>0</v>
      </c>
      <c r="W71" s="125">
        <v>0</v>
      </c>
      <c r="X71" s="123" t="s">
        <v>139</v>
      </c>
      <c r="Y71" s="123" t="s">
        <v>216</v>
      </c>
      <c r="Z71" s="123" t="s">
        <v>159</v>
      </c>
      <c r="AA71" s="124" t="s">
        <v>217</v>
      </c>
      <c r="AB71" s="125">
        <f t="shared" si="39"/>
        <v>7.94</v>
      </c>
      <c r="AC71" s="136">
        <v>3</v>
      </c>
      <c r="AD71" s="136">
        <v>1</v>
      </c>
      <c r="AE71" s="137">
        <v>0</v>
      </c>
      <c r="AF71" s="137">
        <v>0</v>
      </c>
      <c r="AG71" s="136">
        <v>0</v>
      </c>
      <c r="AH71" s="136">
        <v>0</v>
      </c>
      <c r="AI71" s="136">
        <v>0</v>
      </c>
      <c r="AJ71" s="136">
        <v>0</v>
      </c>
      <c r="AK71" s="136">
        <v>0</v>
      </c>
      <c r="AL71" s="136">
        <v>1.3</v>
      </c>
      <c r="AM71" s="137">
        <v>0</v>
      </c>
      <c r="AN71" s="136">
        <v>0</v>
      </c>
      <c r="AO71" s="136">
        <v>0</v>
      </c>
      <c r="AP71" s="136">
        <v>0</v>
      </c>
      <c r="AQ71" s="136">
        <v>0</v>
      </c>
      <c r="AR71" s="136">
        <v>0</v>
      </c>
      <c r="AS71" s="137">
        <v>0</v>
      </c>
      <c r="AT71" s="137">
        <v>0</v>
      </c>
      <c r="AU71" s="137">
        <v>0</v>
      </c>
      <c r="AV71" s="136">
        <v>0</v>
      </c>
      <c r="AW71" s="137">
        <v>0</v>
      </c>
      <c r="AX71" s="136">
        <v>0</v>
      </c>
      <c r="AY71" s="136">
        <v>0</v>
      </c>
      <c r="AZ71" s="136">
        <v>0</v>
      </c>
      <c r="BA71" s="136">
        <v>2.64</v>
      </c>
      <c r="BB71" s="136">
        <v>0</v>
      </c>
      <c r="BC71" s="136">
        <v>0</v>
      </c>
      <c r="BD71" s="125">
        <v>0</v>
      </c>
      <c r="BE71" s="125">
        <f t="shared" si="6"/>
        <v>0</v>
      </c>
      <c r="BF71" s="125">
        <f t="shared" si="7"/>
        <v>0</v>
      </c>
      <c r="BG71" s="125"/>
      <c r="BH71" s="125"/>
      <c r="BI71" s="125">
        <v>0</v>
      </c>
      <c r="BJ71" s="125">
        <v>0</v>
      </c>
      <c r="BK71" s="125">
        <v>0</v>
      </c>
      <c r="BL71" s="125">
        <v>0</v>
      </c>
      <c r="BM71" s="125">
        <v>0</v>
      </c>
      <c r="BN71" s="125">
        <v>0</v>
      </c>
      <c r="BO71" s="125">
        <v>0</v>
      </c>
      <c r="BP71" s="125">
        <v>0</v>
      </c>
      <c r="BQ71" s="125">
        <v>0</v>
      </c>
      <c r="BR71" s="125">
        <v>49</v>
      </c>
      <c r="BS71" s="125">
        <f t="shared" si="8"/>
        <v>82.45</v>
      </c>
    </row>
    <row r="72" s="110" customFormat="1" spans="1:71">
      <c r="A72" s="123"/>
      <c r="B72" s="123" t="s">
        <v>218</v>
      </c>
      <c r="C72" s="123"/>
      <c r="D72" s="124" t="s">
        <v>219</v>
      </c>
      <c r="E72" s="125">
        <f t="shared" ref="E72:E135" si="40">F72+AB72+BE72</f>
        <v>40.82</v>
      </c>
      <c r="F72" s="125">
        <f t="shared" si="3"/>
        <v>30.85</v>
      </c>
      <c r="G72" s="125">
        <v>18.09</v>
      </c>
      <c r="H72" s="125">
        <f t="shared" si="4"/>
        <v>11.25</v>
      </c>
      <c r="I72" s="125">
        <v>11.25</v>
      </c>
      <c r="J72" s="125">
        <v>0</v>
      </c>
      <c r="K72" s="125">
        <v>0</v>
      </c>
      <c r="L72" s="125">
        <v>0</v>
      </c>
      <c r="M72" s="125">
        <v>1.51</v>
      </c>
      <c r="N72" s="125">
        <v>0</v>
      </c>
      <c r="O72" s="125">
        <v>0</v>
      </c>
      <c r="P72" s="125">
        <v>0</v>
      </c>
      <c r="Q72" s="125"/>
      <c r="R72" s="125">
        <v>0</v>
      </c>
      <c r="S72" s="125">
        <v>0</v>
      </c>
      <c r="T72" s="125">
        <v>0</v>
      </c>
      <c r="U72" s="125">
        <v>0</v>
      </c>
      <c r="V72" s="125">
        <v>0</v>
      </c>
      <c r="W72" s="125">
        <v>0</v>
      </c>
      <c r="X72" s="123"/>
      <c r="Y72" s="123" t="s">
        <v>218</v>
      </c>
      <c r="Z72" s="123"/>
      <c r="AA72" s="124" t="s">
        <v>219</v>
      </c>
      <c r="AB72" s="125">
        <f>SUM(AB73:AB74)</f>
        <v>9.46</v>
      </c>
      <c r="AC72" s="125">
        <f t="shared" ref="AC72:BD72" si="41">SUM(AC73:AC74)</f>
        <v>2</v>
      </c>
      <c r="AD72" s="125">
        <f t="shared" si="41"/>
        <v>0.5</v>
      </c>
      <c r="AE72" s="125">
        <f t="shared" si="41"/>
        <v>0</v>
      </c>
      <c r="AF72" s="125">
        <f t="shared" si="41"/>
        <v>0</v>
      </c>
      <c r="AG72" s="125">
        <f t="shared" si="41"/>
        <v>0.1</v>
      </c>
      <c r="AH72" s="125">
        <f t="shared" si="41"/>
        <v>0</v>
      </c>
      <c r="AI72" s="125">
        <f t="shared" si="41"/>
        <v>0.3</v>
      </c>
      <c r="AJ72" s="125">
        <f t="shared" si="41"/>
        <v>0</v>
      </c>
      <c r="AK72" s="125">
        <f t="shared" si="41"/>
        <v>0</v>
      </c>
      <c r="AL72" s="125">
        <f t="shared" si="41"/>
        <v>0.4</v>
      </c>
      <c r="AM72" s="125">
        <f t="shared" si="41"/>
        <v>0</v>
      </c>
      <c r="AN72" s="125">
        <f t="shared" si="41"/>
        <v>0</v>
      </c>
      <c r="AO72" s="125">
        <f t="shared" si="41"/>
        <v>0</v>
      </c>
      <c r="AP72" s="125">
        <f t="shared" si="41"/>
        <v>0</v>
      </c>
      <c r="AQ72" s="125">
        <f t="shared" si="41"/>
        <v>0</v>
      </c>
      <c r="AR72" s="125">
        <f t="shared" si="41"/>
        <v>1</v>
      </c>
      <c r="AS72" s="125">
        <f t="shared" si="41"/>
        <v>0</v>
      </c>
      <c r="AT72" s="125">
        <f t="shared" si="41"/>
        <v>0</v>
      </c>
      <c r="AU72" s="125">
        <f t="shared" si="41"/>
        <v>0</v>
      </c>
      <c r="AV72" s="125">
        <f t="shared" si="41"/>
        <v>0</v>
      </c>
      <c r="AW72" s="125">
        <f t="shared" si="41"/>
        <v>0</v>
      </c>
      <c r="AX72" s="125">
        <f t="shared" si="41"/>
        <v>0.7</v>
      </c>
      <c r="AY72" s="125">
        <f t="shared" si="41"/>
        <v>0</v>
      </c>
      <c r="AZ72" s="125">
        <f t="shared" si="41"/>
        <v>0</v>
      </c>
      <c r="BA72" s="125">
        <f t="shared" si="41"/>
        <v>3.96</v>
      </c>
      <c r="BB72" s="125">
        <f t="shared" si="41"/>
        <v>0</v>
      </c>
      <c r="BC72" s="125">
        <f t="shared" si="41"/>
        <v>0.5</v>
      </c>
      <c r="BD72" s="125">
        <f t="shared" si="41"/>
        <v>0</v>
      </c>
      <c r="BE72" s="125">
        <f t="shared" si="6"/>
        <v>0.51</v>
      </c>
      <c r="BF72" s="125">
        <f t="shared" si="7"/>
        <v>0</v>
      </c>
      <c r="BG72" s="125"/>
      <c r="BH72" s="125"/>
      <c r="BI72" s="125">
        <v>0</v>
      </c>
      <c r="BJ72" s="125">
        <v>0</v>
      </c>
      <c r="BK72" s="125">
        <v>0.51</v>
      </c>
      <c r="BL72" s="125">
        <v>0</v>
      </c>
      <c r="BM72" s="125">
        <v>0</v>
      </c>
      <c r="BN72" s="125">
        <v>0</v>
      </c>
      <c r="BO72" s="125">
        <v>0</v>
      </c>
      <c r="BP72" s="125">
        <v>0</v>
      </c>
      <c r="BQ72" s="125">
        <v>0</v>
      </c>
      <c r="BR72" s="125">
        <v>64</v>
      </c>
      <c r="BS72" s="125">
        <f t="shared" si="8"/>
        <v>104.82</v>
      </c>
    </row>
    <row r="73" s="110" customFormat="1" spans="1:71">
      <c r="A73" s="123" t="s">
        <v>139</v>
      </c>
      <c r="B73" s="123" t="s">
        <v>220</v>
      </c>
      <c r="C73" s="123" t="s">
        <v>137</v>
      </c>
      <c r="D73" s="124" t="s">
        <v>141</v>
      </c>
      <c r="E73" s="125">
        <f t="shared" si="40"/>
        <v>40.82</v>
      </c>
      <c r="F73" s="125">
        <f t="shared" ref="F73:F136" si="42">SUM(M73:W73)+G73+H73</f>
        <v>30.85</v>
      </c>
      <c r="G73" s="125">
        <v>18.09</v>
      </c>
      <c r="H73" s="125">
        <f t="shared" ref="H73:H136" si="43">SUM(I73:L73)</f>
        <v>11.25</v>
      </c>
      <c r="I73" s="125">
        <v>11.25</v>
      </c>
      <c r="J73" s="125">
        <v>0</v>
      </c>
      <c r="K73" s="125">
        <v>0</v>
      </c>
      <c r="L73" s="125">
        <v>0</v>
      </c>
      <c r="M73" s="125">
        <v>1.51</v>
      </c>
      <c r="N73" s="125">
        <v>0</v>
      </c>
      <c r="O73" s="125">
        <v>0</v>
      </c>
      <c r="P73" s="125">
        <v>0</v>
      </c>
      <c r="Q73" s="125"/>
      <c r="R73" s="125">
        <v>0</v>
      </c>
      <c r="S73" s="125">
        <v>0</v>
      </c>
      <c r="T73" s="125">
        <v>0</v>
      </c>
      <c r="U73" s="125">
        <v>0</v>
      </c>
      <c r="V73" s="125">
        <v>0</v>
      </c>
      <c r="W73" s="125">
        <v>0</v>
      </c>
      <c r="X73" s="123" t="s">
        <v>139</v>
      </c>
      <c r="Y73" s="123" t="s">
        <v>220</v>
      </c>
      <c r="Z73" s="123" t="s">
        <v>137</v>
      </c>
      <c r="AA73" s="124" t="s">
        <v>141</v>
      </c>
      <c r="AB73" s="125">
        <f t="shared" ref="AB73:AB74" si="44">SUBTOTAL(9,AC73:BD73)</f>
        <v>9.46</v>
      </c>
      <c r="AC73" s="136">
        <v>2</v>
      </c>
      <c r="AD73" s="136">
        <v>0.5</v>
      </c>
      <c r="AE73" s="137">
        <v>0</v>
      </c>
      <c r="AF73" s="137">
        <v>0</v>
      </c>
      <c r="AG73" s="136">
        <v>0.1</v>
      </c>
      <c r="AH73" s="136">
        <v>0</v>
      </c>
      <c r="AI73" s="136">
        <v>0.3</v>
      </c>
      <c r="AJ73" s="136">
        <v>0</v>
      </c>
      <c r="AK73" s="136">
        <v>0</v>
      </c>
      <c r="AL73" s="136">
        <v>0.4</v>
      </c>
      <c r="AM73" s="137">
        <v>0</v>
      </c>
      <c r="AN73" s="136">
        <v>0</v>
      </c>
      <c r="AO73" s="136">
        <v>0</v>
      </c>
      <c r="AP73" s="136">
        <v>0</v>
      </c>
      <c r="AQ73" s="136">
        <v>0</v>
      </c>
      <c r="AR73" s="136">
        <v>1</v>
      </c>
      <c r="AS73" s="137">
        <v>0</v>
      </c>
      <c r="AT73" s="137">
        <v>0</v>
      </c>
      <c r="AU73" s="137">
        <v>0</v>
      </c>
      <c r="AV73" s="136">
        <v>0</v>
      </c>
      <c r="AW73" s="137">
        <v>0</v>
      </c>
      <c r="AX73" s="136">
        <v>0.7</v>
      </c>
      <c r="AY73" s="136">
        <v>0</v>
      </c>
      <c r="AZ73" s="136">
        <v>0</v>
      </c>
      <c r="BA73" s="136">
        <v>3.96</v>
      </c>
      <c r="BB73" s="136">
        <v>0</v>
      </c>
      <c r="BC73" s="136">
        <v>0.5</v>
      </c>
      <c r="BD73" s="125">
        <v>0</v>
      </c>
      <c r="BE73" s="125">
        <f t="shared" ref="BE73:BE136" si="45">SUM(BI73:BQ73)+BF73</f>
        <v>0.51</v>
      </c>
      <c r="BF73" s="125">
        <f t="shared" ref="BF73:BF136" si="46">BG73+BH73</f>
        <v>0</v>
      </c>
      <c r="BG73" s="125"/>
      <c r="BH73" s="125"/>
      <c r="BI73" s="125">
        <v>0</v>
      </c>
      <c r="BJ73" s="125">
        <v>0</v>
      </c>
      <c r="BK73" s="125">
        <v>0.51</v>
      </c>
      <c r="BL73" s="125">
        <v>0</v>
      </c>
      <c r="BM73" s="125">
        <v>0</v>
      </c>
      <c r="BN73" s="125">
        <v>0</v>
      </c>
      <c r="BO73" s="125">
        <v>0</v>
      </c>
      <c r="BP73" s="125">
        <v>0</v>
      </c>
      <c r="BQ73" s="125">
        <v>0</v>
      </c>
      <c r="BR73" s="125">
        <v>5</v>
      </c>
      <c r="BS73" s="125">
        <f t="shared" ref="BS73:BS136" si="47">BR73+BE73+AB73+F73</f>
        <v>45.82</v>
      </c>
    </row>
    <row r="74" s="110" customFormat="1" spans="1:71">
      <c r="A74" s="123" t="s">
        <v>139</v>
      </c>
      <c r="B74" s="123" t="s">
        <v>220</v>
      </c>
      <c r="C74" s="123" t="s">
        <v>152</v>
      </c>
      <c r="D74" s="124" t="s">
        <v>153</v>
      </c>
      <c r="E74" s="125">
        <f t="shared" si="40"/>
        <v>0</v>
      </c>
      <c r="F74" s="125">
        <f t="shared" si="42"/>
        <v>0</v>
      </c>
      <c r="G74" s="125">
        <v>0</v>
      </c>
      <c r="H74" s="125">
        <f t="shared" si="43"/>
        <v>0</v>
      </c>
      <c r="I74" s="125">
        <v>0</v>
      </c>
      <c r="J74" s="125">
        <v>0</v>
      </c>
      <c r="K74" s="125">
        <v>0</v>
      </c>
      <c r="L74" s="125">
        <v>0</v>
      </c>
      <c r="M74" s="125">
        <v>0</v>
      </c>
      <c r="N74" s="125">
        <v>0</v>
      </c>
      <c r="O74" s="125">
        <v>0</v>
      </c>
      <c r="P74" s="125">
        <v>0</v>
      </c>
      <c r="Q74" s="125"/>
      <c r="R74" s="125">
        <v>0</v>
      </c>
      <c r="S74" s="125">
        <v>0</v>
      </c>
      <c r="T74" s="125">
        <v>0</v>
      </c>
      <c r="U74" s="125">
        <v>0</v>
      </c>
      <c r="V74" s="125">
        <v>0</v>
      </c>
      <c r="W74" s="125">
        <v>0</v>
      </c>
      <c r="X74" s="123" t="s">
        <v>139</v>
      </c>
      <c r="Y74" s="123" t="s">
        <v>220</v>
      </c>
      <c r="Z74" s="123" t="s">
        <v>152</v>
      </c>
      <c r="AA74" s="124" t="s">
        <v>153</v>
      </c>
      <c r="AB74" s="125">
        <f t="shared" si="44"/>
        <v>0</v>
      </c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>
        <v>0</v>
      </c>
      <c r="BE74" s="125">
        <f t="shared" si="45"/>
        <v>0</v>
      </c>
      <c r="BF74" s="125">
        <f t="shared" si="46"/>
        <v>0</v>
      </c>
      <c r="BG74" s="125"/>
      <c r="BH74" s="125"/>
      <c r="BI74" s="125">
        <v>0</v>
      </c>
      <c r="BJ74" s="125">
        <v>0</v>
      </c>
      <c r="BK74" s="125">
        <v>0</v>
      </c>
      <c r="BL74" s="125">
        <v>0</v>
      </c>
      <c r="BM74" s="125">
        <v>0</v>
      </c>
      <c r="BN74" s="125">
        <v>0</v>
      </c>
      <c r="BO74" s="125">
        <v>0</v>
      </c>
      <c r="BP74" s="125">
        <v>0</v>
      </c>
      <c r="BQ74" s="125">
        <v>0</v>
      </c>
      <c r="BR74" s="125">
        <v>59</v>
      </c>
      <c r="BS74" s="125">
        <f t="shared" si="47"/>
        <v>59</v>
      </c>
    </row>
    <row r="75" s="110" customFormat="1" spans="1:71">
      <c r="A75" s="123"/>
      <c r="B75" s="123" t="s">
        <v>221</v>
      </c>
      <c r="C75" s="123"/>
      <c r="D75" s="124" t="s">
        <v>222</v>
      </c>
      <c r="E75" s="125">
        <f t="shared" si="40"/>
        <v>1852.85</v>
      </c>
      <c r="F75" s="125">
        <f t="shared" si="42"/>
        <v>1162.42</v>
      </c>
      <c r="G75" s="125">
        <v>720.32</v>
      </c>
      <c r="H75" s="125">
        <f t="shared" si="43"/>
        <v>350.16</v>
      </c>
      <c r="I75" s="125">
        <v>330.98</v>
      </c>
      <c r="J75" s="125">
        <v>19.18</v>
      </c>
      <c r="K75" s="125">
        <v>0</v>
      </c>
      <c r="L75" s="125">
        <v>0</v>
      </c>
      <c r="M75" s="125">
        <v>40.86</v>
      </c>
      <c r="N75" s="125">
        <v>0</v>
      </c>
      <c r="O75" s="125">
        <v>51.08</v>
      </c>
      <c r="P75" s="125">
        <v>0</v>
      </c>
      <c r="Q75" s="125"/>
      <c r="R75" s="125">
        <v>0</v>
      </c>
      <c r="S75" s="125">
        <v>0</v>
      </c>
      <c r="T75" s="125">
        <v>0</v>
      </c>
      <c r="U75" s="125">
        <v>0</v>
      </c>
      <c r="V75" s="125">
        <v>0</v>
      </c>
      <c r="W75" s="125">
        <v>0</v>
      </c>
      <c r="X75" s="123"/>
      <c r="Y75" s="123" t="s">
        <v>221</v>
      </c>
      <c r="Z75" s="123"/>
      <c r="AA75" s="124" t="s">
        <v>222</v>
      </c>
      <c r="AB75" s="125">
        <f>SUM(AB76:AB83)</f>
        <v>680.99</v>
      </c>
      <c r="AC75" s="125">
        <f t="shared" ref="AC75:BD75" si="48">SUM(AC76:AC83)</f>
        <v>11</v>
      </c>
      <c r="AD75" s="125">
        <f t="shared" si="48"/>
        <v>2.7</v>
      </c>
      <c r="AE75" s="125">
        <f t="shared" si="48"/>
        <v>0</v>
      </c>
      <c r="AF75" s="125">
        <f t="shared" si="48"/>
        <v>0</v>
      </c>
      <c r="AG75" s="125">
        <f t="shared" si="48"/>
        <v>2.1</v>
      </c>
      <c r="AH75" s="125">
        <f t="shared" si="48"/>
        <v>8.5</v>
      </c>
      <c r="AI75" s="125">
        <f t="shared" si="48"/>
        <v>2.55</v>
      </c>
      <c r="AJ75" s="125">
        <f t="shared" si="48"/>
        <v>0</v>
      </c>
      <c r="AK75" s="125">
        <f t="shared" si="48"/>
        <v>1</v>
      </c>
      <c r="AL75" s="125">
        <f t="shared" si="48"/>
        <v>21.2</v>
      </c>
      <c r="AM75" s="125">
        <f t="shared" si="48"/>
        <v>0</v>
      </c>
      <c r="AN75" s="125">
        <f t="shared" si="48"/>
        <v>65</v>
      </c>
      <c r="AO75" s="125">
        <f t="shared" si="48"/>
        <v>0.5</v>
      </c>
      <c r="AP75" s="125">
        <f t="shared" si="48"/>
        <v>0.2</v>
      </c>
      <c r="AQ75" s="125">
        <f t="shared" si="48"/>
        <v>0</v>
      </c>
      <c r="AR75" s="125">
        <f t="shared" si="48"/>
        <v>40.1</v>
      </c>
      <c r="AS75" s="125">
        <f t="shared" si="48"/>
        <v>0</v>
      </c>
      <c r="AT75" s="125">
        <f t="shared" si="48"/>
        <v>0</v>
      </c>
      <c r="AU75" s="125">
        <f t="shared" si="48"/>
        <v>0</v>
      </c>
      <c r="AV75" s="125">
        <f t="shared" si="48"/>
        <v>164.4</v>
      </c>
      <c r="AW75" s="125">
        <f t="shared" si="48"/>
        <v>0</v>
      </c>
      <c r="AX75" s="125">
        <f t="shared" si="48"/>
        <v>35.7</v>
      </c>
      <c r="AY75" s="125">
        <f t="shared" si="48"/>
        <v>23.4</v>
      </c>
      <c r="AZ75" s="125">
        <f t="shared" si="48"/>
        <v>37.5</v>
      </c>
      <c r="BA75" s="125">
        <f t="shared" si="48"/>
        <v>79.47</v>
      </c>
      <c r="BB75" s="125">
        <f t="shared" si="48"/>
        <v>60</v>
      </c>
      <c r="BC75" s="125">
        <f t="shared" si="48"/>
        <v>30.67</v>
      </c>
      <c r="BD75" s="125">
        <f t="shared" si="48"/>
        <v>95</v>
      </c>
      <c r="BE75" s="125">
        <f t="shared" si="45"/>
        <v>9.44</v>
      </c>
      <c r="BF75" s="125">
        <f t="shared" si="46"/>
        <v>0</v>
      </c>
      <c r="BG75" s="125"/>
      <c r="BH75" s="125"/>
      <c r="BI75" s="125">
        <v>0</v>
      </c>
      <c r="BJ75" s="125">
        <v>0</v>
      </c>
      <c r="BK75" s="125">
        <v>9.44</v>
      </c>
      <c r="BL75" s="125">
        <v>0</v>
      </c>
      <c r="BM75" s="125">
        <v>0</v>
      </c>
      <c r="BN75" s="125">
        <v>0</v>
      </c>
      <c r="BO75" s="125">
        <v>0</v>
      </c>
      <c r="BP75" s="125">
        <v>0</v>
      </c>
      <c r="BQ75" s="125">
        <v>0</v>
      </c>
      <c r="BR75" s="125">
        <f>737-95</f>
        <v>642</v>
      </c>
      <c r="BS75" s="125">
        <f t="shared" si="47"/>
        <v>2494.85</v>
      </c>
    </row>
    <row r="76" s="110" customFormat="1" spans="1:71">
      <c r="A76" s="123" t="s">
        <v>139</v>
      </c>
      <c r="B76" s="123" t="s">
        <v>223</v>
      </c>
      <c r="C76" s="123" t="s">
        <v>137</v>
      </c>
      <c r="D76" s="124" t="s">
        <v>141</v>
      </c>
      <c r="E76" s="125">
        <f t="shared" si="40"/>
        <v>1757.85</v>
      </c>
      <c r="F76" s="125">
        <f t="shared" si="42"/>
        <v>1162.42</v>
      </c>
      <c r="G76" s="125">
        <v>720.32</v>
      </c>
      <c r="H76" s="125">
        <f t="shared" si="43"/>
        <v>350.16</v>
      </c>
      <c r="I76" s="125">
        <v>330.98</v>
      </c>
      <c r="J76" s="125">
        <v>19.18</v>
      </c>
      <c r="K76" s="125">
        <v>0</v>
      </c>
      <c r="L76" s="125">
        <v>0</v>
      </c>
      <c r="M76" s="125">
        <v>40.86</v>
      </c>
      <c r="N76" s="125">
        <v>0</v>
      </c>
      <c r="O76" s="125">
        <v>51.08</v>
      </c>
      <c r="P76" s="125">
        <v>0</v>
      </c>
      <c r="Q76" s="125"/>
      <c r="R76" s="125">
        <v>0</v>
      </c>
      <c r="S76" s="125">
        <v>0</v>
      </c>
      <c r="T76" s="125">
        <v>0</v>
      </c>
      <c r="U76" s="125">
        <v>0</v>
      </c>
      <c r="V76" s="125">
        <v>0</v>
      </c>
      <c r="W76" s="125">
        <v>0</v>
      </c>
      <c r="X76" s="123" t="s">
        <v>139</v>
      </c>
      <c r="Y76" s="123" t="s">
        <v>223</v>
      </c>
      <c r="Z76" s="123" t="s">
        <v>137</v>
      </c>
      <c r="AA76" s="124" t="s">
        <v>141</v>
      </c>
      <c r="AB76" s="125">
        <f t="shared" ref="AB76:AB83" si="49">SUBTOTAL(9,AC76:BD76)</f>
        <v>585.99</v>
      </c>
      <c r="AC76" s="136">
        <v>11</v>
      </c>
      <c r="AD76" s="136">
        <v>2.7</v>
      </c>
      <c r="AE76" s="137">
        <v>0</v>
      </c>
      <c r="AF76" s="137">
        <v>0</v>
      </c>
      <c r="AG76" s="136">
        <v>2.1</v>
      </c>
      <c r="AH76" s="136">
        <v>8.5</v>
      </c>
      <c r="AI76" s="136">
        <v>2.55</v>
      </c>
      <c r="AJ76" s="136">
        <v>0</v>
      </c>
      <c r="AK76" s="136">
        <v>1</v>
      </c>
      <c r="AL76" s="136">
        <v>21.2</v>
      </c>
      <c r="AM76" s="137">
        <v>0</v>
      </c>
      <c r="AN76" s="136">
        <v>65</v>
      </c>
      <c r="AO76" s="136">
        <v>0.5</v>
      </c>
      <c r="AP76" s="136">
        <v>0.2</v>
      </c>
      <c r="AQ76" s="136">
        <v>0</v>
      </c>
      <c r="AR76" s="136">
        <v>40.1</v>
      </c>
      <c r="AS76" s="137">
        <v>0</v>
      </c>
      <c r="AT76" s="137">
        <v>0</v>
      </c>
      <c r="AU76" s="137">
        <v>0</v>
      </c>
      <c r="AV76" s="136">
        <v>164.4</v>
      </c>
      <c r="AW76" s="137">
        <v>0</v>
      </c>
      <c r="AX76" s="136">
        <v>35.7</v>
      </c>
      <c r="AY76" s="136">
        <v>23.4</v>
      </c>
      <c r="AZ76" s="136">
        <v>37.5</v>
      </c>
      <c r="BA76" s="136">
        <v>79.47</v>
      </c>
      <c r="BB76" s="136">
        <v>60</v>
      </c>
      <c r="BC76" s="136">
        <v>30.67</v>
      </c>
      <c r="BD76" s="125">
        <v>0</v>
      </c>
      <c r="BE76" s="125">
        <f t="shared" si="45"/>
        <v>9.44</v>
      </c>
      <c r="BF76" s="125">
        <f t="shared" si="46"/>
        <v>0</v>
      </c>
      <c r="BG76" s="125"/>
      <c r="BH76" s="125"/>
      <c r="BI76" s="125">
        <v>0</v>
      </c>
      <c r="BJ76" s="125">
        <v>0</v>
      </c>
      <c r="BK76" s="125">
        <v>9.44</v>
      </c>
      <c r="BL76" s="125">
        <v>0</v>
      </c>
      <c r="BM76" s="125">
        <v>0</v>
      </c>
      <c r="BN76" s="125">
        <v>0</v>
      </c>
      <c r="BO76" s="125">
        <v>0</v>
      </c>
      <c r="BP76" s="125">
        <v>0</v>
      </c>
      <c r="BQ76" s="125">
        <v>0</v>
      </c>
      <c r="BR76" s="125">
        <v>0</v>
      </c>
      <c r="BS76" s="125">
        <f t="shared" si="47"/>
        <v>1757.85</v>
      </c>
    </row>
    <row r="77" s="110" customFormat="1" spans="1:71">
      <c r="A77" s="123" t="s">
        <v>139</v>
      </c>
      <c r="B77" s="123" t="s">
        <v>223</v>
      </c>
      <c r="C77" s="123" t="s">
        <v>156</v>
      </c>
      <c r="D77" s="124" t="s">
        <v>224</v>
      </c>
      <c r="E77" s="125">
        <f t="shared" si="40"/>
        <v>0</v>
      </c>
      <c r="F77" s="125">
        <f t="shared" si="42"/>
        <v>0</v>
      </c>
      <c r="G77" s="125">
        <v>0</v>
      </c>
      <c r="H77" s="125">
        <f t="shared" si="43"/>
        <v>0</v>
      </c>
      <c r="I77" s="125">
        <v>0</v>
      </c>
      <c r="J77" s="125">
        <v>0</v>
      </c>
      <c r="K77" s="125">
        <v>0</v>
      </c>
      <c r="L77" s="125">
        <v>0</v>
      </c>
      <c r="M77" s="125">
        <v>0</v>
      </c>
      <c r="N77" s="125">
        <v>0</v>
      </c>
      <c r="O77" s="125">
        <v>0</v>
      </c>
      <c r="P77" s="125">
        <v>0</v>
      </c>
      <c r="Q77" s="125"/>
      <c r="R77" s="125">
        <v>0</v>
      </c>
      <c r="S77" s="125">
        <v>0</v>
      </c>
      <c r="T77" s="125">
        <v>0</v>
      </c>
      <c r="U77" s="125">
        <v>0</v>
      </c>
      <c r="V77" s="125">
        <v>0</v>
      </c>
      <c r="W77" s="125">
        <v>0</v>
      </c>
      <c r="X77" s="123" t="s">
        <v>139</v>
      </c>
      <c r="Y77" s="123" t="s">
        <v>223</v>
      </c>
      <c r="Z77" s="123" t="s">
        <v>156</v>
      </c>
      <c r="AA77" s="124" t="s">
        <v>224</v>
      </c>
      <c r="AB77" s="125">
        <f t="shared" si="49"/>
        <v>0</v>
      </c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>
        <v>0</v>
      </c>
      <c r="BE77" s="125">
        <f t="shared" si="45"/>
        <v>0</v>
      </c>
      <c r="BF77" s="125">
        <f t="shared" si="46"/>
        <v>0</v>
      </c>
      <c r="BG77" s="125"/>
      <c r="BH77" s="125"/>
      <c r="BI77" s="125">
        <v>0</v>
      </c>
      <c r="BJ77" s="125">
        <v>0</v>
      </c>
      <c r="BK77" s="125">
        <v>0</v>
      </c>
      <c r="BL77" s="125">
        <v>0</v>
      </c>
      <c r="BM77" s="125">
        <v>0</v>
      </c>
      <c r="BN77" s="125">
        <v>0</v>
      </c>
      <c r="BO77" s="125">
        <v>0</v>
      </c>
      <c r="BP77" s="125">
        <v>0</v>
      </c>
      <c r="BQ77" s="125">
        <v>0</v>
      </c>
      <c r="BR77" s="125">
        <v>165</v>
      </c>
      <c r="BS77" s="125">
        <f t="shared" si="47"/>
        <v>165</v>
      </c>
    </row>
    <row r="78" s="110" customFormat="1" spans="1:71">
      <c r="A78" s="123" t="s">
        <v>139</v>
      </c>
      <c r="B78" s="123" t="s">
        <v>223</v>
      </c>
      <c r="C78" s="123" t="s">
        <v>159</v>
      </c>
      <c r="D78" s="124" t="s">
        <v>225</v>
      </c>
      <c r="E78" s="125">
        <f t="shared" si="40"/>
        <v>0</v>
      </c>
      <c r="F78" s="125">
        <f t="shared" si="42"/>
        <v>0</v>
      </c>
      <c r="G78" s="125">
        <v>0</v>
      </c>
      <c r="H78" s="125">
        <f t="shared" si="43"/>
        <v>0</v>
      </c>
      <c r="I78" s="125">
        <v>0</v>
      </c>
      <c r="J78" s="125">
        <v>0</v>
      </c>
      <c r="K78" s="125">
        <v>0</v>
      </c>
      <c r="L78" s="125">
        <v>0</v>
      </c>
      <c r="M78" s="125">
        <v>0</v>
      </c>
      <c r="N78" s="125">
        <v>0</v>
      </c>
      <c r="O78" s="125">
        <v>0</v>
      </c>
      <c r="P78" s="125">
        <v>0</v>
      </c>
      <c r="Q78" s="125"/>
      <c r="R78" s="125">
        <v>0</v>
      </c>
      <c r="S78" s="125">
        <v>0</v>
      </c>
      <c r="T78" s="125">
        <v>0</v>
      </c>
      <c r="U78" s="125">
        <v>0</v>
      </c>
      <c r="V78" s="125">
        <v>0</v>
      </c>
      <c r="W78" s="125">
        <v>0</v>
      </c>
      <c r="X78" s="123" t="s">
        <v>139</v>
      </c>
      <c r="Y78" s="123" t="s">
        <v>223</v>
      </c>
      <c r="Z78" s="123" t="s">
        <v>159</v>
      </c>
      <c r="AA78" s="124" t="s">
        <v>225</v>
      </c>
      <c r="AB78" s="125">
        <f t="shared" si="49"/>
        <v>0</v>
      </c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>
        <v>0</v>
      </c>
      <c r="BE78" s="125">
        <f t="shared" si="45"/>
        <v>0</v>
      </c>
      <c r="BF78" s="125">
        <f t="shared" si="46"/>
        <v>0</v>
      </c>
      <c r="BG78" s="125"/>
      <c r="BH78" s="125"/>
      <c r="BI78" s="125">
        <v>0</v>
      </c>
      <c r="BJ78" s="125">
        <v>0</v>
      </c>
      <c r="BK78" s="125">
        <v>0</v>
      </c>
      <c r="BL78" s="125">
        <v>0</v>
      </c>
      <c r="BM78" s="125">
        <v>0</v>
      </c>
      <c r="BN78" s="125">
        <v>0</v>
      </c>
      <c r="BO78" s="125">
        <v>0</v>
      </c>
      <c r="BP78" s="125">
        <v>0</v>
      </c>
      <c r="BQ78" s="125">
        <v>0</v>
      </c>
      <c r="BR78" s="125">
        <v>75</v>
      </c>
      <c r="BS78" s="125">
        <f t="shared" si="47"/>
        <v>75</v>
      </c>
    </row>
    <row r="79" s="110" customFormat="1" spans="1:71">
      <c r="A79" s="123" t="s">
        <v>139</v>
      </c>
      <c r="B79" s="123" t="s">
        <v>223</v>
      </c>
      <c r="C79" s="123" t="s">
        <v>166</v>
      </c>
      <c r="D79" s="124" t="s">
        <v>226</v>
      </c>
      <c r="E79" s="125">
        <f t="shared" si="40"/>
        <v>0</v>
      </c>
      <c r="F79" s="125">
        <f t="shared" si="42"/>
        <v>0</v>
      </c>
      <c r="G79" s="125">
        <v>0</v>
      </c>
      <c r="H79" s="125">
        <f t="shared" si="43"/>
        <v>0</v>
      </c>
      <c r="I79" s="125">
        <v>0</v>
      </c>
      <c r="J79" s="125">
        <v>0</v>
      </c>
      <c r="K79" s="125">
        <v>0</v>
      </c>
      <c r="L79" s="125">
        <v>0</v>
      </c>
      <c r="M79" s="125">
        <v>0</v>
      </c>
      <c r="N79" s="125">
        <v>0</v>
      </c>
      <c r="O79" s="125">
        <v>0</v>
      </c>
      <c r="P79" s="125">
        <v>0</v>
      </c>
      <c r="Q79" s="125"/>
      <c r="R79" s="125">
        <v>0</v>
      </c>
      <c r="S79" s="125">
        <v>0</v>
      </c>
      <c r="T79" s="125">
        <v>0</v>
      </c>
      <c r="U79" s="125">
        <v>0</v>
      </c>
      <c r="V79" s="125">
        <v>0</v>
      </c>
      <c r="W79" s="125">
        <v>0</v>
      </c>
      <c r="X79" s="123" t="s">
        <v>139</v>
      </c>
      <c r="Y79" s="123" t="s">
        <v>223</v>
      </c>
      <c r="Z79" s="123" t="s">
        <v>166</v>
      </c>
      <c r="AA79" s="124" t="s">
        <v>226</v>
      </c>
      <c r="AB79" s="125">
        <f t="shared" si="49"/>
        <v>0</v>
      </c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>
        <v>0</v>
      </c>
      <c r="BE79" s="125">
        <f t="shared" si="45"/>
        <v>0</v>
      </c>
      <c r="BF79" s="125">
        <f t="shared" si="46"/>
        <v>0</v>
      </c>
      <c r="BG79" s="125"/>
      <c r="BH79" s="125"/>
      <c r="BI79" s="125">
        <v>0</v>
      </c>
      <c r="BJ79" s="125">
        <v>0</v>
      </c>
      <c r="BK79" s="125">
        <v>0</v>
      </c>
      <c r="BL79" s="125">
        <v>0</v>
      </c>
      <c r="BM79" s="125">
        <v>0</v>
      </c>
      <c r="BN79" s="125">
        <v>0</v>
      </c>
      <c r="BO79" s="125">
        <v>0</v>
      </c>
      <c r="BP79" s="125">
        <v>0</v>
      </c>
      <c r="BQ79" s="125">
        <v>0</v>
      </c>
      <c r="BR79" s="125">
        <v>50</v>
      </c>
      <c r="BS79" s="125">
        <f t="shared" si="47"/>
        <v>50</v>
      </c>
    </row>
    <row r="80" s="110" customFormat="1" spans="1:71">
      <c r="A80" s="123" t="s">
        <v>139</v>
      </c>
      <c r="B80" s="123" t="s">
        <v>223</v>
      </c>
      <c r="C80" s="123" t="s">
        <v>150</v>
      </c>
      <c r="D80" s="124" t="s">
        <v>227</v>
      </c>
      <c r="E80" s="125">
        <f t="shared" si="40"/>
        <v>0</v>
      </c>
      <c r="F80" s="125">
        <f t="shared" si="42"/>
        <v>0</v>
      </c>
      <c r="G80" s="125">
        <v>0</v>
      </c>
      <c r="H80" s="125">
        <f t="shared" si="43"/>
        <v>0</v>
      </c>
      <c r="I80" s="125">
        <v>0</v>
      </c>
      <c r="J80" s="125">
        <v>0</v>
      </c>
      <c r="K80" s="125">
        <v>0</v>
      </c>
      <c r="L80" s="125">
        <v>0</v>
      </c>
      <c r="M80" s="125">
        <v>0</v>
      </c>
      <c r="N80" s="125">
        <v>0</v>
      </c>
      <c r="O80" s="125">
        <v>0</v>
      </c>
      <c r="P80" s="125">
        <v>0</v>
      </c>
      <c r="Q80" s="125"/>
      <c r="R80" s="125">
        <v>0</v>
      </c>
      <c r="S80" s="125">
        <v>0</v>
      </c>
      <c r="T80" s="125">
        <v>0</v>
      </c>
      <c r="U80" s="125">
        <v>0</v>
      </c>
      <c r="V80" s="125">
        <v>0</v>
      </c>
      <c r="W80" s="125">
        <v>0</v>
      </c>
      <c r="X80" s="123" t="s">
        <v>139</v>
      </c>
      <c r="Y80" s="123" t="s">
        <v>223</v>
      </c>
      <c r="Z80" s="123" t="s">
        <v>150</v>
      </c>
      <c r="AA80" s="124" t="s">
        <v>227</v>
      </c>
      <c r="AB80" s="125">
        <f t="shared" si="49"/>
        <v>0</v>
      </c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>
        <v>0</v>
      </c>
      <c r="BE80" s="125">
        <f t="shared" si="45"/>
        <v>0</v>
      </c>
      <c r="BF80" s="125">
        <f t="shared" si="46"/>
        <v>0</v>
      </c>
      <c r="BG80" s="125"/>
      <c r="BH80" s="125"/>
      <c r="BI80" s="125">
        <v>0</v>
      </c>
      <c r="BJ80" s="125">
        <v>0</v>
      </c>
      <c r="BK80" s="125">
        <v>0</v>
      </c>
      <c r="BL80" s="125">
        <v>0</v>
      </c>
      <c r="BM80" s="125">
        <v>0</v>
      </c>
      <c r="BN80" s="125">
        <v>0</v>
      </c>
      <c r="BO80" s="125">
        <v>0</v>
      </c>
      <c r="BP80" s="125">
        <v>0</v>
      </c>
      <c r="BQ80" s="125">
        <v>0</v>
      </c>
      <c r="BR80" s="125">
        <v>25</v>
      </c>
      <c r="BS80" s="125">
        <f t="shared" si="47"/>
        <v>25</v>
      </c>
    </row>
    <row r="81" s="110" customFormat="1" ht="19.5" customHeight="1" spans="1:71">
      <c r="A81" s="123" t="s">
        <v>139</v>
      </c>
      <c r="B81" s="123" t="s">
        <v>223</v>
      </c>
      <c r="C81" s="123" t="s">
        <v>228</v>
      </c>
      <c r="D81" s="124" t="s">
        <v>229</v>
      </c>
      <c r="E81" s="125">
        <f t="shared" si="40"/>
        <v>0</v>
      </c>
      <c r="F81" s="125">
        <f t="shared" si="42"/>
        <v>0</v>
      </c>
      <c r="G81" s="125">
        <v>0</v>
      </c>
      <c r="H81" s="125">
        <f t="shared" si="43"/>
        <v>0</v>
      </c>
      <c r="I81" s="125">
        <v>0</v>
      </c>
      <c r="J81" s="125">
        <v>0</v>
      </c>
      <c r="K81" s="125">
        <v>0</v>
      </c>
      <c r="L81" s="125">
        <v>0</v>
      </c>
      <c r="M81" s="125">
        <v>0</v>
      </c>
      <c r="N81" s="125">
        <v>0</v>
      </c>
      <c r="O81" s="125">
        <v>0</v>
      </c>
      <c r="P81" s="125">
        <v>0</v>
      </c>
      <c r="Q81" s="125"/>
      <c r="R81" s="125">
        <v>0</v>
      </c>
      <c r="S81" s="125">
        <v>0</v>
      </c>
      <c r="T81" s="125">
        <v>0</v>
      </c>
      <c r="U81" s="125">
        <v>0</v>
      </c>
      <c r="V81" s="125">
        <v>0</v>
      </c>
      <c r="W81" s="125">
        <v>0</v>
      </c>
      <c r="X81" s="123" t="s">
        <v>139</v>
      </c>
      <c r="Y81" s="123" t="s">
        <v>223</v>
      </c>
      <c r="Z81" s="123" t="s">
        <v>228</v>
      </c>
      <c r="AA81" s="124" t="s">
        <v>229</v>
      </c>
      <c r="AB81" s="125">
        <f t="shared" si="49"/>
        <v>0</v>
      </c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>
        <v>0</v>
      </c>
      <c r="BE81" s="125">
        <f t="shared" si="45"/>
        <v>0</v>
      </c>
      <c r="BF81" s="125">
        <f t="shared" si="46"/>
        <v>0</v>
      </c>
      <c r="BG81" s="125"/>
      <c r="BH81" s="125"/>
      <c r="BI81" s="125">
        <v>0</v>
      </c>
      <c r="BJ81" s="125">
        <v>0</v>
      </c>
      <c r="BK81" s="125">
        <v>0</v>
      </c>
      <c r="BL81" s="125">
        <v>0</v>
      </c>
      <c r="BM81" s="125">
        <v>0</v>
      </c>
      <c r="BN81" s="125">
        <v>0</v>
      </c>
      <c r="BO81" s="125">
        <v>0</v>
      </c>
      <c r="BP81" s="125">
        <v>0</v>
      </c>
      <c r="BQ81" s="125">
        <v>0</v>
      </c>
      <c r="BR81" s="125">
        <v>129</v>
      </c>
      <c r="BS81" s="125">
        <f t="shared" si="47"/>
        <v>129</v>
      </c>
    </row>
    <row r="82" s="110" customFormat="1" ht="19.5" customHeight="1" spans="1:71">
      <c r="A82" s="123" t="s">
        <v>139</v>
      </c>
      <c r="B82" s="123" t="s">
        <v>223</v>
      </c>
      <c r="C82" s="123" t="s">
        <v>152</v>
      </c>
      <c r="D82" s="124" t="s">
        <v>153</v>
      </c>
      <c r="E82" s="125">
        <f t="shared" si="40"/>
        <v>0</v>
      </c>
      <c r="F82" s="125">
        <f t="shared" si="42"/>
        <v>0</v>
      </c>
      <c r="G82" s="125">
        <v>0</v>
      </c>
      <c r="H82" s="125">
        <f t="shared" si="43"/>
        <v>0</v>
      </c>
      <c r="I82" s="125">
        <v>0</v>
      </c>
      <c r="J82" s="125">
        <v>0</v>
      </c>
      <c r="K82" s="125">
        <v>0</v>
      </c>
      <c r="L82" s="125">
        <v>0</v>
      </c>
      <c r="M82" s="125">
        <v>0</v>
      </c>
      <c r="N82" s="125">
        <v>0</v>
      </c>
      <c r="O82" s="125">
        <v>0</v>
      </c>
      <c r="P82" s="125">
        <v>0</v>
      </c>
      <c r="Q82" s="125"/>
      <c r="R82" s="125">
        <v>0</v>
      </c>
      <c r="S82" s="125">
        <v>0</v>
      </c>
      <c r="T82" s="125">
        <v>0</v>
      </c>
      <c r="U82" s="125">
        <v>0</v>
      </c>
      <c r="V82" s="125">
        <v>0</v>
      </c>
      <c r="W82" s="125">
        <v>0</v>
      </c>
      <c r="X82" s="123" t="s">
        <v>139</v>
      </c>
      <c r="Y82" s="123" t="s">
        <v>223</v>
      </c>
      <c r="Z82" s="123" t="s">
        <v>152</v>
      </c>
      <c r="AA82" s="124" t="s">
        <v>153</v>
      </c>
      <c r="AB82" s="125">
        <f t="shared" si="49"/>
        <v>0</v>
      </c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>
        <v>0</v>
      </c>
      <c r="BE82" s="125">
        <f t="shared" si="45"/>
        <v>0</v>
      </c>
      <c r="BF82" s="125">
        <f t="shared" si="46"/>
        <v>0</v>
      </c>
      <c r="BG82" s="125"/>
      <c r="BH82" s="125"/>
      <c r="BI82" s="125">
        <v>0</v>
      </c>
      <c r="BJ82" s="125">
        <v>0</v>
      </c>
      <c r="BK82" s="125">
        <v>0</v>
      </c>
      <c r="BL82" s="125">
        <v>0</v>
      </c>
      <c r="BM82" s="125">
        <v>0</v>
      </c>
      <c r="BN82" s="125">
        <v>0</v>
      </c>
      <c r="BO82" s="125">
        <v>0</v>
      </c>
      <c r="BP82" s="125">
        <v>0</v>
      </c>
      <c r="BQ82" s="125">
        <v>0</v>
      </c>
      <c r="BR82" s="125">
        <v>128</v>
      </c>
      <c r="BS82" s="125">
        <f t="shared" si="47"/>
        <v>128</v>
      </c>
    </row>
    <row r="83" s="110" customFormat="1" ht="19.5" customHeight="1" spans="1:71">
      <c r="A83" s="123" t="s">
        <v>139</v>
      </c>
      <c r="B83" s="123" t="s">
        <v>223</v>
      </c>
      <c r="C83" s="123" t="s">
        <v>154</v>
      </c>
      <c r="D83" s="124" t="s">
        <v>230</v>
      </c>
      <c r="E83" s="125">
        <f t="shared" si="40"/>
        <v>95</v>
      </c>
      <c r="F83" s="125">
        <f t="shared" si="42"/>
        <v>0</v>
      </c>
      <c r="G83" s="125">
        <v>0</v>
      </c>
      <c r="H83" s="125">
        <f t="shared" si="43"/>
        <v>0</v>
      </c>
      <c r="I83" s="125">
        <v>0</v>
      </c>
      <c r="J83" s="125">
        <v>0</v>
      </c>
      <c r="K83" s="125">
        <v>0</v>
      </c>
      <c r="L83" s="125">
        <v>0</v>
      </c>
      <c r="M83" s="125">
        <v>0</v>
      </c>
      <c r="N83" s="125">
        <v>0</v>
      </c>
      <c r="O83" s="125">
        <v>0</v>
      </c>
      <c r="P83" s="125">
        <v>0</v>
      </c>
      <c r="Q83" s="125"/>
      <c r="R83" s="125">
        <v>0</v>
      </c>
      <c r="S83" s="125">
        <v>0</v>
      </c>
      <c r="T83" s="125">
        <v>0</v>
      </c>
      <c r="U83" s="125">
        <v>0</v>
      </c>
      <c r="V83" s="125">
        <v>0</v>
      </c>
      <c r="W83" s="125">
        <v>0</v>
      </c>
      <c r="X83" s="123" t="s">
        <v>139</v>
      </c>
      <c r="Y83" s="123" t="s">
        <v>223</v>
      </c>
      <c r="Z83" s="123" t="s">
        <v>154</v>
      </c>
      <c r="AA83" s="124" t="s">
        <v>230</v>
      </c>
      <c r="AB83" s="125">
        <f t="shared" si="49"/>
        <v>95</v>
      </c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>
        <v>95</v>
      </c>
      <c r="BE83" s="125">
        <f t="shared" si="45"/>
        <v>0</v>
      </c>
      <c r="BF83" s="125">
        <f t="shared" si="46"/>
        <v>0</v>
      </c>
      <c r="BG83" s="125"/>
      <c r="BH83" s="125"/>
      <c r="BI83" s="125">
        <v>0</v>
      </c>
      <c r="BJ83" s="125">
        <v>0</v>
      </c>
      <c r="BK83" s="125">
        <v>0</v>
      </c>
      <c r="BL83" s="125">
        <v>0</v>
      </c>
      <c r="BM83" s="125">
        <v>0</v>
      </c>
      <c r="BN83" s="125">
        <v>0</v>
      </c>
      <c r="BO83" s="125">
        <v>0</v>
      </c>
      <c r="BP83" s="125">
        <v>0</v>
      </c>
      <c r="BQ83" s="125">
        <v>0</v>
      </c>
      <c r="BR83" s="125">
        <f>165-95</f>
        <v>70</v>
      </c>
      <c r="BS83" s="125">
        <f t="shared" si="47"/>
        <v>165</v>
      </c>
    </row>
    <row r="84" s="110" customFormat="1" ht="19.5" customHeight="1" spans="1:71">
      <c r="A84" s="123" t="s">
        <v>231</v>
      </c>
      <c r="B84" s="123"/>
      <c r="C84" s="123"/>
      <c r="D84" s="124" t="s">
        <v>232</v>
      </c>
      <c r="E84" s="125">
        <f t="shared" si="40"/>
        <v>9937.2</v>
      </c>
      <c r="F84" s="125">
        <f t="shared" si="42"/>
        <v>7293.93</v>
      </c>
      <c r="G84" s="125">
        <v>1893.63</v>
      </c>
      <c r="H84" s="125">
        <f t="shared" si="43"/>
        <v>1775.53</v>
      </c>
      <c r="I84" s="125">
        <v>1095.98</v>
      </c>
      <c r="J84" s="125">
        <v>70.19</v>
      </c>
      <c r="K84" s="125">
        <v>0</v>
      </c>
      <c r="L84" s="125">
        <v>609.36</v>
      </c>
      <c r="M84" s="125">
        <v>157.8</v>
      </c>
      <c r="N84" s="125">
        <v>0</v>
      </c>
      <c r="O84" s="125">
        <v>0</v>
      </c>
      <c r="P84" s="125">
        <v>0</v>
      </c>
      <c r="Q84" s="125"/>
      <c r="R84" s="125">
        <v>0</v>
      </c>
      <c r="S84" s="125">
        <v>0</v>
      </c>
      <c r="T84" s="125">
        <v>0</v>
      </c>
      <c r="U84" s="125">
        <v>0</v>
      </c>
      <c r="V84" s="125">
        <v>0</v>
      </c>
      <c r="W84" s="125">
        <v>3466.97</v>
      </c>
      <c r="X84" s="123" t="s">
        <v>231</v>
      </c>
      <c r="Y84" s="123"/>
      <c r="Z84" s="123"/>
      <c r="AA84" s="124" t="s">
        <v>232</v>
      </c>
      <c r="AB84" s="125">
        <f>AB85+AB87+AB93+AB96+AB98</f>
        <v>2629.17</v>
      </c>
      <c r="AC84" s="125">
        <f t="shared" ref="AC84:BD84" si="50">AC85+AC87+AC93+AC96+AC98</f>
        <v>0</v>
      </c>
      <c r="AD84" s="125">
        <f t="shared" si="50"/>
        <v>0</v>
      </c>
      <c r="AE84" s="125">
        <f t="shared" si="50"/>
        <v>0</v>
      </c>
      <c r="AF84" s="125">
        <f t="shared" si="50"/>
        <v>0</v>
      </c>
      <c r="AG84" s="125">
        <f t="shared" si="50"/>
        <v>0</v>
      </c>
      <c r="AH84" s="125">
        <f t="shared" si="50"/>
        <v>0</v>
      </c>
      <c r="AI84" s="125">
        <f t="shared" si="50"/>
        <v>0</v>
      </c>
      <c r="AJ84" s="125">
        <f t="shared" si="50"/>
        <v>0</v>
      </c>
      <c r="AK84" s="125">
        <f t="shared" si="50"/>
        <v>0</v>
      </c>
      <c r="AL84" s="125">
        <f t="shared" si="50"/>
        <v>0</v>
      </c>
      <c r="AM84" s="125">
        <f t="shared" si="50"/>
        <v>0</v>
      </c>
      <c r="AN84" s="125">
        <f t="shared" si="50"/>
        <v>0</v>
      </c>
      <c r="AO84" s="125">
        <f t="shared" si="50"/>
        <v>0</v>
      </c>
      <c r="AP84" s="125">
        <f t="shared" si="50"/>
        <v>0</v>
      </c>
      <c r="AQ84" s="125">
        <f t="shared" si="50"/>
        <v>0</v>
      </c>
      <c r="AR84" s="125">
        <f t="shared" si="50"/>
        <v>0</v>
      </c>
      <c r="AS84" s="125">
        <f t="shared" si="50"/>
        <v>0</v>
      </c>
      <c r="AT84" s="125">
        <f t="shared" si="50"/>
        <v>0</v>
      </c>
      <c r="AU84" s="125">
        <f t="shared" si="50"/>
        <v>0</v>
      </c>
      <c r="AV84" s="125">
        <f t="shared" si="50"/>
        <v>0</v>
      </c>
      <c r="AW84" s="125">
        <f t="shared" si="50"/>
        <v>0</v>
      </c>
      <c r="AX84" s="125">
        <f t="shared" si="50"/>
        <v>0</v>
      </c>
      <c r="AY84" s="125">
        <f t="shared" si="50"/>
        <v>0</v>
      </c>
      <c r="AZ84" s="125">
        <f t="shared" si="50"/>
        <v>0</v>
      </c>
      <c r="BA84" s="125">
        <f t="shared" si="50"/>
        <v>0</v>
      </c>
      <c r="BB84" s="125">
        <f t="shared" si="50"/>
        <v>0</v>
      </c>
      <c r="BC84" s="125">
        <f t="shared" si="50"/>
        <v>0</v>
      </c>
      <c r="BD84" s="125">
        <f t="shared" si="50"/>
        <v>123</v>
      </c>
      <c r="BE84" s="125">
        <f t="shared" si="45"/>
        <v>14.1</v>
      </c>
      <c r="BF84" s="125">
        <f t="shared" si="46"/>
        <v>0</v>
      </c>
      <c r="BG84" s="125"/>
      <c r="BH84" s="125"/>
      <c r="BI84" s="125">
        <v>0</v>
      </c>
      <c r="BJ84" s="125">
        <v>0</v>
      </c>
      <c r="BK84" s="125">
        <v>14.1</v>
      </c>
      <c r="BL84" s="125">
        <v>0</v>
      </c>
      <c r="BM84" s="125">
        <v>0</v>
      </c>
      <c r="BN84" s="125">
        <v>0</v>
      </c>
      <c r="BO84" s="125">
        <v>0</v>
      </c>
      <c r="BP84" s="125">
        <v>0</v>
      </c>
      <c r="BQ84" s="125">
        <v>0</v>
      </c>
      <c r="BR84" s="125">
        <f>3235-123-170</f>
        <v>2942</v>
      </c>
      <c r="BS84" s="125">
        <f t="shared" si="47"/>
        <v>12879.2</v>
      </c>
    </row>
    <row r="85" s="110" customFormat="1" ht="19.5" customHeight="1" spans="1:71">
      <c r="A85" s="123"/>
      <c r="B85" s="123" t="s">
        <v>137</v>
      </c>
      <c r="C85" s="123"/>
      <c r="D85" s="124" t="s">
        <v>233</v>
      </c>
      <c r="E85" s="125">
        <f t="shared" si="40"/>
        <v>0</v>
      </c>
      <c r="F85" s="125">
        <f t="shared" si="42"/>
        <v>0</v>
      </c>
      <c r="G85" s="125">
        <v>0</v>
      </c>
      <c r="H85" s="125">
        <f t="shared" si="43"/>
        <v>0</v>
      </c>
      <c r="I85" s="125">
        <v>0</v>
      </c>
      <c r="J85" s="125">
        <v>0</v>
      </c>
      <c r="K85" s="125">
        <v>0</v>
      </c>
      <c r="L85" s="125">
        <v>0</v>
      </c>
      <c r="M85" s="125">
        <v>0</v>
      </c>
      <c r="N85" s="125">
        <v>0</v>
      </c>
      <c r="O85" s="125">
        <v>0</v>
      </c>
      <c r="P85" s="125">
        <v>0</v>
      </c>
      <c r="Q85" s="125"/>
      <c r="R85" s="125">
        <v>0</v>
      </c>
      <c r="S85" s="125">
        <v>0</v>
      </c>
      <c r="T85" s="125">
        <v>0</v>
      </c>
      <c r="U85" s="125">
        <v>0</v>
      </c>
      <c r="V85" s="125">
        <v>0</v>
      </c>
      <c r="W85" s="125">
        <v>0</v>
      </c>
      <c r="X85" s="123"/>
      <c r="Y85" s="123" t="s">
        <v>137</v>
      </c>
      <c r="Z85" s="123"/>
      <c r="AA85" s="124" t="s">
        <v>233</v>
      </c>
      <c r="AB85" s="125">
        <f>SUM(AB86)</f>
        <v>0</v>
      </c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>
        <v>0</v>
      </c>
      <c r="BE85" s="125">
        <f t="shared" si="45"/>
        <v>0</v>
      </c>
      <c r="BF85" s="125">
        <f t="shared" si="46"/>
        <v>0</v>
      </c>
      <c r="BG85" s="125"/>
      <c r="BH85" s="125"/>
      <c r="BI85" s="125">
        <v>0</v>
      </c>
      <c r="BJ85" s="125">
        <v>0</v>
      </c>
      <c r="BK85" s="125">
        <v>0</v>
      </c>
      <c r="BL85" s="125">
        <v>0</v>
      </c>
      <c r="BM85" s="125">
        <v>0</v>
      </c>
      <c r="BN85" s="125">
        <v>0</v>
      </c>
      <c r="BO85" s="125">
        <v>0</v>
      </c>
      <c r="BP85" s="125">
        <v>0</v>
      </c>
      <c r="BQ85" s="125">
        <v>0</v>
      </c>
      <c r="BR85" s="125">
        <v>136</v>
      </c>
      <c r="BS85" s="125">
        <f t="shared" si="47"/>
        <v>136</v>
      </c>
    </row>
    <row r="86" s="110" customFormat="1" ht="19.5" customHeight="1" spans="1:71">
      <c r="A86" s="123" t="s">
        <v>234</v>
      </c>
      <c r="B86" s="123" t="s">
        <v>140</v>
      </c>
      <c r="C86" s="123" t="s">
        <v>137</v>
      </c>
      <c r="D86" s="124" t="s">
        <v>235</v>
      </c>
      <c r="E86" s="125">
        <f t="shared" si="40"/>
        <v>0</v>
      </c>
      <c r="F86" s="125">
        <f t="shared" si="42"/>
        <v>0</v>
      </c>
      <c r="G86" s="125">
        <v>0</v>
      </c>
      <c r="H86" s="125">
        <f t="shared" si="43"/>
        <v>0</v>
      </c>
      <c r="I86" s="125">
        <v>0</v>
      </c>
      <c r="J86" s="125">
        <v>0</v>
      </c>
      <c r="K86" s="125">
        <v>0</v>
      </c>
      <c r="L86" s="125">
        <v>0</v>
      </c>
      <c r="M86" s="125">
        <v>0</v>
      </c>
      <c r="N86" s="125">
        <v>0</v>
      </c>
      <c r="O86" s="125">
        <v>0</v>
      </c>
      <c r="P86" s="125">
        <v>0</v>
      </c>
      <c r="Q86" s="125"/>
      <c r="R86" s="125">
        <v>0</v>
      </c>
      <c r="S86" s="125">
        <v>0</v>
      </c>
      <c r="T86" s="125">
        <v>0</v>
      </c>
      <c r="U86" s="125">
        <v>0</v>
      </c>
      <c r="V86" s="125">
        <v>0</v>
      </c>
      <c r="W86" s="125">
        <v>0</v>
      </c>
      <c r="X86" s="123" t="s">
        <v>234</v>
      </c>
      <c r="Y86" s="123" t="s">
        <v>140</v>
      </c>
      <c r="Z86" s="123" t="s">
        <v>137</v>
      </c>
      <c r="AA86" s="124" t="s">
        <v>235</v>
      </c>
      <c r="AB86" s="125">
        <f>SUBTOTAL(9,AC86:BD86)</f>
        <v>0</v>
      </c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>
        <v>0</v>
      </c>
      <c r="BE86" s="125">
        <f t="shared" si="45"/>
        <v>0</v>
      </c>
      <c r="BF86" s="125">
        <f t="shared" si="46"/>
        <v>0</v>
      </c>
      <c r="BG86" s="125"/>
      <c r="BH86" s="125"/>
      <c r="BI86" s="125">
        <v>0</v>
      </c>
      <c r="BJ86" s="125">
        <v>0</v>
      </c>
      <c r="BK86" s="125">
        <v>0</v>
      </c>
      <c r="BL86" s="125">
        <v>0</v>
      </c>
      <c r="BM86" s="125">
        <v>0</v>
      </c>
      <c r="BN86" s="125">
        <v>0</v>
      </c>
      <c r="BO86" s="125">
        <v>0</v>
      </c>
      <c r="BP86" s="125">
        <v>0</v>
      </c>
      <c r="BQ86" s="125">
        <v>0</v>
      </c>
      <c r="BR86" s="125">
        <v>136</v>
      </c>
      <c r="BS86" s="125">
        <f t="shared" si="47"/>
        <v>136</v>
      </c>
    </row>
    <row r="87" s="110" customFormat="1" ht="19.5" customHeight="1" spans="1:71">
      <c r="A87" s="123"/>
      <c r="B87" s="123" t="s">
        <v>142</v>
      </c>
      <c r="C87" s="123"/>
      <c r="D87" s="124" t="s">
        <v>236</v>
      </c>
      <c r="E87" s="125">
        <f t="shared" si="40"/>
        <v>9171.56</v>
      </c>
      <c r="F87" s="125">
        <f t="shared" si="42"/>
        <v>6752.28</v>
      </c>
      <c r="G87" s="125">
        <v>1642.22</v>
      </c>
      <c r="H87" s="125">
        <f t="shared" si="43"/>
        <v>1506.24</v>
      </c>
      <c r="I87" s="125">
        <v>913.5</v>
      </c>
      <c r="J87" s="125">
        <v>56.82</v>
      </c>
      <c r="K87" s="125">
        <v>0</v>
      </c>
      <c r="L87" s="125">
        <v>535.92</v>
      </c>
      <c r="M87" s="125">
        <v>136.85</v>
      </c>
      <c r="N87" s="125">
        <v>0</v>
      </c>
      <c r="O87" s="125">
        <v>0</v>
      </c>
      <c r="P87" s="125">
        <v>0</v>
      </c>
      <c r="Q87" s="125"/>
      <c r="R87" s="125">
        <v>0</v>
      </c>
      <c r="S87" s="125">
        <v>0</v>
      </c>
      <c r="T87" s="125">
        <v>0</v>
      </c>
      <c r="U87" s="125">
        <v>0</v>
      </c>
      <c r="V87" s="125">
        <v>0</v>
      </c>
      <c r="W87" s="125">
        <v>3466.97</v>
      </c>
      <c r="X87" s="123"/>
      <c r="Y87" s="123" t="s">
        <v>142</v>
      </c>
      <c r="Z87" s="123"/>
      <c r="AA87" s="124" t="s">
        <v>236</v>
      </c>
      <c r="AB87" s="125">
        <f>SUM(AB88:AB92)</f>
        <v>2406.86</v>
      </c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>
        <v>123</v>
      </c>
      <c r="BE87" s="125">
        <f t="shared" si="45"/>
        <v>12.42</v>
      </c>
      <c r="BF87" s="125">
        <f t="shared" si="46"/>
        <v>0</v>
      </c>
      <c r="BG87" s="125"/>
      <c r="BH87" s="125"/>
      <c r="BI87" s="125">
        <v>0</v>
      </c>
      <c r="BJ87" s="125">
        <v>0</v>
      </c>
      <c r="BK87" s="125">
        <v>12.42</v>
      </c>
      <c r="BL87" s="125">
        <v>0</v>
      </c>
      <c r="BM87" s="125">
        <v>0</v>
      </c>
      <c r="BN87" s="125">
        <v>0</v>
      </c>
      <c r="BO87" s="125">
        <v>0</v>
      </c>
      <c r="BP87" s="125">
        <v>0</v>
      </c>
      <c r="BQ87" s="125">
        <v>0</v>
      </c>
      <c r="BR87" s="125">
        <f>2141-123</f>
        <v>2018</v>
      </c>
      <c r="BS87" s="125">
        <f t="shared" si="47"/>
        <v>11189.56</v>
      </c>
    </row>
    <row r="88" s="110" customFormat="1" ht="19.5" customHeight="1" spans="1:71">
      <c r="A88" s="123" t="s">
        <v>234</v>
      </c>
      <c r="B88" s="123" t="s">
        <v>144</v>
      </c>
      <c r="C88" s="123" t="s">
        <v>137</v>
      </c>
      <c r="D88" s="124" t="s">
        <v>141</v>
      </c>
      <c r="E88" s="125">
        <f t="shared" si="40"/>
        <v>6359.32</v>
      </c>
      <c r="F88" s="125">
        <f t="shared" si="42"/>
        <v>3940.04</v>
      </c>
      <c r="G88" s="125">
        <v>1642.22</v>
      </c>
      <c r="H88" s="125">
        <f t="shared" si="43"/>
        <v>1506.24</v>
      </c>
      <c r="I88" s="125">
        <v>913.5</v>
      </c>
      <c r="J88" s="125">
        <v>56.82</v>
      </c>
      <c r="K88" s="125">
        <v>0</v>
      </c>
      <c r="L88" s="125">
        <v>535.92</v>
      </c>
      <c r="M88" s="125">
        <v>136.85</v>
      </c>
      <c r="N88" s="125">
        <v>0</v>
      </c>
      <c r="O88" s="125">
        <v>0</v>
      </c>
      <c r="P88" s="125">
        <v>0</v>
      </c>
      <c r="Q88" s="125"/>
      <c r="R88" s="125">
        <v>0</v>
      </c>
      <c r="S88" s="125">
        <v>0</v>
      </c>
      <c r="T88" s="125">
        <v>0</v>
      </c>
      <c r="U88" s="125">
        <v>0</v>
      </c>
      <c r="V88" s="125">
        <v>0</v>
      </c>
      <c r="W88" s="125">
        <v>654.73</v>
      </c>
      <c r="X88" s="123" t="s">
        <v>234</v>
      </c>
      <c r="Y88" s="123" t="s">
        <v>144</v>
      </c>
      <c r="Z88" s="123" t="s">
        <v>137</v>
      </c>
      <c r="AA88" s="124" t="s">
        <v>141</v>
      </c>
      <c r="AB88" s="125">
        <f t="shared" ref="AB88:AB92" si="51">SUBTOTAL(9,AC88:BD88)</f>
        <v>2406.86</v>
      </c>
      <c r="AC88" s="136">
        <v>321.8</v>
      </c>
      <c r="AD88" s="136">
        <v>48</v>
      </c>
      <c r="AE88" s="137">
        <v>0</v>
      </c>
      <c r="AF88" s="137">
        <v>0</v>
      </c>
      <c r="AG88" s="136">
        <v>47</v>
      </c>
      <c r="AH88" s="136">
        <v>110</v>
      </c>
      <c r="AI88" s="136">
        <v>59</v>
      </c>
      <c r="AJ88" s="136">
        <v>0</v>
      </c>
      <c r="AK88" s="136">
        <v>44.5</v>
      </c>
      <c r="AL88" s="136">
        <v>215</v>
      </c>
      <c r="AM88" s="137">
        <v>0</v>
      </c>
      <c r="AN88" s="136">
        <v>31</v>
      </c>
      <c r="AO88" s="136">
        <v>10</v>
      </c>
      <c r="AP88" s="136">
        <v>33</v>
      </c>
      <c r="AQ88" s="136">
        <v>35</v>
      </c>
      <c r="AR88" s="136">
        <v>68</v>
      </c>
      <c r="AS88" s="137">
        <v>9</v>
      </c>
      <c r="AT88" s="137">
        <v>50</v>
      </c>
      <c r="AU88" s="137">
        <v>0</v>
      </c>
      <c r="AV88" s="136">
        <v>20</v>
      </c>
      <c r="AW88" s="137">
        <v>0</v>
      </c>
      <c r="AX88" s="136">
        <v>198</v>
      </c>
      <c r="AY88" s="136">
        <v>0</v>
      </c>
      <c r="AZ88" s="136">
        <v>230</v>
      </c>
      <c r="BA88" s="136">
        <v>267.96</v>
      </c>
      <c r="BB88" s="136">
        <v>18.5</v>
      </c>
      <c r="BC88" s="136">
        <v>468.1</v>
      </c>
      <c r="BD88" s="125">
        <v>123</v>
      </c>
      <c r="BE88" s="125">
        <f t="shared" si="45"/>
        <v>12.42</v>
      </c>
      <c r="BF88" s="125">
        <f t="shared" si="46"/>
        <v>0</v>
      </c>
      <c r="BG88" s="125"/>
      <c r="BH88" s="125"/>
      <c r="BI88" s="125">
        <v>0</v>
      </c>
      <c r="BJ88" s="125">
        <v>0</v>
      </c>
      <c r="BK88" s="125">
        <v>12.42</v>
      </c>
      <c r="BL88" s="125">
        <v>0</v>
      </c>
      <c r="BM88" s="125">
        <v>0</v>
      </c>
      <c r="BN88" s="125">
        <v>0</v>
      </c>
      <c r="BO88" s="125">
        <v>0</v>
      </c>
      <c r="BP88" s="125">
        <v>0</v>
      </c>
      <c r="BQ88" s="125">
        <v>0</v>
      </c>
      <c r="BR88" s="125">
        <v>603</v>
      </c>
      <c r="BS88" s="125">
        <f t="shared" si="47"/>
        <v>6962.32</v>
      </c>
    </row>
    <row r="89" s="110" customFormat="1" ht="19.5" customHeight="1" spans="1:71">
      <c r="A89" s="123" t="s">
        <v>234</v>
      </c>
      <c r="B89" s="123" t="s">
        <v>144</v>
      </c>
      <c r="C89" s="123" t="s">
        <v>237</v>
      </c>
      <c r="D89" s="124" t="s">
        <v>227</v>
      </c>
      <c r="E89" s="125">
        <f t="shared" si="40"/>
        <v>0</v>
      </c>
      <c r="F89" s="125">
        <f t="shared" si="42"/>
        <v>0</v>
      </c>
      <c r="G89" s="125">
        <v>0</v>
      </c>
      <c r="H89" s="125">
        <f t="shared" si="43"/>
        <v>0</v>
      </c>
      <c r="I89" s="125">
        <v>0</v>
      </c>
      <c r="J89" s="125">
        <v>0</v>
      </c>
      <c r="K89" s="125">
        <v>0</v>
      </c>
      <c r="L89" s="125">
        <v>0</v>
      </c>
      <c r="M89" s="125">
        <v>0</v>
      </c>
      <c r="N89" s="125">
        <v>0</v>
      </c>
      <c r="O89" s="125">
        <v>0</v>
      </c>
      <c r="P89" s="125">
        <v>0</v>
      </c>
      <c r="Q89" s="125"/>
      <c r="R89" s="125">
        <v>0</v>
      </c>
      <c r="S89" s="125">
        <v>0</v>
      </c>
      <c r="T89" s="125">
        <v>0</v>
      </c>
      <c r="U89" s="125">
        <v>0</v>
      </c>
      <c r="V89" s="125">
        <v>0</v>
      </c>
      <c r="W89" s="125">
        <v>0</v>
      </c>
      <c r="X89" s="123" t="s">
        <v>234</v>
      </c>
      <c r="Y89" s="123" t="s">
        <v>144</v>
      </c>
      <c r="Z89" s="123" t="s">
        <v>237</v>
      </c>
      <c r="AA89" s="124" t="s">
        <v>227</v>
      </c>
      <c r="AB89" s="125">
        <f t="shared" si="51"/>
        <v>0</v>
      </c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>
        <v>0</v>
      </c>
      <c r="BE89" s="125">
        <f t="shared" si="45"/>
        <v>0</v>
      </c>
      <c r="BF89" s="125">
        <f t="shared" si="46"/>
        <v>0</v>
      </c>
      <c r="BG89" s="125"/>
      <c r="BH89" s="125"/>
      <c r="BI89" s="125">
        <v>0</v>
      </c>
      <c r="BJ89" s="125">
        <v>0</v>
      </c>
      <c r="BK89" s="125">
        <v>0</v>
      </c>
      <c r="BL89" s="125">
        <v>0</v>
      </c>
      <c r="BM89" s="125">
        <v>0</v>
      </c>
      <c r="BN89" s="125">
        <v>0</v>
      </c>
      <c r="BO89" s="125">
        <v>0</v>
      </c>
      <c r="BP89" s="125">
        <v>0</v>
      </c>
      <c r="BQ89" s="125">
        <v>0</v>
      </c>
      <c r="BR89" s="125">
        <v>40</v>
      </c>
      <c r="BS89" s="125">
        <f t="shared" si="47"/>
        <v>40</v>
      </c>
    </row>
    <row r="90" s="110" customFormat="1" ht="19.5" customHeight="1" spans="1:71">
      <c r="A90" s="123" t="s">
        <v>234</v>
      </c>
      <c r="B90" s="123" t="s">
        <v>144</v>
      </c>
      <c r="C90" s="123" t="s">
        <v>238</v>
      </c>
      <c r="D90" s="124" t="s">
        <v>239</v>
      </c>
      <c r="E90" s="125">
        <f t="shared" si="40"/>
        <v>0</v>
      </c>
      <c r="F90" s="125">
        <f t="shared" si="42"/>
        <v>0</v>
      </c>
      <c r="G90" s="125">
        <v>0</v>
      </c>
      <c r="H90" s="125">
        <f t="shared" si="43"/>
        <v>0</v>
      </c>
      <c r="I90" s="125">
        <v>0</v>
      </c>
      <c r="J90" s="125">
        <v>0</v>
      </c>
      <c r="K90" s="125">
        <v>0</v>
      </c>
      <c r="L90" s="125">
        <v>0</v>
      </c>
      <c r="M90" s="125">
        <v>0</v>
      </c>
      <c r="N90" s="125">
        <v>0</v>
      </c>
      <c r="O90" s="125">
        <v>0</v>
      </c>
      <c r="P90" s="125">
        <v>0</v>
      </c>
      <c r="Q90" s="125"/>
      <c r="R90" s="125">
        <v>0</v>
      </c>
      <c r="S90" s="125">
        <v>0</v>
      </c>
      <c r="T90" s="125">
        <v>0</v>
      </c>
      <c r="U90" s="125">
        <v>0</v>
      </c>
      <c r="V90" s="125">
        <v>0</v>
      </c>
      <c r="W90" s="125">
        <v>0</v>
      </c>
      <c r="X90" s="123" t="s">
        <v>234</v>
      </c>
      <c r="Y90" s="123" t="s">
        <v>144</v>
      </c>
      <c r="Z90" s="123" t="s">
        <v>238</v>
      </c>
      <c r="AA90" s="124" t="s">
        <v>239</v>
      </c>
      <c r="AB90" s="125">
        <f t="shared" si="51"/>
        <v>0</v>
      </c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>
        <v>0</v>
      </c>
      <c r="BE90" s="125">
        <f t="shared" si="45"/>
        <v>0</v>
      </c>
      <c r="BF90" s="125">
        <f t="shared" si="46"/>
        <v>0</v>
      </c>
      <c r="BG90" s="125"/>
      <c r="BH90" s="125"/>
      <c r="BI90" s="125">
        <v>0</v>
      </c>
      <c r="BJ90" s="125">
        <v>0</v>
      </c>
      <c r="BK90" s="125">
        <v>0</v>
      </c>
      <c r="BL90" s="125">
        <v>0</v>
      </c>
      <c r="BM90" s="125">
        <v>0</v>
      </c>
      <c r="BN90" s="125">
        <v>0</v>
      </c>
      <c r="BO90" s="125">
        <v>0</v>
      </c>
      <c r="BP90" s="125">
        <v>0</v>
      </c>
      <c r="BQ90" s="125">
        <v>0</v>
      </c>
      <c r="BR90" s="125">
        <v>375</v>
      </c>
      <c r="BS90" s="125">
        <f t="shared" si="47"/>
        <v>375</v>
      </c>
    </row>
    <row r="91" s="110" customFormat="1" ht="19.5" customHeight="1" spans="1:71">
      <c r="A91" s="123" t="s">
        <v>234</v>
      </c>
      <c r="B91" s="123" t="s">
        <v>144</v>
      </c>
      <c r="C91" s="123" t="s">
        <v>240</v>
      </c>
      <c r="D91" s="124" t="s">
        <v>241</v>
      </c>
      <c r="E91" s="125">
        <f t="shared" si="40"/>
        <v>0</v>
      </c>
      <c r="F91" s="125">
        <f t="shared" si="42"/>
        <v>0</v>
      </c>
      <c r="G91" s="125">
        <v>0</v>
      </c>
      <c r="H91" s="125">
        <f t="shared" si="43"/>
        <v>0</v>
      </c>
      <c r="I91" s="125">
        <v>0</v>
      </c>
      <c r="J91" s="125">
        <v>0</v>
      </c>
      <c r="K91" s="125">
        <v>0</v>
      </c>
      <c r="L91" s="125">
        <v>0</v>
      </c>
      <c r="M91" s="125">
        <v>0</v>
      </c>
      <c r="N91" s="125">
        <v>0</v>
      </c>
      <c r="O91" s="125">
        <v>0</v>
      </c>
      <c r="P91" s="125">
        <v>0</v>
      </c>
      <c r="Q91" s="125"/>
      <c r="R91" s="125">
        <v>0</v>
      </c>
      <c r="S91" s="125">
        <v>0</v>
      </c>
      <c r="T91" s="125">
        <v>0</v>
      </c>
      <c r="U91" s="125">
        <v>0</v>
      </c>
      <c r="V91" s="125">
        <v>0</v>
      </c>
      <c r="W91" s="125">
        <v>0</v>
      </c>
      <c r="X91" s="123" t="s">
        <v>234</v>
      </c>
      <c r="Y91" s="123" t="s">
        <v>144</v>
      </c>
      <c r="Z91" s="123" t="s">
        <v>240</v>
      </c>
      <c r="AA91" s="124" t="s">
        <v>241</v>
      </c>
      <c r="AB91" s="125">
        <f t="shared" si="51"/>
        <v>0</v>
      </c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>
        <v>0</v>
      </c>
      <c r="BE91" s="125">
        <f t="shared" si="45"/>
        <v>0</v>
      </c>
      <c r="BF91" s="125">
        <f t="shared" si="46"/>
        <v>0</v>
      </c>
      <c r="BG91" s="125"/>
      <c r="BH91" s="125"/>
      <c r="BI91" s="125">
        <v>0</v>
      </c>
      <c r="BJ91" s="125">
        <v>0</v>
      </c>
      <c r="BK91" s="125">
        <v>0</v>
      </c>
      <c r="BL91" s="125">
        <v>0</v>
      </c>
      <c r="BM91" s="125">
        <v>0</v>
      </c>
      <c r="BN91" s="125">
        <v>0</v>
      </c>
      <c r="BO91" s="125">
        <v>0</v>
      </c>
      <c r="BP91" s="125">
        <v>0</v>
      </c>
      <c r="BQ91" s="125">
        <v>0</v>
      </c>
      <c r="BR91" s="125">
        <v>75</v>
      </c>
      <c r="BS91" s="125">
        <f t="shared" si="47"/>
        <v>75</v>
      </c>
    </row>
    <row r="92" s="110" customFormat="1" ht="19.5" customHeight="1" spans="1:71">
      <c r="A92" s="123" t="s">
        <v>234</v>
      </c>
      <c r="B92" s="123" t="s">
        <v>144</v>
      </c>
      <c r="C92" s="123" t="s">
        <v>154</v>
      </c>
      <c r="D92" s="124" t="s">
        <v>242</v>
      </c>
      <c r="E92" s="125">
        <f t="shared" si="40"/>
        <v>2812.24</v>
      </c>
      <c r="F92" s="125">
        <f t="shared" si="42"/>
        <v>2812.24</v>
      </c>
      <c r="G92" s="125">
        <v>0</v>
      </c>
      <c r="H92" s="125">
        <f t="shared" si="43"/>
        <v>0</v>
      </c>
      <c r="I92" s="125">
        <v>0</v>
      </c>
      <c r="J92" s="125">
        <v>0</v>
      </c>
      <c r="K92" s="125">
        <v>0</v>
      </c>
      <c r="L92" s="125">
        <v>0</v>
      </c>
      <c r="M92" s="125">
        <v>0</v>
      </c>
      <c r="N92" s="125">
        <v>0</v>
      </c>
      <c r="O92" s="125">
        <v>0</v>
      </c>
      <c r="P92" s="125">
        <v>0</v>
      </c>
      <c r="Q92" s="125"/>
      <c r="R92" s="125">
        <v>0</v>
      </c>
      <c r="S92" s="125">
        <v>0</v>
      </c>
      <c r="T92" s="125">
        <v>0</v>
      </c>
      <c r="U92" s="125">
        <v>0</v>
      </c>
      <c r="V92" s="125">
        <v>0</v>
      </c>
      <c r="W92" s="125">
        <v>2812.24</v>
      </c>
      <c r="X92" s="123" t="s">
        <v>234</v>
      </c>
      <c r="Y92" s="123" t="s">
        <v>144</v>
      </c>
      <c r="Z92" s="123" t="s">
        <v>154</v>
      </c>
      <c r="AA92" s="124" t="s">
        <v>242</v>
      </c>
      <c r="AB92" s="125">
        <f t="shared" si="51"/>
        <v>0</v>
      </c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>
        <v>0</v>
      </c>
      <c r="BE92" s="125">
        <f t="shared" si="45"/>
        <v>0</v>
      </c>
      <c r="BF92" s="125">
        <f t="shared" si="46"/>
        <v>0</v>
      </c>
      <c r="BG92" s="125"/>
      <c r="BH92" s="125"/>
      <c r="BI92" s="125">
        <v>0</v>
      </c>
      <c r="BJ92" s="125">
        <v>0</v>
      </c>
      <c r="BK92" s="125">
        <v>0</v>
      </c>
      <c r="BL92" s="125">
        <v>0</v>
      </c>
      <c r="BM92" s="125">
        <v>0</v>
      </c>
      <c r="BN92" s="125">
        <v>0</v>
      </c>
      <c r="BO92" s="125">
        <v>0</v>
      </c>
      <c r="BP92" s="125">
        <v>0</v>
      </c>
      <c r="BQ92" s="125">
        <v>0</v>
      </c>
      <c r="BR92" s="125">
        <f>925</f>
        <v>925</v>
      </c>
      <c r="BS92" s="125">
        <f t="shared" si="47"/>
        <v>3737.24</v>
      </c>
    </row>
    <row r="93" s="110" customFormat="1" ht="19.5" customHeight="1" spans="1:71">
      <c r="A93" s="123"/>
      <c r="B93" s="123" t="s">
        <v>166</v>
      </c>
      <c r="C93" s="123"/>
      <c r="D93" s="124" t="s">
        <v>243</v>
      </c>
      <c r="E93" s="125">
        <f t="shared" si="40"/>
        <v>765.65</v>
      </c>
      <c r="F93" s="125">
        <f t="shared" si="42"/>
        <v>541.66</v>
      </c>
      <c r="G93" s="125">
        <v>251.42</v>
      </c>
      <c r="H93" s="125">
        <f t="shared" si="43"/>
        <v>269.29</v>
      </c>
      <c r="I93" s="125">
        <v>182.48</v>
      </c>
      <c r="J93" s="125">
        <v>13.37</v>
      </c>
      <c r="K93" s="125">
        <v>0</v>
      </c>
      <c r="L93" s="125">
        <v>73.44</v>
      </c>
      <c r="M93" s="125">
        <v>20.95</v>
      </c>
      <c r="N93" s="125">
        <v>0</v>
      </c>
      <c r="O93" s="125">
        <v>0</v>
      </c>
      <c r="P93" s="125">
        <v>0</v>
      </c>
      <c r="Q93" s="125"/>
      <c r="R93" s="125">
        <v>0</v>
      </c>
      <c r="S93" s="125">
        <v>0</v>
      </c>
      <c r="T93" s="125">
        <v>0</v>
      </c>
      <c r="U93" s="125">
        <v>0</v>
      </c>
      <c r="V93" s="125">
        <v>0</v>
      </c>
      <c r="W93" s="125">
        <v>0</v>
      </c>
      <c r="X93" s="123"/>
      <c r="Y93" s="123" t="s">
        <v>166</v>
      </c>
      <c r="Z93" s="123"/>
      <c r="AA93" s="124" t="s">
        <v>243</v>
      </c>
      <c r="AB93" s="125">
        <f>SUM(AB94:AB95)</f>
        <v>222.31</v>
      </c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>
        <v>0</v>
      </c>
      <c r="BE93" s="125">
        <f t="shared" si="45"/>
        <v>1.68</v>
      </c>
      <c r="BF93" s="125">
        <f t="shared" si="46"/>
        <v>0</v>
      </c>
      <c r="BG93" s="125"/>
      <c r="BH93" s="125"/>
      <c r="BI93" s="125">
        <v>0</v>
      </c>
      <c r="BJ93" s="125">
        <v>0</v>
      </c>
      <c r="BK93" s="125">
        <v>1.68</v>
      </c>
      <c r="BL93" s="125">
        <v>0</v>
      </c>
      <c r="BM93" s="125">
        <v>0</v>
      </c>
      <c r="BN93" s="125">
        <v>0</v>
      </c>
      <c r="BO93" s="125">
        <v>0</v>
      </c>
      <c r="BP93" s="125">
        <v>0</v>
      </c>
      <c r="BQ93" s="125">
        <v>0</v>
      </c>
      <c r="BR93" s="125">
        <v>408</v>
      </c>
      <c r="BS93" s="125">
        <f t="shared" si="47"/>
        <v>1173.65</v>
      </c>
    </row>
    <row r="94" s="110" customFormat="1" ht="19.5" customHeight="1" spans="1:71">
      <c r="A94" s="123" t="s">
        <v>234</v>
      </c>
      <c r="B94" s="123" t="s">
        <v>168</v>
      </c>
      <c r="C94" s="123" t="s">
        <v>137</v>
      </c>
      <c r="D94" s="124" t="s">
        <v>141</v>
      </c>
      <c r="E94" s="125">
        <f t="shared" si="40"/>
        <v>765.65</v>
      </c>
      <c r="F94" s="125">
        <f t="shared" si="42"/>
        <v>541.66</v>
      </c>
      <c r="G94" s="125">
        <v>251.42</v>
      </c>
      <c r="H94" s="125">
        <f t="shared" si="43"/>
        <v>269.29</v>
      </c>
      <c r="I94" s="125">
        <v>182.48</v>
      </c>
      <c r="J94" s="125">
        <v>13.37</v>
      </c>
      <c r="K94" s="125">
        <v>0</v>
      </c>
      <c r="L94" s="125">
        <v>73.44</v>
      </c>
      <c r="M94" s="125">
        <v>20.95</v>
      </c>
      <c r="N94" s="125">
        <v>0</v>
      </c>
      <c r="O94" s="125">
        <v>0</v>
      </c>
      <c r="P94" s="125">
        <v>0</v>
      </c>
      <c r="Q94" s="125"/>
      <c r="R94" s="125">
        <v>0</v>
      </c>
      <c r="S94" s="125">
        <v>0</v>
      </c>
      <c r="T94" s="125">
        <v>0</v>
      </c>
      <c r="U94" s="125">
        <v>0</v>
      </c>
      <c r="V94" s="125">
        <v>0</v>
      </c>
      <c r="W94" s="125">
        <v>0</v>
      </c>
      <c r="X94" s="123" t="s">
        <v>234</v>
      </c>
      <c r="Y94" s="123" t="s">
        <v>168</v>
      </c>
      <c r="Z94" s="123" t="s">
        <v>137</v>
      </c>
      <c r="AA94" s="124" t="s">
        <v>141</v>
      </c>
      <c r="AB94" s="125">
        <f t="shared" ref="AB94:AB95" si="52">SUBTOTAL(9,AC94:BD94)</f>
        <v>222.31</v>
      </c>
      <c r="AC94" s="136">
        <v>25</v>
      </c>
      <c r="AD94" s="136">
        <v>22.14</v>
      </c>
      <c r="AE94" s="137">
        <v>0</v>
      </c>
      <c r="AF94" s="137">
        <v>0</v>
      </c>
      <c r="AG94" s="136">
        <v>1</v>
      </c>
      <c r="AH94" s="136">
        <v>5</v>
      </c>
      <c r="AI94" s="136">
        <v>1.5</v>
      </c>
      <c r="AJ94" s="136">
        <v>0</v>
      </c>
      <c r="AK94" s="136">
        <v>0</v>
      </c>
      <c r="AL94" s="136">
        <v>30.77</v>
      </c>
      <c r="AM94" s="137">
        <v>0</v>
      </c>
      <c r="AN94" s="136">
        <v>3</v>
      </c>
      <c r="AO94" s="136">
        <v>19</v>
      </c>
      <c r="AP94" s="136">
        <v>5</v>
      </c>
      <c r="AQ94" s="136">
        <v>3</v>
      </c>
      <c r="AR94" s="136">
        <v>8</v>
      </c>
      <c r="AS94" s="137">
        <v>0</v>
      </c>
      <c r="AT94" s="137">
        <v>0</v>
      </c>
      <c r="AU94" s="137">
        <v>0</v>
      </c>
      <c r="AV94" s="136">
        <v>0</v>
      </c>
      <c r="AW94" s="137">
        <v>0</v>
      </c>
      <c r="AX94" s="136">
        <v>25.23</v>
      </c>
      <c r="AY94" s="136">
        <v>0</v>
      </c>
      <c r="AZ94" s="136">
        <v>0</v>
      </c>
      <c r="BA94" s="136">
        <v>50.52</v>
      </c>
      <c r="BB94" s="136">
        <v>0</v>
      </c>
      <c r="BC94" s="136">
        <v>23.15</v>
      </c>
      <c r="BD94" s="125">
        <v>0</v>
      </c>
      <c r="BE94" s="125">
        <f t="shared" si="45"/>
        <v>1.68</v>
      </c>
      <c r="BF94" s="125">
        <f t="shared" si="46"/>
        <v>0</v>
      </c>
      <c r="BG94" s="125"/>
      <c r="BH94" s="125"/>
      <c r="BI94" s="125">
        <v>0</v>
      </c>
      <c r="BJ94" s="125">
        <v>0</v>
      </c>
      <c r="BK94" s="125">
        <v>1.68</v>
      </c>
      <c r="BL94" s="125">
        <v>0</v>
      </c>
      <c r="BM94" s="125">
        <v>0</v>
      </c>
      <c r="BN94" s="125">
        <v>0</v>
      </c>
      <c r="BO94" s="125">
        <v>0</v>
      </c>
      <c r="BP94" s="125">
        <v>0</v>
      </c>
      <c r="BQ94" s="125">
        <v>0</v>
      </c>
      <c r="BR94" s="125">
        <v>343</v>
      </c>
      <c r="BS94" s="125">
        <f t="shared" si="47"/>
        <v>1108.65</v>
      </c>
    </row>
    <row r="95" s="110" customFormat="1" ht="19.5" customHeight="1" spans="1:71">
      <c r="A95" s="123" t="s">
        <v>234</v>
      </c>
      <c r="B95" s="123" t="s">
        <v>168</v>
      </c>
      <c r="C95" s="123" t="s">
        <v>154</v>
      </c>
      <c r="D95" s="124" t="s">
        <v>244</v>
      </c>
      <c r="E95" s="125">
        <f t="shared" si="40"/>
        <v>0</v>
      </c>
      <c r="F95" s="125">
        <f t="shared" si="42"/>
        <v>0</v>
      </c>
      <c r="G95" s="125">
        <v>0</v>
      </c>
      <c r="H95" s="125">
        <f t="shared" si="43"/>
        <v>0</v>
      </c>
      <c r="I95" s="125">
        <v>0</v>
      </c>
      <c r="J95" s="125">
        <v>0</v>
      </c>
      <c r="K95" s="125">
        <v>0</v>
      </c>
      <c r="L95" s="125">
        <v>0</v>
      </c>
      <c r="M95" s="125">
        <v>0</v>
      </c>
      <c r="N95" s="125">
        <v>0</v>
      </c>
      <c r="O95" s="125">
        <v>0</v>
      </c>
      <c r="P95" s="125">
        <v>0</v>
      </c>
      <c r="Q95" s="125"/>
      <c r="R95" s="125">
        <v>0</v>
      </c>
      <c r="S95" s="125">
        <v>0</v>
      </c>
      <c r="T95" s="125">
        <v>0</v>
      </c>
      <c r="U95" s="125">
        <v>0</v>
      </c>
      <c r="V95" s="125">
        <v>0</v>
      </c>
      <c r="W95" s="125">
        <v>0</v>
      </c>
      <c r="X95" s="123" t="s">
        <v>234</v>
      </c>
      <c r="Y95" s="123" t="s">
        <v>168</v>
      </c>
      <c r="Z95" s="123" t="s">
        <v>154</v>
      </c>
      <c r="AA95" s="124" t="s">
        <v>244</v>
      </c>
      <c r="AB95" s="125">
        <f t="shared" si="52"/>
        <v>0</v>
      </c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>
        <v>0</v>
      </c>
      <c r="BE95" s="125">
        <f t="shared" si="45"/>
        <v>0</v>
      </c>
      <c r="BF95" s="125">
        <f t="shared" si="46"/>
        <v>0</v>
      </c>
      <c r="BG95" s="125"/>
      <c r="BH95" s="125"/>
      <c r="BI95" s="125">
        <v>0</v>
      </c>
      <c r="BJ95" s="125">
        <v>0</v>
      </c>
      <c r="BK95" s="125">
        <v>0</v>
      </c>
      <c r="BL95" s="125">
        <v>0</v>
      </c>
      <c r="BM95" s="125">
        <v>0</v>
      </c>
      <c r="BN95" s="125">
        <v>0</v>
      </c>
      <c r="BO95" s="125">
        <v>0</v>
      </c>
      <c r="BP95" s="125">
        <v>0</v>
      </c>
      <c r="BQ95" s="125">
        <v>0</v>
      </c>
      <c r="BR95" s="125">
        <v>65</v>
      </c>
      <c r="BS95" s="125">
        <f t="shared" si="47"/>
        <v>65</v>
      </c>
    </row>
    <row r="96" s="110" customFormat="1" ht="19.5" customHeight="1" spans="1:71">
      <c r="A96" s="123"/>
      <c r="B96" s="123" t="s">
        <v>150</v>
      </c>
      <c r="C96" s="123"/>
      <c r="D96" s="124" t="s">
        <v>245</v>
      </c>
      <c r="E96" s="125">
        <f t="shared" si="40"/>
        <v>0</v>
      </c>
      <c r="F96" s="125">
        <f t="shared" si="42"/>
        <v>0</v>
      </c>
      <c r="G96" s="125">
        <v>0</v>
      </c>
      <c r="H96" s="125">
        <f t="shared" si="43"/>
        <v>0</v>
      </c>
      <c r="I96" s="125">
        <v>0</v>
      </c>
      <c r="J96" s="125">
        <v>0</v>
      </c>
      <c r="K96" s="125">
        <v>0</v>
      </c>
      <c r="L96" s="125">
        <v>0</v>
      </c>
      <c r="M96" s="125">
        <v>0</v>
      </c>
      <c r="N96" s="125">
        <v>0</v>
      </c>
      <c r="O96" s="125">
        <v>0</v>
      </c>
      <c r="P96" s="125">
        <v>0</v>
      </c>
      <c r="Q96" s="125"/>
      <c r="R96" s="125">
        <v>0</v>
      </c>
      <c r="S96" s="125">
        <v>0</v>
      </c>
      <c r="T96" s="125">
        <v>0</v>
      </c>
      <c r="U96" s="125">
        <v>0</v>
      </c>
      <c r="V96" s="125">
        <v>0</v>
      </c>
      <c r="W96" s="125">
        <v>0</v>
      </c>
      <c r="X96" s="123"/>
      <c r="Y96" s="123" t="s">
        <v>150</v>
      </c>
      <c r="Z96" s="123"/>
      <c r="AA96" s="124" t="s">
        <v>245</v>
      </c>
      <c r="AB96" s="125">
        <f>SUM(AB97)</f>
        <v>0</v>
      </c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>
        <v>0</v>
      </c>
      <c r="BE96" s="125">
        <f t="shared" si="45"/>
        <v>0</v>
      </c>
      <c r="BF96" s="125">
        <f t="shared" si="46"/>
        <v>0</v>
      </c>
      <c r="BG96" s="125"/>
      <c r="BH96" s="125"/>
      <c r="BI96" s="125">
        <v>0</v>
      </c>
      <c r="BJ96" s="125">
        <v>0</v>
      </c>
      <c r="BK96" s="125">
        <v>0</v>
      </c>
      <c r="BL96" s="125">
        <v>0</v>
      </c>
      <c r="BM96" s="125">
        <v>0</v>
      </c>
      <c r="BN96" s="125">
        <v>0</v>
      </c>
      <c r="BO96" s="125">
        <v>0</v>
      </c>
      <c r="BP96" s="125">
        <v>0</v>
      </c>
      <c r="BQ96" s="125">
        <v>0</v>
      </c>
      <c r="BR96" s="125">
        <f>249-170</f>
        <v>79</v>
      </c>
      <c r="BS96" s="125">
        <f t="shared" si="47"/>
        <v>79</v>
      </c>
    </row>
    <row r="97" s="110" customFormat="1" spans="1:71">
      <c r="A97" s="123" t="s">
        <v>234</v>
      </c>
      <c r="B97" s="123" t="s">
        <v>174</v>
      </c>
      <c r="C97" s="123" t="s">
        <v>154</v>
      </c>
      <c r="D97" s="124" t="s">
        <v>246</v>
      </c>
      <c r="E97" s="125">
        <f t="shared" si="40"/>
        <v>0</v>
      </c>
      <c r="F97" s="125">
        <f t="shared" si="42"/>
        <v>0</v>
      </c>
      <c r="G97" s="125">
        <v>0</v>
      </c>
      <c r="H97" s="125">
        <f t="shared" si="43"/>
        <v>0</v>
      </c>
      <c r="I97" s="125">
        <v>0</v>
      </c>
      <c r="J97" s="125">
        <v>0</v>
      </c>
      <c r="K97" s="125">
        <v>0</v>
      </c>
      <c r="L97" s="125">
        <v>0</v>
      </c>
      <c r="M97" s="125">
        <v>0</v>
      </c>
      <c r="N97" s="125">
        <v>0</v>
      </c>
      <c r="O97" s="125">
        <v>0</v>
      </c>
      <c r="P97" s="125">
        <v>0</v>
      </c>
      <c r="Q97" s="125"/>
      <c r="R97" s="125">
        <v>0</v>
      </c>
      <c r="S97" s="125">
        <v>0</v>
      </c>
      <c r="T97" s="125">
        <v>0</v>
      </c>
      <c r="U97" s="125">
        <v>0</v>
      </c>
      <c r="V97" s="125">
        <v>0</v>
      </c>
      <c r="W97" s="125">
        <v>0</v>
      </c>
      <c r="X97" s="123" t="s">
        <v>234</v>
      </c>
      <c r="Y97" s="123" t="s">
        <v>174</v>
      </c>
      <c r="Z97" s="123" t="s">
        <v>154</v>
      </c>
      <c r="AA97" s="124" t="s">
        <v>246</v>
      </c>
      <c r="AB97" s="125">
        <f>SUBTOTAL(9,AC97:BD97)</f>
        <v>0</v>
      </c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>
        <v>0</v>
      </c>
      <c r="BE97" s="125">
        <f t="shared" si="45"/>
        <v>0</v>
      </c>
      <c r="BF97" s="125">
        <f t="shared" si="46"/>
        <v>0</v>
      </c>
      <c r="BG97" s="125"/>
      <c r="BH97" s="125"/>
      <c r="BI97" s="125">
        <v>0</v>
      </c>
      <c r="BJ97" s="125">
        <v>0</v>
      </c>
      <c r="BK97" s="125">
        <v>0</v>
      </c>
      <c r="BL97" s="125">
        <v>0</v>
      </c>
      <c r="BM97" s="125">
        <v>0</v>
      </c>
      <c r="BN97" s="125">
        <v>0</v>
      </c>
      <c r="BO97" s="125">
        <v>0</v>
      </c>
      <c r="BP97" s="125">
        <v>0</v>
      </c>
      <c r="BQ97" s="125">
        <v>0</v>
      </c>
      <c r="BR97" s="125">
        <f>249-170</f>
        <v>79</v>
      </c>
      <c r="BS97" s="125">
        <f t="shared" si="47"/>
        <v>79</v>
      </c>
    </row>
    <row r="98" s="110" customFormat="1" spans="1:71">
      <c r="A98" s="123"/>
      <c r="B98" s="123" t="s">
        <v>154</v>
      </c>
      <c r="C98" s="123"/>
      <c r="D98" s="124" t="s">
        <v>247</v>
      </c>
      <c r="E98" s="125">
        <f t="shared" si="40"/>
        <v>0</v>
      </c>
      <c r="F98" s="125">
        <f t="shared" si="42"/>
        <v>0</v>
      </c>
      <c r="G98" s="125">
        <v>0</v>
      </c>
      <c r="H98" s="125">
        <f t="shared" si="43"/>
        <v>0</v>
      </c>
      <c r="I98" s="125">
        <v>0</v>
      </c>
      <c r="J98" s="125">
        <v>0</v>
      </c>
      <c r="K98" s="125">
        <v>0</v>
      </c>
      <c r="L98" s="125">
        <v>0</v>
      </c>
      <c r="M98" s="125">
        <v>0</v>
      </c>
      <c r="N98" s="125">
        <v>0</v>
      </c>
      <c r="O98" s="125">
        <v>0</v>
      </c>
      <c r="P98" s="125">
        <v>0</v>
      </c>
      <c r="Q98" s="125"/>
      <c r="R98" s="125">
        <v>0</v>
      </c>
      <c r="S98" s="125">
        <v>0</v>
      </c>
      <c r="T98" s="125">
        <v>0</v>
      </c>
      <c r="U98" s="125">
        <v>0</v>
      </c>
      <c r="V98" s="125">
        <v>0</v>
      </c>
      <c r="W98" s="125">
        <v>0</v>
      </c>
      <c r="X98" s="123"/>
      <c r="Y98" s="123" t="s">
        <v>154</v>
      </c>
      <c r="Z98" s="123"/>
      <c r="AA98" s="124" t="s">
        <v>247</v>
      </c>
      <c r="AB98" s="125">
        <f>SUM(AB99)</f>
        <v>0</v>
      </c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>
        <v>0</v>
      </c>
      <c r="BE98" s="125">
        <f t="shared" si="45"/>
        <v>0</v>
      </c>
      <c r="BF98" s="125">
        <f t="shared" si="46"/>
        <v>0</v>
      </c>
      <c r="BG98" s="125"/>
      <c r="BH98" s="125"/>
      <c r="BI98" s="125">
        <v>0</v>
      </c>
      <c r="BJ98" s="125">
        <v>0</v>
      </c>
      <c r="BK98" s="125">
        <v>0</v>
      </c>
      <c r="BL98" s="125">
        <v>0</v>
      </c>
      <c r="BM98" s="125">
        <v>0</v>
      </c>
      <c r="BN98" s="125">
        <v>0</v>
      </c>
      <c r="BO98" s="125">
        <v>0</v>
      </c>
      <c r="BP98" s="125">
        <v>0</v>
      </c>
      <c r="BQ98" s="125">
        <v>0</v>
      </c>
      <c r="BR98" s="125">
        <v>301</v>
      </c>
      <c r="BS98" s="125">
        <f t="shared" si="47"/>
        <v>301</v>
      </c>
    </row>
    <row r="99" s="110" customFormat="1" spans="1:71">
      <c r="A99" s="123" t="s">
        <v>234</v>
      </c>
      <c r="B99" s="123" t="s">
        <v>248</v>
      </c>
      <c r="C99" s="123" t="s">
        <v>137</v>
      </c>
      <c r="D99" s="124" t="s">
        <v>249</v>
      </c>
      <c r="E99" s="125">
        <f t="shared" si="40"/>
        <v>0</v>
      </c>
      <c r="F99" s="125">
        <f t="shared" si="42"/>
        <v>0</v>
      </c>
      <c r="G99" s="125">
        <v>0</v>
      </c>
      <c r="H99" s="125">
        <f t="shared" si="43"/>
        <v>0</v>
      </c>
      <c r="I99" s="125">
        <v>0</v>
      </c>
      <c r="J99" s="125">
        <v>0</v>
      </c>
      <c r="K99" s="125">
        <v>0</v>
      </c>
      <c r="L99" s="125">
        <v>0</v>
      </c>
      <c r="M99" s="125">
        <v>0</v>
      </c>
      <c r="N99" s="125">
        <v>0</v>
      </c>
      <c r="O99" s="125">
        <v>0</v>
      </c>
      <c r="P99" s="125">
        <v>0</v>
      </c>
      <c r="Q99" s="125"/>
      <c r="R99" s="125">
        <v>0</v>
      </c>
      <c r="S99" s="125">
        <v>0</v>
      </c>
      <c r="T99" s="125">
        <v>0</v>
      </c>
      <c r="U99" s="125">
        <v>0</v>
      </c>
      <c r="V99" s="125">
        <v>0</v>
      </c>
      <c r="W99" s="125">
        <v>0</v>
      </c>
      <c r="X99" s="123" t="s">
        <v>234</v>
      </c>
      <c r="Y99" s="123" t="s">
        <v>248</v>
      </c>
      <c r="Z99" s="123" t="s">
        <v>137</v>
      </c>
      <c r="AA99" s="124" t="s">
        <v>249</v>
      </c>
      <c r="AB99" s="125">
        <f>SUBTOTAL(9,AC99:BD99)</f>
        <v>0</v>
      </c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>
        <v>0</v>
      </c>
      <c r="BE99" s="125">
        <f t="shared" si="45"/>
        <v>0</v>
      </c>
      <c r="BF99" s="125">
        <f t="shared" si="46"/>
        <v>0</v>
      </c>
      <c r="BG99" s="125"/>
      <c r="BH99" s="125"/>
      <c r="BI99" s="125">
        <v>0</v>
      </c>
      <c r="BJ99" s="125">
        <v>0</v>
      </c>
      <c r="BK99" s="125">
        <v>0</v>
      </c>
      <c r="BL99" s="125">
        <v>0</v>
      </c>
      <c r="BM99" s="125">
        <v>0</v>
      </c>
      <c r="BN99" s="125">
        <v>0</v>
      </c>
      <c r="BO99" s="125">
        <v>0</v>
      </c>
      <c r="BP99" s="125">
        <v>0</v>
      </c>
      <c r="BQ99" s="125">
        <v>0</v>
      </c>
      <c r="BR99" s="125">
        <v>301</v>
      </c>
      <c r="BS99" s="125">
        <f t="shared" si="47"/>
        <v>301</v>
      </c>
    </row>
    <row r="100" s="110" customFormat="1" spans="1:71">
      <c r="A100" s="123" t="s">
        <v>250</v>
      </c>
      <c r="B100" s="123"/>
      <c r="C100" s="123"/>
      <c r="D100" s="124" t="s">
        <v>251</v>
      </c>
      <c r="E100" s="125">
        <f t="shared" si="40"/>
        <v>49804.2</v>
      </c>
      <c r="F100" s="125">
        <f t="shared" si="42"/>
        <v>47680.29</v>
      </c>
      <c r="G100" s="125">
        <v>26926.44</v>
      </c>
      <c r="H100" s="125">
        <f t="shared" si="43"/>
        <v>4123.7</v>
      </c>
      <c r="I100" s="125">
        <v>160.43</v>
      </c>
      <c r="J100" s="125">
        <v>1963.27</v>
      </c>
      <c r="K100" s="125">
        <v>2000</v>
      </c>
      <c r="L100" s="125">
        <v>0</v>
      </c>
      <c r="M100" s="125">
        <v>2243.87</v>
      </c>
      <c r="N100" s="125">
        <v>0</v>
      </c>
      <c r="O100" s="125">
        <v>13016.28</v>
      </c>
      <c r="P100" s="125">
        <v>0</v>
      </c>
      <c r="Q100" s="125"/>
      <c r="R100" s="125">
        <v>0</v>
      </c>
      <c r="S100" s="125">
        <v>0</v>
      </c>
      <c r="T100" s="125">
        <v>0</v>
      </c>
      <c r="U100" s="125">
        <v>0</v>
      </c>
      <c r="V100" s="125">
        <v>500</v>
      </c>
      <c r="W100" s="125">
        <v>870</v>
      </c>
      <c r="X100" s="123" t="s">
        <v>250</v>
      </c>
      <c r="Y100" s="123"/>
      <c r="Z100" s="123"/>
      <c r="AA100" s="124" t="s">
        <v>251</v>
      </c>
      <c r="AB100" s="125">
        <f>AB101+AB105+AB112+AB115+AB117+AB121+AB123</f>
        <v>1775.22</v>
      </c>
      <c r="AC100" s="125">
        <f t="shared" ref="AC100:BD100" si="53">AC101+AC105+AC112+AC115+AC117+AC121+AC123</f>
        <v>211.3</v>
      </c>
      <c r="AD100" s="125">
        <f t="shared" si="53"/>
        <v>43.8</v>
      </c>
      <c r="AE100" s="125">
        <f t="shared" si="53"/>
        <v>10</v>
      </c>
      <c r="AF100" s="125">
        <f t="shared" si="53"/>
        <v>0.16</v>
      </c>
      <c r="AG100" s="125">
        <f t="shared" si="53"/>
        <v>76.44</v>
      </c>
      <c r="AH100" s="125">
        <f t="shared" si="53"/>
        <v>65</v>
      </c>
      <c r="AI100" s="125">
        <f t="shared" si="53"/>
        <v>10.35</v>
      </c>
      <c r="AJ100" s="125">
        <f t="shared" si="53"/>
        <v>0</v>
      </c>
      <c r="AK100" s="125">
        <f t="shared" si="53"/>
        <v>18.5</v>
      </c>
      <c r="AL100" s="125">
        <f t="shared" si="53"/>
        <v>74.3</v>
      </c>
      <c r="AM100" s="125">
        <f t="shared" si="53"/>
        <v>0</v>
      </c>
      <c r="AN100" s="125">
        <f t="shared" si="53"/>
        <v>228</v>
      </c>
      <c r="AO100" s="125">
        <f t="shared" si="53"/>
        <v>0.5</v>
      </c>
      <c r="AP100" s="125">
        <f t="shared" si="53"/>
        <v>12</v>
      </c>
      <c r="AQ100" s="125">
        <f t="shared" si="53"/>
        <v>193.8</v>
      </c>
      <c r="AR100" s="125">
        <f t="shared" si="53"/>
        <v>23.6</v>
      </c>
      <c r="AS100" s="125">
        <f t="shared" si="53"/>
        <v>211.2</v>
      </c>
      <c r="AT100" s="125">
        <f t="shared" si="53"/>
        <v>0</v>
      </c>
      <c r="AU100" s="125">
        <f t="shared" si="53"/>
        <v>0</v>
      </c>
      <c r="AV100" s="125">
        <f t="shared" si="53"/>
        <v>42.21</v>
      </c>
      <c r="AW100" s="125">
        <f t="shared" si="53"/>
        <v>0</v>
      </c>
      <c r="AX100" s="125">
        <f t="shared" si="53"/>
        <v>103.29</v>
      </c>
      <c r="AY100" s="125">
        <f t="shared" si="53"/>
        <v>0</v>
      </c>
      <c r="AZ100" s="125">
        <f t="shared" si="53"/>
        <v>0</v>
      </c>
      <c r="BA100" s="125">
        <f t="shared" si="53"/>
        <v>81.48</v>
      </c>
      <c r="BB100" s="125">
        <f t="shared" si="53"/>
        <v>0.3</v>
      </c>
      <c r="BC100" s="125">
        <f t="shared" si="53"/>
        <v>368.99</v>
      </c>
      <c r="BD100" s="125">
        <f t="shared" si="53"/>
        <v>0</v>
      </c>
      <c r="BE100" s="125">
        <f t="shared" si="45"/>
        <v>348.69</v>
      </c>
      <c r="BF100" s="125">
        <f t="shared" si="46"/>
        <v>0</v>
      </c>
      <c r="BG100" s="125"/>
      <c r="BH100" s="125"/>
      <c r="BI100" s="125"/>
      <c r="BJ100" s="125">
        <v>0</v>
      </c>
      <c r="BK100" s="125">
        <v>244</v>
      </c>
      <c r="BL100" s="125">
        <v>0</v>
      </c>
      <c r="BM100" s="125">
        <v>0</v>
      </c>
      <c r="BN100" s="125">
        <v>0</v>
      </c>
      <c r="BO100" s="125">
        <v>0</v>
      </c>
      <c r="BP100" s="125">
        <v>0</v>
      </c>
      <c r="BQ100" s="125">
        <v>104.69</v>
      </c>
      <c r="BR100" s="125">
        <f>4224+60</f>
        <v>4284</v>
      </c>
      <c r="BS100" s="125">
        <f t="shared" si="47"/>
        <v>54088.2</v>
      </c>
    </row>
    <row r="101" s="110" customFormat="1" spans="1:71">
      <c r="A101" s="123"/>
      <c r="B101" s="123" t="s">
        <v>137</v>
      </c>
      <c r="C101" s="123"/>
      <c r="D101" s="124" t="s">
        <v>252</v>
      </c>
      <c r="E101" s="125">
        <f t="shared" si="40"/>
        <v>681.98</v>
      </c>
      <c r="F101" s="125">
        <f t="shared" si="42"/>
        <v>535.86</v>
      </c>
      <c r="G101" s="125">
        <v>357.78</v>
      </c>
      <c r="H101" s="125">
        <f t="shared" si="43"/>
        <v>132.52</v>
      </c>
      <c r="I101" s="125">
        <v>126.45</v>
      </c>
      <c r="J101" s="125">
        <v>3.55</v>
      </c>
      <c r="K101" s="125">
        <v>2.52</v>
      </c>
      <c r="L101" s="125">
        <v>0</v>
      </c>
      <c r="M101" s="125">
        <v>29.81</v>
      </c>
      <c r="N101" s="125">
        <v>0</v>
      </c>
      <c r="O101" s="125">
        <v>15.75</v>
      </c>
      <c r="P101" s="125">
        <v>0</v>
      </c>
      <c r="Q101" s="125"/>
      <c r="R101" s="125">
        <v>0</v>
      </c>
      <c r="S101" s="125">
        <v>0</v>
      </c>
      <c r="T101" s="125">
        <v>0</v>
      </c>
      <c r="U101" s="125">
        <v>0</v>
      </c>
      <c r="V101" s="125">
        <v>0</v>
      </c>
      <c r="W101" s="125">
        <v>0</v>
      </c>
      <c r="X101" s="123"/>
      <c r="Y101" s="123" t="s">
        <v>137</v>
      </c>
      <c r="Z101" s="123"/>
      <c r="AA101" s="124" t="s">
        <v>252</v>
      </c>
      <c r="AB101" s="125">
        <f>SUM(AB102:AB104)</f>
        <v>125.72</v>
      </c>
      <c r="AC101" s="125">
        <f t="shared" ref="AC101:BD101" si="54">SUM(AC102:AC104)</f>
        <v>15</v>
      </c>
      <c r="AD101" s="125">
        <f t="shared" si="54"/>
        <v>5.5</v>
      </c>
      <c r="AE101" s="125">
        <f t="shared" si="54"/>
        <v>0</v>
      </c>
      <c r="AF101" s="125">
        <f t="shared" si="54"/>
        <v>0</v>
      </c>
      <c r="AG101" s="125">
        <f t="shared" si="54"/>
        <v>1</v>
      </c>
      <c r="AH101" s="125">
        <f t="shared" si="54"/>
        <v>5</v>
      </c>
      <c r="AI101" s="125">
        <f t="shared" si="54"/>
        <v>5</v>
      </c>
      <c r="AJ101" s="125">
        <f t="shared" si="54"/>
        <v>0</v>
      </c>
      <c r="AK101" s="125">
        <f t="shared" si="54"/>
        <v>5</v>
      </c>
      <c r="AL101" s="125">
        <f t="shared" si="54"/>
        <v>8</v>
      </c>
      <c r="AM101" s="125">
        <f t="shared" si="54"/>
        <v>0</v>
      </c>
      <c r="AN101" s="125">
        <f t="shared" si="54"/>
        <v>5</v>
      </c>
      <c r="AO101" s="125">
        <f t="shared" si="54"/>
        <v>0</v>
      </c>
      <c r="AP101" s="125">
        <f t="shared" si="54"/>
        <v>10</v>
      </c>
      <c r="AQ101" s="125">
        <f t="shared" si="54"/>
        <v>2.5</v>
      </c>
      <c r="AR101" s="125">
        <f t="shared" si="54"/>
        <v>11</v>
      </c>
      <c r="AS101" s="125">
        <f t="shared" si="54"/>
        <v>2</v>
      </c>
      <c r="AT101" s="125">
        <f t="shared" si="54"/>
        <v>0</v>
      </c>
      <c r="AU101" s="125">
        <f t="shared" si="54"/>
        <v>0</v>
      </c>
      <c r="AV101" s="125">
        <f t="shared" si="54"/>
        <v>3</v>
      </c>
      <c r="AW101" s="125">
        <f t="shared" si="54"/>
        <v>0</v>
      </c>
      <c r="AX101" s="125">
        <f t="shared" si="54"/>
        <v>17</v>
      </c>
      <c r="AY101" s="125">
        <f t="shared" si="54"/>
        <v>0</v>
      </c>
      <c r="AZ101" s="125">
        <f t="shared" si="54"/>
        <v>0</v>
      </c>
      <c r="BA101" s="125">
        <f t="shared" si="54"/>
        <v>23.22</v>
      </c>
      <c r="BB101" s="125">
        <f t="shared" si="54"/>
        <v>0</v>
      </c>
      <c r="BC101" s="125">
        <f t="shared" si="54"/>
        <v>7.5</v>
      </c>
      <c r="BD101" s="125">
        <f t="shared" si="54"/>
        <v>0</v>
      </c>
      <c r="BE101" s="125">
        <f t="shared" si="45"/>
        <v>20.4</v>
      </c>
      <c r="BF101" s="125">
        <f t="shared" si="46"/>
        <v>0</v>
      </c>
      <c r="BG101" s="125"/>
      <c r="BH101" s="125"/>
      <c r="BI101" s="125"/>
      <c r="BJ101" s="125">
        <v>0</v>
      </c>
      <c r="BK101" s="125">
        <v>20.4</v>
      </c>
      <c r="BL101" s="125">
        <v>0</v>
      </c>
      <c r="BM101" s="125">
        <v>0</v>
      </c>
      <c r="BN101" s="125">
        <v>0</v>
      </c>
      <c r="BO101" s="125">
        <v>0</v>
      </c>
      <c r="BP101" s="125">
        <v>0</v>
      </c>
      <c r="BQ101" s="125">
        <v>0</v>
      </c>
      <c r="BR101" s="125">
        <v>1314</v>
      </c>
      <c r="BS101" s="125">
        <f t="shared" si="47"/>
        <v>1995.98</v>
      </c>
    </row>
    <row r="102" s="110" customFormat="1" spans="1:71">
      <c r="A102" s="123" t="s">
        <v>253</v>
      </c>
      <c r="B102" s="123" t="s">
        <v>140</v>
      </c>
      <c r="C102" s="123" t="s">
        <v>137</v>
      </c>
      <c r="D102" s="124" t="s">
        <v>141</v>
      </c>
      <c r="E102" s="125">
        <f t="shared" si="40"/>
        <v>681.98</v>
      </c>
      <c r="F102" s="125">
        <f t="shared" si="42"/>
        <v>535.86</v>
      </c>
      <c r="G102" s="125">
        <v>357.78</v>
      </c>
      <c r="H102" s="125">
        <f t="shared" si="43"/>
        <v>132.52</v>
      </c>
      <c r="I102" s="125">
        <v>126.45</v>
      </c>
      <c r="J102" s="125">
        <v>3.55</v>
      </c>
      <c r="K102" s="125">
        <v>2.52</v>
      </c>
      <c r="L102" s="125">
        <v>0</v>
      </c>
      <c r="M102" s="125">
        <v>29.81</v>
      </c>
      <c r="N102" s="125">
        <v>0</v>
      </c>
      <c r="O102" s="125">
        <v>15.75</v>
      </c>
      <c r="P102" s="125">
        <v>0</v>
      </c>
      <c r="Q102" s="125"/>
      <c r="R102" s="125">
        <v>0</v>
      </c>
      <c r="S102" s="125">
        <v>0</v>
      </c>
      <c r="T102" s="125">
        <v>0</v>
      </c>
      <c r="U102" s="125">
        <v>0</v>
      </c>
      <c r="V102" s="125">
        <v>0</v>
      </c>
      <c r="W102" s="125">
        <v>0</v>
      </c>
      <c r="X102" s="123" t="s">
        <v>253</v>
      </c>
      <c r="Y102" s="123" t="s">
        <v>140</v>
      </c>
      <c r="Z102" s="123" t="s">
        <v>137</v>
      </c>
      <c r="AA102" s="124" t="s">
        <v>141</v>
      </c>
      <c r="AB102" s="125">
        <f t="shared" ref="AB102:AB104" si="55">SUBTOTAL(9,AC102:BD102)</f>
        <v>125.72</v>
      </c>
      <c r="AC102" s="136">
        <v>15</v>
      </c>
      <c r="AD102" s="136">
        <v>5.5</v>
      </c>
      <c r="AE102" s="137">
        <v>0</v>
      </c>
      <c r="AF102" s="137">
        <v>0</v>
      </c>
      <c r="AG102" s="136">
        <v>1</v>
      </c>
      <c r="AH102" s="136">
        <v>5</v>
      </c>
      <c r="AI102" s="136">
        <v>5</v>
      </c>
      <c r="AJ102" s="136">
        <v>0</v>
      </c>
      <c r="AK102" s="136">
        <v>5</v>
      </c>
      <c r="AL102" s="136">
        <v>8</v>
      </c>
      <c r="AM102" s="137">
        <v>0</v>
      </c>
      <c r="AN102" s="136">
        <v>5</v>
      </c>
      <c r="AO102" s="136">
        <v>0</v>
      </c>
      <c r="AP102" s="136">
        <v>10</v>
      </c>
      <c r="AQ102" s="136">
        <v>2.5</v>
      </c>
      <c r="AR102" s="136">
        <v>11</v>
      </c>
      <c r="AS102" s="137">
        <v>2</v>
      </c>
      <c r="AT102" s="137">
        <v>0</v>
      </c>
      <c r="AU102" s="137">
        <v>0</v>
      </c>
      <c r="AV102" s="136">
        <v>3</v>
      </c>
      <c r="AW102" s="137">
        <v>0</v>
      </c>
      <c r="AX102" s="136">
        <v>17</v>
      </c>
      <c r="AY102" s="136">
        <v>0</v>
      </c>
      <c r="AZ102" s="136">
        <v>0</v>
      </c>
      <c r="BA102" s="136">
        <v>23.22</v>
      </c>
      <c r="BB102" s="136">
        <v>0</v>
      </c>
      <c r="BC102" s="136">
        <v>7.5</v>
      </c>
      <c r="BD102" s="125">
        <v>0</v>
      </c>
      <c r="BE102" s="125">
        <f t="shared" si="45"/>
        <v>20.4</v>
      </c>
      <c r="BF102" s="125">
        <f t="shared" si="46"/>
        <v>0</v>
      </c>
      <c r="BG102" s="125"/>
      <c r="BH102" s="125"/>
      <c r="BI102" s="125"/>
      <c r="BJ102" s="125">
        <v>0</v>
      </c>
      <c r="BK102" s="125">
        <v>20.4</v>
      </c>
      <c r="BL102" s="125">
        <v>0</v>
      </c>
      <c r="BM102" s="125">
        <v>0</v>
      </c>
      <c r="BN102" s="125">
        <v>0</v>
      </c>
      <c r="BO102" s="125">
        <v>0</v>
      </c>
      <c r="BP102" s="125">
        <v>0</v>
      </c>
      <c r="BQ102" s="125">
        <v>0</v>
      </c>
      <c r="BR102" s="125">
        <v>317</v>
      </c>
      <c r="BS102" s="125">
        <f t="shared" si="47"/>
        <v>998.98</v>
      </c>
    </row>
    <row r="103" s="110" customFormat="1" spans="1:71">
      <c r="A103" s="123" t="s">
        <v>253</v>
      </c>
      <c r="B103" s="123" t="s">
        <v>140</v>
      </c>
      <c r="C103" s="123" t="s">
        <v>145</v>
      </c>
      <c r="D103" s="124" t="s">
        <v>149</v>
      </c>
      <c r="E103" s="125">
        <f t="shared" si="40"/>
        <v>0</v>
      </c>
      <c r="F103" s="125">
        <f t="shared" si="42"/>
        <v>0</v>
      </c>
      <c r="G103" s="125">
        <v>0</v>
      </c>
      <c r="H103" s="125">
        <f t="shared" si="43"/>
        <v>0</v>
      </c>
      <c r="I103" s="125">
        <v>0</v>
      </c>
      <c r="J103" s="125">
        <v>0</v>
      </c>
      <c r="K103" s="125">
        <v>0</v>
      </c>
      <c r="L103" s="125">
        <v>0</v>
      </c>
      <c r="M103" s="125">
        <v>0</v>
      </c>
      <c r="N103" s="125">
        <v>0</v>
      </c>
      <c r="O103" s="125">
        <v>0</v>
      </c>
      <c r="P103" s="125">
        <v>0</v>
      </c>
      <c r="Q103" s="125"/>
      <c r="R103" s="125">
        <v>0</v>
      </c>
      <c r="S103" s="125">
        <v>0</v>
      </c>
      <c r="T103" s="125">
        <v>0</v>
      </c>
      <c r="U103" s="125">
        <v>0</v>
      </c>
      <c r="V103" s="125">
        <v>0</v>
      </c>
      <c r="W103" s="125">
        <v>0</v>
      </c>
      <c r="X103" s="123" t="s">
        <v>253</v>
      </c>
      <c r="Y103" s="123" t="s">
        <v>140</v>
      </c>
      <c r="Z103" s="123" t="s">
        <v>145</v>
      </c>
      <c r="AA103" s="124" t="s">
        <v>149</v>
      </c>
      <c r="AB103" s="125">
        <f t="shared" si="55"/>
        <v>0</v>
      </c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>
        <v>0</v>
      </c>
      <c r="BE103" s="125">
        <f t="shared" si="45"/>
        <v>0</v>
      </c>
      <c r="BF103" s="125">
        <f t="shared" si="46"/>
        <v>0</v>
      </c>
      <c r="BG103" s="125"/>
      <c r="BH103" s="125"/>
      <c r="BI103" s="125"/>
      <c r="BJ103" s="125">
        <v>0</v>
      </c>
      <c r="BK103" s="125">
        <v>0</v>
      </c>
      <c r="BL103" s="125">
        <v>0</v>
      </c>
      <c r="BM103" s="125">
        <v>0</v>
      </c>
      <c r="BN103" s="125">
        <v>0</v>
      </c>
      <c r="BO103" s="125">
        <v>0</v>
      </c>
      <c r="BP103" s="125">
        <v>0</v>
      </c>
      <c r="BQ103" s="125">
        <v>0</v>
      </c>
      <c r="BR103" s="125">
        <v>362</v>
      </c>
      <c r="BS103" s="125">
        <f t="shared" si="47"/>
        <v>362</v>
      </c>
    </row>
    <row r="104" s="110" customFormat="1" spans="1:71">
      <c r="A104" s="123" t="s">
        <v>253</v>
      </c>
      <c r="B104" s="123" t="s">
        <v>140</v>
      </c>
      <c r="C104" s="123" t="s">
        <v>154</v>
      </c>
      <c r="D104" s="124" t="s">
        <v>254</v>
      </c>
      <c r="E104" s="125">
        <f t="shared" si="40"/>
        <v>0</v>
      </c>
      <c r="F104" s="125">
        <f t="shared" si="42"/>
        <v>0</v>
      </c>
      <c r="G104" s="125">
        <v>0</v>
      </c>
      <c r="H104" s="125">
        <f t="shared" si="43"/>
        <v>0</v>
      </c>
      <c r="I104" s="125">
        <v>0</v>
      </c>
      <c r="J104" s="125">
        <v>0</v>
      </c>
      <c r="K104" s="125">
        <v>0</v>
      </c>
      <c r="L104" s="125">
        <v>0</v>
      </c>
      <c r="M104" s="125">
        <v>0</v>
      </c>
      <c r="N104" s="125">
        <v>0</v>
      </c>
      <c r="O104" s="125">
        <v>0</v>
      </c>
      <c r="P104" s="125">
        <v>0</v>
      </c>
      <c r="Q104" s="125"/>
      <c r="R104" s="125">
        <v>0</v>
      </c>
      <c r="S104" s="125">
        <v>0</v>
      </c>
      <c r="T104" s="125">
        <v>0</v>
      </c>
      <c r="U104" s="125">
        <v>0</v>
      </c>
      <c r="V104" s="125">
        <v>0</v>
      </c>
      <c r="W104" s="125">
        <v>0</v>
      </c>
      <c r="X104" s="123" t="s">
        <v>253</v>
      </c>
      <c r="Y104" s="123" t="s">
        <v>140</v>
      </c>
      <c r="Z104" s="123" t="s">
        <v>154</v>
      </c>
      <c r="AA104" s="124" t="s">
        <v>254</v>
      </c>
      <c r="AB104" s="125">
        <f t="shared" si="55"/>
        <v>0</v>
      </c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>
        <v>0</v>
      </c>
      <c r="BE104" s="125">
        <f t="shared" si="45"/>
        <v>0</v>
      </c>
      <c r="BF104" s="125">
        <f t="shared" si="46"/>
        <v>0</v>
      </c>
      <c r="BG104" s="125"/>
      <c r="BH104" s="125"/>
      <c r="BI104" s="125"/>
      <c r="BJ104" s="125">
        <v>0</v>
      </c>
      <c r="BK104" s="125">
        <v>0</v>
      </c>
      <c r="BL104" s="125">
        <v>0</v>
      </c>
      <c r="BM104" s="125">
        <v>0</v>
      </c>
      <c r="BN104" s="125">
        <v>0</v>
      </c>
      <c r="BO104" s="125">
        <v>0</v>
      </c>
      <c r="BP104" s="125">
        <v>0</v>
      </c>
      <c r="BQ104" s="125">
        <v>0</v>
      </c>
      <c r="BR104" s="125">
        <v>635</v>
      </c>
      <c r="BS104" s="125">
        <f t="shared" si="47"/>
        <v>635</v>
      </c>
    </row>
    <row r="105" s="110" customFormat="1" spans="1:71">
      <c r="A105" s="123"/>
      <c r="B105" s="123" t="s">
        <v>142</v>
      </c>
      <c r="C105" s="123"/>
      <c r="D105" s="124" t="s">
        <v>255</v>
      </c>
      <c r="E105" s="125">
        <f t="shared" si="40"/>
        <v>47130.59</v>
      </c>
      <c r="F105" s="125">
        <f t="shared" si="42"/>
        <v>45649.17</v>
      </c>
      <c r="G105" s="125">
        <v>25639.34</v>
      </c>
      <c r="H105" s="125">
        <f t="shared" si="43"/>
        <v>3957.19</v>
      </c>
      <c r="I105" s="125">
        <v>0</v>
      </c>
      <c r="J105" s="125">
        <v>1959.71</v>
      </c>
      <c r="K105" s="125">
        <v>1997.48</v>
      </c>
      <c r="L105" s="125">
        <v>0</v>
      </c>
      <c r="M105" s="125">
        <v>2136.61</v>
      </c>
      <c r="N105" s="125">
        <v>0</v>
      </c>
      <c r="O105" s="125">
        <v>12546.03</v>
      </c>
      <c r="P105" s="125">
        <v>0</v>
      </c>
      <c r="Q105" s="125"/>
      <c r="R105" s="125">
        <v>0</v>
      </c>
      <c r="S105" s="125">
        <v>0</v>
      </c>
      <c r="T105" s="125">
        <v>0</v>
      </c>
      <c r="U105" s="125">
        <v>0</v>
      </c>
      <c r="V105" s="125">
        <v>500</v>
      </c>
      <c r="W105" s="125">
        <v>870</v>
      </c>
      <c r="X105" s="123"/>
      <c r="Y105" s="123" t="s">
        <v>142</v>
      </c>
      <c r="Z105" s="123"/>
      <c r="AA105" s="124" t="s">
        <v>255</v>
      </c>
      <c r="AB105" s="125">
        <f>SUM(AB106:AB111)</f>
        <v>1263.06</v>
      </c>
      <c r="AC105" s="125">
        <f t="shared" ref="AC105:BD105" si="56">SUM(AC106:AC111)</f>
        <v>174.9</v>
      </c>
      <c r="AD105" s="125">
        <f t="shared" si="56"/>
        <v>33.3</v>
      </c>
      <c r="AE105" s="125">
        <f t="shared" si="56"/>
        <v>10</v>
      </c>
      <c r="AF105" s="125">
        <f t="shared" si="56"/>
        <v>0.16</v>
      </c>
      <c r="AG105" s="125">
        <f t="shared" si="56"/>
        <v>50.76</v>
      </c>
      <c r="AH105" s="125">
        <f t="shared" si="56"/>
        <v>50.5</v>
      </c>
      <c r="AI105" s="125">
        <f t="shared" si="56"/>
        <v>5.35</v>
      </c>
      <c r="AJ105" s="125">
        <f t="shared" si="56"/>
        <v>0</v>
      </c>
      <c r="AK105" s="125">
        <f t="shared" si="56"/>
        <v>13.5</v>
      </c>
      <c r="AL105" s="125">
        <f t="shared" si="56"/>
        <v>61.3</v>
      </c>
      <c r="AM105" s="125">
        <f t="shared" si="56"/>
        <v>0</v>
      </c>
      <c r="AN105" s="125">
        <f t="shared" si="56"/>
        <v>200</v>
      </c>
      <c r="AO105" s="125">
        <f t="shared" si="56"/>
        <v>0.5</v>
      </c>
      <c r="AP105" s="125">
        <f t="shared" si="56"/>
        <v>2</v>
      </c>
      <c r="AQ105" s="125">
        <f t="shared" si="56"/>
        <v>65.3</v>
      </c>
      <c r="AR105" s="125">
        <f t="shared" si="56"/>
        <v>8.6</v>
      </c>
      <c r="AS105" s="125">
        <f t="shared" si="56"/>
        <v>79.2</v>
      </c>
      <c r="AT105" s="125">
        <f t="shared" si="56"/>
        <v>0</v>
      </c>
      <c r="AU105" s="125">
        <f t="shared" si="56"/>
        <v>0</v>
      </c>
      <c r="AV105" s="125">
        <f t="shared" si="56"/>
        <v>33.21</v>
      </c>
      <c r="AW105" s="125">
        <f t="shared" si="56"/>
        <v>0</v>
      </c>
      <c r="AX105" s="125">
        <f t="shared" si="56"/>
        <v>74.29</v>
      </c>
      <c r="AY105" s="125">
        <f t="shared" si="56"/>
        <v>0</v>
      </c>
      <c r="AZ105" s="125">
        <f t="shared" si="56"/>
        <v>0</v>
      </c>
      <c r="BA105" s="125">
        <f t="shared" si="56"/>
        <v>44.2</v>
      </c>
      <c r="BB105" s="125">
        <f t="shared" si="56"/>
        <v>0.3</v>
      </c>
      <c r="BC105" s="125">
        <f t="shared" si="56"/>
        <v>355.69</v>
      </c>
      <c r="BD105" s="125">
        <f t="shared" si="56"/>
        <v>0</v>
      </c>
      <c r="BE105" s="125">
        <f t="shared" si="45"/>
        <v>218.36</v>
      </c>
      <c r="BF105" s="125">
        <f t="shared" si="46"/>
        <v>0</v>
      </c>
      <c r="BG105" s="125"/>
      <c r="BH105" s="125"/>
      <c r="BI105" s="125"/>
      <c r="BJ105" s="125">
        <v>0</v>
      </c>
      <c r="BK105" s="125">
        <v>218.36</v>
      </c>
      <c r="BL105" s="125">
        <v>0</v>
      </c>
      <c r="BM105" s="125">
        <v>0</v>
      </c>
      <c r="BN105" s="125">
        <v>0</v>
      </c>
      <c r="BO105" s="125">
        <v>0</v>
      </c>
      <c r="BP105" s="125">
        <v>0</v>
      </c>
      <c r="BQ105" s="125">
        <v>0</v>
      </c>
      <c r="BR105" s="125">
        <v>730</v>
      </c>
      <c r="BS105" s="125">
        <f t="shared" si="47"/>
        <v>47860.59</v>
      </c>
    </row>
    <row r="106" s="110" customFormat="1" spans="1:71">
      <c r="A106" s="123" t="s">
        <v>253</v>
      </c>
      <c r="B106" s="123" t="s">
        <v>144</v>
      </c>
      <c r="C106" s="123" t="s">
        <v>137</v>
      </c>
      <c r="D106" s="124" t="s">
        <v>256</v>
      </c>
      <c r="E106" s="125">
        <f t="shared" si="40"/>
        <v>494.32</v>
      </c>
      <c r="F106" s="125">
        <f t="shared" si="42"/>
        <v>454.22</v>
      </c>
      <c r="G106" s="125">
        <v>227.5</v>
      </c>
      <c r="H106" s="125">
        <f t="shared" si="43"/>
        <v>34.51</v>
      </c>
      <c r="I106" s="125">
        <v>0</v>
      </c>
      <c r="J106" s="125">
        <v>16.23</v>
      </c>
      <c r="K106" s="125">
        <v>18.28</v>
      </c>
      <c r="L106" s="125">
        <v>0</v>
      </c>
      <c r="M106" s="125">
        <v>18.96</v>
      </c>
      <c r="N106" s="125">
        <v>0</v>
      </c>
      <c r="O106" s="125">
        <v>173.25</v>
      </c>
      <c r="P106" s="125">
        <v>0</v>
      </c>
      <c r="Q106" s="125"/>
      <c r="R106" s="125">
        <v>0</v>
      </c>
      <c r="S106" s="125">
        <v>0</v>
      </c>
      <c r="T106" s="125">
        <v>0</v>
      </c>
      <c r="U106" s="125">
        <v>0</v>
      </c>
      <c r="V106" s="125">
        <v>0</v>
      </c>
      <c r="W106" s="125">
        <v>0</v>
      </c>
      <c r="X106" s="123" t="s">
        <v>253</v>
      </c>
      <c r="Y106" s="123" t="s">
        <v>144</v>
      </c>
      <c r="Z106" s="123" t="s">
        <v>137</v>
      </c>
      <c r="AA106" s="124" t="s">
        <v>256</v>
      </c>
      <c r="AB106" s="125">
        <f t="shared" ref="AB106:AB111" si="57">SUBTOTAL(9,AC106:BD106)</f>
        <v>40</v>
      </c>
      <c r="AC106" s="136">
        <v>5.5</v>
      </c>
      <c r="AD106" s="136">
        <v>1</v>
      </c>
      <c r="AE106" s="137">
        <v>0</v>
      </c>
      <c r="AF106" s="137">
        <v>0</v>
      </c>
      <c r="AG106" s="136">
        <v>1</v>
      </c>
      <c r="AH106" s="136">
        <v>2</v>
      </c>
      <c r="AI106" s="136">
        <v>0</v>
      </c>
      <c r="AJ106" s="136">
        <v>0</v>
      </c>
      <c r="AK106" s="136">
        <v>0</v>
      </c>
      <c r="AL106" s="136">
        <v>0.5</v>
      </c>
      <c r="AM106" s="137">
        <v>0</v>
      </c>
      <c r="AN106" s="136">
        <v>6</v>
      </c>
      <c r="AO106" s="136">
        <v>0</v>
      </c>
      <c r="AP106" s="136">
        <v>0</v>
      </c>
      <c r="AQ106" s="136">
        <v>3</v>
      </c>
      <c r="AR106" s="136">
        <v>0</v>
      </c>
      <c r="AS106" s="137">
        <v>5</v>
      </c>
      <c r="AT106" s="137">
        <v>0</v>
      </c>
      <c r="AU106" s="137">
        <v>0</v>
      </c>
      <c r="AV106" s="136">
        <v>2</v>
      </c>
      <c r="AW106" s="137">
        <v>0</v>
      </c>
      <c r="AX106" s="136">
        <v>2</v>
      </c>
      <c r="AY106" s="136">
        <v>0</v>
      </c>
      <c r="AZ106" s="136">
        <v>0</v>
      </c>
      <c r="BA106" s="136">
        <v>0</v>
      </c>
      <c r="BB106" s="136">
        <v>0</v>
      </c>
      <c r="BC106" s="136">
        <v>12</v>
      </c>
      <c r="BD106" s="125">
        <v>0</v>
      </c>
      <c r="BE106" s="125">
        <f t="shared" si="45"/>
        <v>0.1</v>
      </c>
      <c r="BF106" s="125">
        <f t="shared" si="46"/>
        <v>0</v>
      </c>
      <c r="BG106" s="125"/>
      <c r="BH106" s="125"/>
      <c r="BI106" s="125"/>
      <c r="BJ106" s="125">
        <v>0</v>
      </c>
      <c r="BK106" s="125">
        <v>0.1</v>
      </c>
      <c r="BL106" s="125">
        <v>0</v>
      </c>
      <c r="BM106" s="125">
        <v>0</v>
      </c>
      <c r="BN106" s="125">
        <v>0</v>
      </c>
      <c r="BO106" s="125">
        <v>0</v>
      </c>
      <c r="BP106" s="125">
        <v>0</v>
      </c>
      <c r="BQ106" s="125">
        <v>0</v>
      </c>
      <c r="BR106" s="125">
        <v>0</v>
      </c>
      <c r="BS106" s="125">
        <f t="shared" si="47"/>
        <v>494.32</v>
      </c>
    </row>
    <row r="107" s="110" customFormat="1" spans="1:71">
      <c r="A107" s="123" t="s">
        <v>253</v>
      </c>
      <c r="B107" s="123" t="s">
        <v>144</v>
      </c>
      <c r="C107" s="123" t="s">
        <v>142</v>
      </c>
      <c r="D107" s="124" t="s">
        <v>257</v>
      </c>
      <c r="E107" s="125">
        <f t="shared" si="40"/>
        <v>17956.97</v>
      </c>
      <c r="F107" s="125">
        <f t="shared" si="42"/>
        <v>17888.83</v>
      </c>
      <c r="G107" s="125">
        <v>8878.63</v>
      </c>
      <c r="H107" s="125">
        <f t="shared" si="43"/>
        <v>1933.53</v>
      </c>
      <c r="I107" s="125">
        <v>0</v>
      </c>
      <c r="J107" s="125">
        <v>946.69</v>
      </c>
      <c r="K107" s="125">
        <v>986.84</v>
      </c>
      <c r="L107" s="125">
        <v>0</v>
      </c>
      <c r="M107" s="125">
        <v>739.89</v>
      </c>
      <c r="N107" s="125">
        <v>0</v>
      </c>
      <c r="O107" s="125">
        <v>5586.78</v>
      </c>
      <c r="P107" s="125">
        <v>0</v>
      </c>
      <c r="Q107" s="125"/>
      <c r="R107" s="125">
        <v>0</v>
      </c>
      <c r="S107" s="125">
        <v>0</v>
      </c>
      <c r="T107" s="125">
        <v>0</v>
      </c>
      <c r="U107" s="125">
        <v>0</v>
      </c>
      <c r="V107" s="125">
        <v>0</v>
      </c>
      <c r="W107" s="125">
        <v>750</v>
      </c>
      <c r="X107" s="123" t="s">
        <v>253</v>
      </c>
      <c r="Y107" s="123" t="s">
        <v>144</v>
      </c>
      <c r="Z107" s="123" t="s">
        <v>142</v>
      </c>
      <c r="AA107" s="124" t="s">
        <v>257</v>
      </c>
      <c r="AB107" s="125">
        <f t="shared" si="57"/>
        <v>40</v>
      </c>
      <c r="AC107" s="136">
        <v>11.2</v>
      </c>
      <c r="AD107" s="136">
        <v>1</v>
      </c>
      <c r="AE107" s="137">
        <v>0</v>
      </c>
      <c r="AF107" s="137">
        <v>0</v>
      </c>
      <c r="AG107" s="136">
        <v>2.2</v>
      </c>
      <c r="AH107" s="136">
        <v>0.5</v>
      </c>
      <c r="AI107" s="136">
        <v>0.6</v>
      </c>
      <c r="AJ107" s="136">
        <v>0</v>
      </c>
      <c r="AK107" s="136">
        <v>0</v>
      </c>
      <c r="AL107" s="136">
        <v>3</v>
      </c>
      <c r="AM107" s="137">
        <v>0</v>
      </c>
      <c r="AN107" s="136">
        <v>5</v>
      </c>
      <c r="AO107" s="136">
        <v>0</v>
      </c>
      <c r="AP107" s="136">
        <v>1</v>
      </c>
      <c r="AQ107" s="136">
        <v>1.5</v>
      </c>
      <c r="AR107" s="136">
        <v>2</v>
      </c>
      <c r="AS107" s="137">
        <v>0</v>
      </c>
      <c r="AT107" s="137">
        <v>0</v>
      </c>
      <c r="AU107" s="137">
        <v>0</v>
      </c>
      <c r="AV107" s="136">
        <v>1</v>
      </c>
      <c r="AW107" s="137">
        <v>0</v>
      </c>
      <c r="AX107" s="136">
        <v>2</v>
      </c>
      <c r="AY107" s="136">
        <v>0</v>
      </c>
      <c r="AZ107" s="136">
        <v>0</v>
      </c>
      <c r="BA107" s="136">
        <v>3</v>
      </c>
      <c r="BB107" s="136">
        <v>0</v>
      </c>
      <c r="BC107" s="136">
        <v>6</v>
      </c>
      <c r="BD107" s="125">
        <v>0</v>
      </c>
      <c r="BE107" s="125">
        <f t="shared" si="45"/>
        <v>28.14</v>
      </c>
      <c r="BF107" s="125">
        <f t="shared" si="46"/>
        <v>0</v>
      </c>
      <c r="BG107" s="125"/>
      <c r="BH107" s="125"/>
      <c r="BI107" s="125"/>
      <c r="BJ107" s="125">
        <v>0</v>
      </c>
      <c r="BK107" s="125">
        <v>28.14</v>
      </c>
      <c r="BL107" s="125">
        <v>0</v>
      </c>
      <c r="BM107" s="125">
        <v>0</v>
      </c>
      <c r="BN107" s="125">
        <v>0</v>
      </c>
      <c r="BO107" s="125">
        <v>0</v>
      </c>
      <c r="BP107" s="125">
        <v>0</v>
      </c>
      <c r="BQ107" s="125">
        <v>0</v>
      </c>
      <c r="BR107" s="125">
        <v>500</v>
      </c>
      <c r="BS107" s="125">
        <f t="shared" si="47"/>
        <v>18456.97</v>
      </c>
    </row>
    <row r="108" s="110" customFormat="1" spans="1:71">
      <c r="A108" s="123" t="s">
        <v>253</v>
      </c>
      <c r="B108" s="123" t="s">
        <v>144</v>
      </c>
      <c r="C108" s="123" t="s">
        <v>145</v>
      </c>
      <c r="D108" s="124" t="s">
        <v>258</v>
      </c>
      <c r="E108" s="125">
        <f t="shared" si="40"/>
        <v>21941.86</v>
      </c>
      <c r="F108" s="125">
        <f t="shared" si="42"/>
        <v>21349.04</v>
      </c>
      <c r="G108" s="125">
        <v>12986.47</v>
      </c>
      <c r="H108" s="125">
        <f t="shared" si="43"/>
        <v>1723.86</v>
      </c>
      <c r="I108" s="125">
        <v>0</v>
      </c>
      <c r="J108" s="125">
        <v>865.68</v>
      </c>
      <c r="K108" s="125">
        <v>858.18</v>
      </c>
      <c r="L108" s="125">
        <v>0</v>
      </c>
      <c r="M108" s="125">
        <v>1082.21</v>
      </c>
      <c r="N108" s="125">
        <v>0</v>
      </c>
      <c r="O108" s="125">
        <v>4936.5</v>
      </c>
      <c r="P108" s="125">
        <v>0</v>
      </c>
      <c r="Q108" s="125"/>
      <c r="R108" s="125">
        <v>0</v>
      </c>
      <c r="S108" s="125">
        <v>0</v>
      </c>
      <c r="T108" s="125">
        <v>0</v>
      </c>
      <c r="U108" s="125">
        <v>0</v>
      </c>
      <c r="V108" s="125">
        <v>500</v>
      </c>
      <c r="W108" s="125">
        <v>120</v>
      </c>
      <c r="X108" s="123" t="s">
        <v>253</v>
      </c>
      <c r="Y108" s="123" t="s">
        <v>144</v>
      </c>
      <c r="Z108" s="123" t="s">
        <v>145</v>
      </c>
      <c r="AA108" s="124" t="s">
        <v>258</v>
      </c>
      <c r="AB108" s="125">
        <f t="shared" si="57"/>
        <v>433</v>
      </c>
      <c r="AC108" s="136">
        <v>62.2</v>
      </c>
      <c r="AD108" s="136">
        <v>23.3</v>
      </c>
      <c r="AE108" s="137">
        <v>0</v>
      </c>
      <c r="AF108" s="137">
        <v>0.16</v>
      </c>
      <c r="AG108" s="136">
        <v>5.7</v>
      </c>
      <c r="AH108" s="136">
        <v>4.5</v>
      </c>
      <c r="AI108" s="136">
        <v>2.75</v>
      </c>
      <c r="AJ108" s="136">
        <v>0</v>
      </c>
      <c r="AK108" s="136">
        <v>0.5</v>
      </c>
      <c r="AL108" s="136">
        <v>43.6</v>
      </c>
      <c r="AM108" s="137">
        <v>0</v>
      </c>
      <c r="AN108" s="136">
        <v>17</v>
      </c>
      <c r="AO108" s="136">
        <v>0.5</v>
      </c>
      <c r="AP108" s="136">
        <v>1</v>
      </c>
      <c r="AQ108" s="136">
        <v>9</v>
      </c>
      <c r="AR108" s="136">
        <v>6.6</v>
      </c>
      <c r="AS108" s="137">
        <v>3.2</v>
      </c>
      <c r="AT108" s="137">
        <v>0</v>
      </c>
      <c r="AU108" s="137">
        <v>0</v>
      </c>
      <c r="AV108" s="136">
        <v>12.7</v>
      </c>
      <c r="AW108" s="137">
        <v>0</v>
      </c>
      <c r="AX108" s="136">
        <v>23.29</v>
      </c>
      <c r="AY108" s="136">
        <v>0</v>
      </c>
      <c r="AZ108" s="136">
        <v>0</v>
      </c>
      <c r="BA108" s="136">
        <v>35.2</v>
      </c>
      <c r="BB108" s="136">
        <v>0.3</v>
      </c>
      <c r="BC108" s="136">
        <v>181.5</v>
      </c>
      <c r="BD108" s="125">
        <v>0</v>
      </c>
      <c r="BE108" s="125">
        <f t="shared" si="45"/>
        <v>159.82</v>
      </c>
      <c r="BF108" s="125">
        <f t="shared" si="46"/>
        <v>0</v>
      </c>
      <c r="BG108" s="125"/>
      <c r="BH108" s="125"/>
      <c r="BI108" s="125"/>
      <c r="BJ108" s="125">
        <v>0</v>
      </c>
      <c r="BK108" s="125">
        <v>159.82</v>
      </c>
      <c r="BL108" s="125">
        <v>0</v>
      </c>
      <c r="BM108" s="125">
        <v>0</v>
      </c>
      <c r="BN108" s="125">
        <v>0</v>
      </c>
      <c r="BO108" s="125">
        <v>0</v>
      </c>
      <c r="BP108" s="125">
        <v>0</v>
      </c>
      <c r="BQ108" s="125">
        <v>0</v>
      </c>
      <c r="BR108" s="125">
        <v>0</v>
      </c>
      <c r="BS108" s="125">
        <f t="shared" si="47"/>
        <v>21941.86</v>
      </c>
    </row>
    <row r="109" s="110" customFormat="1" spans="1:71">
      <c r="A109" s="123" t="s">
        <v>253</v>
      </c>
      <c r="B109" s="123" t="s">
        <v>144</v>
      </c>
      <c r="C109" s="123" t="s">
        <v>156</v>
      </c>
      <c r="D109" s="124" t="s">
        <v>259</v>
      </c>
      <c r="E109" s="125">
        <f t="shared" si="40"/>
        <v>6737.44</v>
      </c>
      <c r="F109" s="125">
        <f t="shared" si="42"/>
        <v>5957.09</v>
      </c>
      <c r="G109" s="125">
        <v>3546.74</v>
      </c>
      <c r="H109" s="125">
        <f t="shared" si="43"/>
        <v>265.29</v>
      </c>
      <c r="I109" s="125">
        <v>0</v>
      </c>
      <c r="J109" s="125">
        <v>131.11</v>
      </c>
      <c r="K109" s="125">
        <v>134.18</v>
      </c>
      <c r="L109" s="125">
        <v>0</v>
      </c>
      <c r="M109" s="125">
        <v>295.56</v>
      </c>
      <c r="N109" s="125">
        <v>0</v>
      </c>
      <c r="O109" s="125">
        <v>1849.5</v>
      </c>
      <c r="P109" s="125">
        <v>0</v>
      </c>
      <c r="Q109" s="125"/>
      <c r="R109" s="125">
        <v>0</v>
      </c>
      <c r="S109" s="125">
        <v>0</v>
      </c>
      <c r="T109" s="125">
        <v>0</v>
      </c>
      <c r="U109" s="125">
        <v>0</v>
      </c>
      <c r="V109" s="125">
        <v>0</v>
      </c>
      <c r="W109" s="125">
        <v>0</v>
      </c>
      <c r="X109" s="123" t="s">
        <v>253</v>
      </c>
      <c r="Y109" s="123" t="s">
        <v>144</v>
      </c>
      <c r="Z109" s="123" t="s">
        <v>156</v>
      </c>
      <c r="AA109" s="124" t="s">
        <v>259</v>
      </c>
      <c r="AB109" s="125">
        <f t="shared" si="57"/>
        <v>750.06</v>
      </c>
      <c r="AC109" s="136">
        <v>96</v>
      </c>
      <c r="AD109" s="136">
        <v>8</v>
      </c>
      <c r="AE109" s="137">
        <v>10</v>
      </c>
      <c r="AF109" s="137">
        <v>0</v>
      </c>
      <c r="AG109" s="136">
        <v>41.86</v>
      </c>
      <c r="AH109" s="136">
        <v>43.5</v>
      </c>
      <c r="AI109" s="136">
        <v>2</v>
      </c>
      <c r="AJ109" s="136">
        <v>0</v>
      </c>
      <c r="AK109" s="136">
        <v>13</v>
      </c>
      <c r="AL109" s="136">
        <v>14.2</v>
      </c>
      <c r="AM109" s="137">
        <v>0</v>
      </c>
      <c r="AN109" s="136">
        <v>172</v>
      </c>
      <c r="AO109" s="136">
        <v>0</v>
      </c>
      <c r="AP109" s="136">
        <v>0</v>
      </c>
      <c r="AQ109" s="136">
        <v>51.8</v>
      </c>
      <c r="AR109" s="136">
        <v>0</v>
      </c>
      <c r="AS109" s="137">
        <v>71</v>
      </c>
      <c r="AT109" s="137">
        <v>0</v>
      </c>
      <c r="AU109" s="137">
        <v>0</v>
      </c>
      <c r="AV109" s="136">
        <v>17.51</v>
      </c>
      <c r="AW109" s="137">
        <v>0</v>
      </c>
      <c r="AX109" s="136">
        <v>47</v>
      </c>
      <c r="AY109" s="136">
        <v>0</v>
      </c>
      <c r="AZ109" s="136">
        <v>0</v>
      </c>
      <c r="BA109" s="136">
        <v>6</v>
      </c>
      <c r="BB109" s="136">
        <v>0</v>
      </c>
      <c r="BC109" s="136">
        <v>156.19</v>
      </c>
      <c r="BD109" s="125">
        <v>0</v>
      </c>
      <c r="BE109" s="125">
        <f t="shared" si="45"/>
        <v>30.29</v>
      </c>
      <c r="BF109" s="125">
        <f t="shared" si="46"/>
        <v>0</v>
      </c>
      <c r="BG109" s="125"/>
      <c r="BH109" s="125"/>
      <c r="BI109" s="125"/>
      <c r="BJ109" s="125">
        <v>0</v>
      </c>
      <c r="BK109" s="125">
        <v>30.29</v>
      </c>
      <c r="BL109" s="125">
        <v>0</v>
      </c>
      <c r="BM109" s="125">
        <v>0</v>
      </c>
      <c r="BN109" s="125">
        <v>0</v>
      </c>
      <c r="BO109" s="125">
        <v>0</v>
      </c>
      <c r="BP109" s="125">
        <v>0</v>
      </c>
      <c r="BQ109" s="125">
        <v>0</v>
      </c>
      <c r="BR109" s="125">
        <v>160</v>
      </c>
      <c r="BS109" s="125">
        <f t="shared" si="47"/>
        <v>6897.44</v>
      </c>
    </row>
    <row r="110" s="110" customFormat="1" spans="1:71">
      <c r="A110" s="123" t="s">
        <v>253</v>
      </c>
      <c r="B110" s="123" t="s">
        <v>144</v>
      </c>
      <c r="C110" s="123" t="s">
        <v>159</v>
      </c>
      <c r="D110" s="124" t="s">
        <v>260</v>
      </c>
      <c r="E110" s="125">
        <f t="shared" si="40"/>
        <v>0</v>
      </c>
      <c r="F110" s="125">
        <f t="shared" si="42"/>
        <v>0</v>
      </c>
      <c r="G110" s="125">
        <v>0</v>
      </c>
      <c r="H110" s="125">
        <f t="shared" si="43"/>
        <v>0</v>
      </c>
      <c r="I110" s="125">
        <v>0</v>
      </c>
      <c r="J110" s="125">
        <v>0</v>
      </c>
      <c r="K110" s="125">
        <v>0</v>
      </c>
      <c r="L110" s="125">
        <v>0</v>
      </c>
      <c r="M110" s="125">
        <v>0</v>
      </c>
      <c r="N110" s="125">
        <v>0</v>
      </c>
      <c r="O110" s="125">
        <v>0</v>
      </c>
      <c r="P110" s="125">
        <v>0</v>
      </c>
      <c r="Q110" s="125"/>
      <c r="R110" s="125">
        <v>0</v>
      </c>
      <c r="S110" s="125">
        <v>0</v>
      </c>
      <c r="T110" s="125">
        <v>0</v>
      </c>
      <c r="U110" s="125">
        <v>0</v>
      </c>
      <c r="V110" s="125">
        <v>0</v>
      </c>
      <c r="W110" s="125">
        <v>0</v>
      </c>
      <c r="X110" s="123" t="s">
        <v>253</v>
      </c>
      <c r="Y110" s="123" t="s">
        <v>144</v>
      </c>
      <c r="Z110" s="123" t="s">
        <v>159</v>
      </c>
      <c r="AA110" s="124" t="s">
        <v>260</v>
      </c>
      <c r="AB110" s="125">
        <f t="shared" si="57"/>
        <v>0</v>
      </c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>
        <v>0</v>
      </c>
      <c r="BE110" s="125">
        <f t="shared" si="45"/>
        <v>0</v>
      </c>
      <c r="BF110" s="125">
        <f t="shared" si="46"/>
        <v>0</v>
      </c>
      <c r="BG110" s="125"/>
      <c r="BH110" s="125"/>
      <c r="BI110" s="125">
        <v>0</v>
      </c>
      <c r="BJ110" s="125">
        <v>0</v>
      </c>
      <c r="BK110" s="125">
        <v>0</v>
      </c>
      <c r="BL110" s="125">
        <v>0</v>
      </c>
      <c r="BM110" s="125">
        <v>0</v>
      </c>
      <c r="BN110" s="125">
        <v>0</v>
      </c>
      <c r="BO110" s="125">
        <v>0</v>
      </c>
      <c r="BP110" s="125">
        <v>0</v>
      </c>
      <c r="BQ110" s="125">
        <v>0</v>
      </c>
      <c r="BR110" s="125">
        <v>20</v>
      </c>
      <c r="BS110" s="125">
        <f t="shared" si="47"/>
        <v>20</v>
      </c>
    </row>
    <row r="111" s="110" customFormat="1" spans="1:71">
      <c r="A111" s="123" t="s">
        <v>253</v>
      </c>
      <c r="B111" s="123" t="s">
        <v>144</v>
      </c>
      <c r="C111" s="123" t="s">
        <v>154</v>
      </c>
      <c r="D111" s="124" t="s">
        <v>261</v>
      </c>
      <c r="E111" s="125">
        <f t="shared" si="40"/>
        <v>0</v>
      </c>
      <c r="F111" s="125">
        <f t="shared" si="42"/>
        <v>0</v>
      </c>
      <c r="G111" s="125">
        <v>0</v>
      </c>
      <c r="H111" s="125">
        <f t="shared" si="43"/>
        <v>0</v>
      </c>
      <c r="I111" s="125">
        <v>0</v>
      </c>
      <c r="J111" s="125">
        <v>0</v>
      </c>
      <c r="K111" s="125">
        <v>0</v>
      </c>
      <c r="L111" s="125">
        <v>0</v>
      </c>
      <c r="M111" s="125">
        <v>0</v>
      </c>
      <c r="N111" s="125">
        <v>0</v>
      </c>
      <c r="O111" s="125">
        <v>0</v>
      </c>
      <c r="P111" s="125">
        <v>0</v>
      </c>
      <c r="Q111" s="125"/>
      <c r="R111" s="125">
        <v>0</v>
      </c>
      <c r="S111" s="125">
        <v>0</v>
      </c>
      <c r="T111" s="125">
        <v>0</v>
      </c>
      <c r="U111" s="125">
        <v>0</v>
      </c>
      <c r="V111" s="125">
        <v>0</v>
      </c>
      <c r="W111" s="125">
        <v>0</v>
      </c>
      <c r="X111" s="123" t="s">
        <v>253</v>
      </c>
      <c r="Y111" s="123" t="s">
        <v>144</v>
      </c>
      <c r="Z111" s="123" t="s">
        <v>154</v>
      </c>
      <c r="AA111" s="124" t="s">
        <v>261</v>
      </c>
      <c r="AB111" s="125">
        <f t="shared" si="57"/>
        <v>0</v>
      </c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>
        <v>0</v>
      </c>
      <c r="BE111" s="125">
        <f t="shared" si="45"/>
        <v>0</v>
      </c>
      <c r="BF111" s="125">
        <f t="shared" si="46"/>
        <v>0</v>
      </c>
      <c r="BG111" s="125"/>
      <c r="BH111" s="125"/>
      <c r="BI111" s="125">
        <v>0</v>
      </c>
      <c r="BJ111" s="125">
        <v>0</v>
      </c>
      <c r="BK111" s="125">
        <v>0</v>
      </c>
      <c r="BL111" s="125">
        <v>0</v>
      </c>
      <c r="BM111" s="125">
        <v>0</v>
      </c>
      <c r="BN111" s="125">
        <v>0</v>
      </c>
      <c r="BO111" s="125">
        <v>0</v>
      </c>
      <c r="BP111" s="125">
        <v>0</v>
      </c>
      <c r="BQ111" s="125">
        <v>0</v>
      </c>
      <c r="BR111" s="125">
        <v>50</v>
      </c>
      <c r="BS111" s="125">
        <f t="shared" si="47"/>
        <v>50</v>
      </c>
    </row>
    <row r="112" s="110" customFormat="1" spans="1:71">
      <c r="A112" s="123"/>
      <c r="B112" s="123" t="s">
        <v>145</v>
      </c>
      <c r="C112" s="123"/>
      <c r="D112" s="124" t="s">
        <v>262</v>
      </c>
      <c r="E112" s="125">
        <f t="shared" si="40"/>
        <v>1283.25</v>
      </c>
      <c r="F112" s="125">
        <f t="shared" si="42"/>
        <v>1144.33</v>
      </c>
      <c r="G112" s="125">
        <v>703.23</v>
      </c>
      <c r="H112" s="125">
        <f t="shared" si="43"/>
        <v>0</v>
      </c>
      <c r="I112" s="125">
        <v>0</v>
      </c>
      <c r="J112" s="125">
        <v>0</v>
      </c>
      <c r="K112" s="125">
        <v>0</v>
      </c>
      <c r="L112" s="125">
        <v>0</v>
      </c>
      <c r="M112" s="125">
        <v>58.6</v>
      </c>
      <c r="N112" s="125">
        <v>0</v>
      </c>
      <c r="O112" s="125">
        <v>382.5</v>
      </c>
      <c r="P112" s="125">
        <v>0</v>
      </c>
      <c r="Q112" s="125"/>
      <c r="R112" s="125">
        <v>0</v>
      </c>
      <c r="S112" s="125">
        <v>0</v>
      </c>
      <c r="T112" s="125">
        <v>0</v>
      </c>
      <c r="U112" s="125">
        <v>0</v>
      </c>
      <c r="V112" s="125">
        <v>0</v>
      </c>
      <c r="W112" s="125">
        <v>0</v>
      </c>
      <c r="X112" s="123"/>
      <c r="Y112" s="123" t="s">
        <v>145</v>
      </c>
      <c r="Z112" s="123"/>
      <c r="AA112" s="124" t="s">
        <v>262</v>
      </c>
      <c r="AB112" s="125">
        <f>SUM(AB113:AB114)</f>
        <v>136.48</v>
      </c>
      <c r="AC112" s="125">
        <f t="shared" ref="AC112:BD112" si="58">SUM(AC113:AC114)</f>
        <v>0</v>
      </c>
      <c r="AD112" s="125">
        <f t="shared" si="58"/>
        <v>0</v>
      </c>
      <c r="AE112" s="125">
        <f t="shared" si="58"/>
        <v>0</v>
      </c>
      <c r="AF112" s="125">
        <f t="shared" si="58"/>
        <v>0</v>
      </c>
      <c r="AG112" s="125">
        <f t="shared" si="58"/>
        <v>16.48</v>
      </c>
      <c r="AH112" s="125">
        <f t="shared" si="58"/>
        <v>0</v>
      </c>
      <c r="AI112" s="125">
        <f t="shared" si="58"/>
        <v>0</v>
      </c>
      <c r="AJ112" s="125">
        <f t="shared" si="58"/>
        <v>0</v>
      </c>
      <c r="AK112" s="125">
        <f t="shared" si="58"/>
        <v>0</v>
      </c>
      <c r="AL112" s="125">
        <f t="shared" si="58"/>
        <v>0</v>
      </c>
      <c r="AM112" s="125">
        <f t="shared" si="58"/>
        <v>0</v>
      </c>
      <c r="AN112" s="125">
        <f t="shared" si="58"/>
        <v>0</v>
      </c>
      <c r="AO112" s="125">
        <f t="shared" si="58"/>
        <v>0</v>
      </c>
      <c r="AP112" s="125">
        <f t="shared" si="58"/>
        <v>0</v>
      </c>
      <c r="AQ112" s="125">
        <f t="shared" si="58"/>
        <v>0</v>
      </c>
      <c r="AR112" s="125">
        <f t="shared" si="58"/>
        <v>0</v>
      </c>
      <c r="AS112" s="125">
        <f t="shared" si="58"/>
        <v>120</v>
      </c>
      <c r="AT112" s="125">
        <f t="shared" si="58"/>
        <v>0</v>
      </c>
      <c r="AU112" s="125">
        <f t="shared" si="58"/>
        <v>0</v>
      </c>
      <c r="AV112" s="125">
        <f t="shared" si="58"/>
        <v>0</v>
      </c>
      <c r="AW112" s="125">
        <f t="shared" si="58"/>
        <v>0</v>
      </c>
      <c r="AX112" s="125">
        <f t="shared" si="58"/>
        <v>0</v>
      </c>
      <c r="AY112" s="125">
        <f t="shared" si="58"/>
        <v>0</v>
      </c>
      <c r="AZ112" s="125">
        <f t="shared" si="58"/>
        <v>0</v>
      </c>
      <c r="BA112" s="125">
        <f t="shared" si="58"/>
        <v>0</v>
      </c>
      <c r="BB112" s="125">
        <f t="shared" si="58"/>
        <v>0</v>
      </c>
      <c r="BC112" s="125">
        <f t="shared" si="58"/>
        <v>0</v>
      </c>
      <c r="BD112" s="125">
        <f t="shared" si="58"/>
        <v>0</v>
      </c>
      <c r="BE112" s="125">
        <f t="shared" si="45"/>
        <v>2.44</v>
      </c>
      <c r="BF112" s="125">
        <f t="shared" si="46"/>
        <v>0</v>
      </c>
      <c r="BG112" s="125"/>
      <c r="BH112" s="125"/>
      <c r="BI112" s="125">
        <v>0</v>
      </c>
      <c r="BJ112" s="125">
        <v>0</v>
      </c>
      <c r="BK112" s="125">
        <v>2.44</v>
      </c>
      <c r="BL112" s="125">
        <v>0</v>
      </c>
      <c r="BM112" s="125">
        <v>0</v>
      </c>
      <c r="BN112" s="125">
        <v>0</v>
      </c>
      <c r="BO112" s="125">
        <v>0</v>
      </c>
      <c r="BP112" s="125">
        <v>0</v>
      </c>
      <c r="BQ112" s="125">
        <v>0</v>
      </c>
      <c r="BR112" s="125">
        <v>80</v>
      </c>
      <c r="BS112" s="125">
        <f t="shared" si="47"/>
        <v>1363.25</v>
      </c>
    </row>
    <row r="113" s="110" customFormat="1" spans="1:71">
      <c r="A113" s="123" t="s">
        <v>253</v>
      </c>
      <c r="B113" s="123" t="s">
        <v>147</v>
      </c>
      <c r="C113" s="123" t="s">
        <v>142</v>
      </c>
      <c r="D113" s="124" t="s">
        <v>263</v>
      </c>
      <c r="E113" s="125">
        <f t="shared" si="40"/>
        <v>0</v>
      </c>
      <c r="F113" s="125">
        <f t="shared" si="42"/>
        <v>0</v>
      </c>
      <c r="G113" s="125">
        <v>0</v>
      </c>
      <c r="H113" s="125">
        <f t="shared" si="43"/>
        <v>0</v>
      </c>
      <c r="I113" s="125">
        <v>0</v>
      </c>
      <c r="J113" s="125">
        <v>0</v>
      </c>
      <c r="K113" s="125">
        <v>0</v>
      </c>
      <c r="L113" s="125">
        <v>0</v>
      </c>
      <c r="M113" s="125">
        <v>0</v>
      </c>
      <c r="N113" s="125">
        <v>0</v>
      </c>
      <c r="O113" s="125">
        <v>0</v>
      </c>
      <c r="P113" s="125">
        <v>0</v>
      </c>
      <c r="Q113" s="125"/>
      <c r="R113" s="125">
        <v>0</v>
      </c>
      <c r="S113" s="125">
        <v>0</v>
      </c>
      <c r="T113" s="125">
        <v>0</v>
      </c>
      <c r="U113" s="125">
        <v>0</v>
      </c>
      <c r="V113" s="125">
        <v>0</v>
      </c>
      <c r="W113" s="125">
        <v>0</v>
      </c>
      <c r="X113" s="123" t="s">
        <v>253</v>
      </c>
      <c r="Y113" s="123" t="s">
        <v>147</v>
      </c>
      <c r="Z113" s="123" t="s">
        <v>142</v>
      </c>
      <c r="AA113" s="124" t="s">
        <v>263</v>
      </c>
      <c r="AB113" s="125">
        <f t="shared" ref="AB113:AB114" si="59">SUBTOTAL(9,AC113:BD113)</f>
        <v>0</v>
      </c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>
        <v>0</v>
      </c>
      <c r="BE113" s="125">
        <f t="shared" si="45"/>
        <v>0</v>
      </c>
      <c r="BF113" s="125">
        <f t="shared" si="46"/>
        <v>0</v>
      </c>
      <c r="BG113" s="125"/>
      <c r="BH113" s="125"/>
      <c r="BI113" s="125">
        <v>0</v>
      </c>
      <c r="BJ113" s="125">
        <v>0</v>
      </c>
      <c r="BK113" s="125">
        <v>0</v>
      </c>
      <c r="BL113" s="125">
        <v>0</v>
      </c>
      <c r="BM113" s="125">
        <v>0</v>
      </c>
      <c r="BN113" s="125">
        <v>0</v>
      </c>
      <c r="BO113" s="125">
        <v>0</v>
      </c>
      <c r="BP113" s="125">
        <v>0</v>
      </c>
      <c r="BQ113" s="125">
        <v>0</v>
      </c>
      <c r="BR113" s="125">
        <v>0</v>
      </c>
      <c r="BS113" s="125">
        <f t="shared" si="47"/>
        <v>0</v>
      </c>
    </row>
    <row r="114" s="110" customFormat="1" spans="1:71">
      <c r="A114" s="123" t="s">
        <v>253</v>
      </c>
      <c r="B114" s="123" t="s">
        <v>147</v>
      </c>
      <c r="C114" s="123" t="s">
        <v>156</v>
      </c>
      <c r="D114" s="124" t="s">
        <v>264</v>
      </c>
      <c r="E114" s="125">
        <f t="shared" si="40"/>
        <v>1283.25</v>
      </c>
      <c r="F114" s="125">
        <f t="shared" si="42"/>
        <v>1144.33</v>
      </c>
      <c r="G114" s="125">
        <v>703.23</v>
      </c>
      <c r="H114" s="125">
        <f t="shared" si="43"/>
        <v>0</v>
      </c>
      <c r="I114" s="125">
        <v>0</v>
      </c>
      <c r="J114" s="125">
        <v>0</v>
      </c>
      <c r="K114" s="125">
        <v>0</v>
      </c>
      <c r="L114" s="125">
        <v>0</v>
      </c>
      <c r="M114" s="125">
        <v>58.6</v>
      </c>
      <c r="N114" s="125">
        <v>0</v>
      </c>
      <c r="O114" s="125">
        <v>382.5</v>
      </c>
      <c r="P114" s="125">
        <v>0</v>
      </c>
      <c r="Q114" s="125"/>
      <c r="R114" s="125">
        <v>0</v>
      </c>
      <c r="S114" s="125">
        <v>0</v>
      </c>
      <c r="T114" s="125">
        <v>0</v>
      </c>
      <c r="U114" s="125">
        <v>0</v>
      </c>
      <c r="V114" s="125">
        <v>0</v>
      </c>
      <c r="W114" s="125">
        <v>0</v>
      </c>
      <c r="X114" s="123" t="s">
        <v>253</v>
      </c>
      <c r="Y114" s="123" t="s">
        <v>147</v>
      </c>
      <c r="Z114" s="123" t="s">
        <v>156</v>
      </c>
      <c r="AA114" s="124" t="s">
        <v>264</v>
      </c>
      <c r="AB114" s="125">
        <f t="shared" si="59"/>
        <v>136.48</v>
      </c>
      <c r="AC114" s="136">
        <v>0</v>
      </c>
      <c r="AD114" s="136">
        <v>0</v>
      </c>
      <c r="AE114" s="137">
        <v>0</v>
      </c>
      <c r="AF114" s="137">
        <v>0</v>
      </c>
      <c r="AG114" s="136">
        <v>16.48</v>
      </c>
      <c r="AH114" s="136">
        <v>0</v>
      </c>
      <c r="AI114" s="136">
        <v>0</v>
      </c>
      <c r="AJ114" s="136">
        <v>0</v>
      </c>
      <c r="AK114" s="136">
        <v>0</v>
      </c>
      <c r="AL114" s="136">
        <v>0</v>
      </c>
      <c r="AM114" s="137">
        <v>0</v>
      </c>
      <c r="AN114" s="136">
        <v>0</v>
      </c>
      <c r="AO114" s="136">
        <v>0</v>
      </c>
      <c r="AP114" s="136">
        <v>0</v>
      </c>
      <c r="AQ114" s="136">
        <v>0</v>
      </c>
      <c r="AR114" s="136">
        <v>0</v>
      </c>
      <c r="AS114" s="137">
        <v>120</v>
      </c>
      <c r="AT114" s="137">
        <v>0</v>
      </c>
      <c r="AU114" s="137">
        <v>0</v>
      </c>
      <c r="AV114" s="136">
        <v>0</v>
      </c>
      <c r="AW114" s="137">
        <v>0</v>
      </c>
      <c r="AX114" s="136">
        <v>0</v>
      </c>
      <c r="AY114" s="136">
        <v>0</v>
      </c>
      <c r="AZ114" s="136">
        <v>0</v>
      </c>
      <c r="BA114" s="136">
        <v>0</v>
      </c>
      <c r="BB114" s="136">
        <v>0</v>
      </c>
      <c r="BC114" s="136">
        <v>0</v>
      </c>
      <c r="BD114" s="125">
        <v>0</v>
      </c>
      <c r="BE114" s="125">
        <f t="shared" si="45"/>
        <v>2.44</v>
      </c>
      <c r="BF114" s="125">
        <f t="shared" si="46"/>
        <v>0</v>
      </c>
      <c r="BG114" s="125"/>
      <c r="BH114" s="125"/>
      <c r="BI114" s="125">
        <v>0</v>
      </c>
      <c r="BJ114" s="125">
        <v>0</v>
      </c>
      <c r="BK114" s="125">
        <v>2.44</v>
      </c>
      <c r="BL114" s="125">
        <v>0</v>
      </c>
      <c r="BM114" s="125">
        <v>0</v>
      </c>
      <c r="BN114" s="125">
        <v>0</v>
      </c>
      <c r="BO114" s="125">
        <v>0</v>
      </c>
      <c r="BP114" s="125">
        <v>0</v>
      </c>
      <c r="BQ114" s="125">
        <v>0</v>
      </c>
      <c r="BR114" s="125">
        <v>80</v>
      </c>
      <c r="BS114" s="125">
        <f t="shared" si="47"/>
        <v>1363.25</v>
      </c>
    </row>
    <row r="115" s="110" customFormat="1" spans="1:71">
      <c r="A115" s="123"/>
      <c r="B115" s="123" t="s">
        <v>163</v>
      </c>
      <c r="C115" s="123"/>
      <c r="D115" s="124" t="s">
        <v>265</v>
      </c>
      <c r="E115" s="125">
        <f t="shared" si="40"/>
        <v>69</v>
      </c>
      <c r="F115" s="125">
        <f t="shared" si="42"/>
        <v>69</v>
      </c>
      <c r="G115" s="125">
        <v>45</v>
      </c>
      <c r="H115" s="125">
        <f t="shared" si="43"/>
        <v>0</v>
      </c>
      <c r="I115" s="125">
        <v>0</v>
      </c>
      <c r="J115" s="125">
        <v>0</v>
      </c>
      <c r="K115" s="125">
        <v>0</v>
      </c>
      <c r="L115" s="125">
        <v>0</v>
      </c>
      <c r="M115" s="125">
        <v>3.75</v>
      </c>
      <c r="N115" s="125">
        <v>0</v>
      </c>
      <c r="O115" s="125">
        <v>20.25</v>
      </c>
      <c r="P115" s="125">
        <v>0</v>
      </c>
      <c r="Q115" s="125"/>
      <c r="R115" s="125">
        <v>0</v>
      </c>
      <c r="S115" s="125">
        <v>0</v>
      </c>
      <c r="T115" s="125">
        <v>0</v>
      </c>
      <c r="U115" s="125">
        <v>0</v>
      </c>
      <c r="V115" s="125">
        <v>0</v>
      </c>
      <c r="W115" s="125">
        <v>0</v>
      </c>
      <c r="X115" s="123"/>
      <c r="Y115" s="123" t="s">
        <v>163</v>
      </c>
      <c r="Z115" s="123"/>
      <c r="AA115" s="124" t="s">
        <v>265</v>
      </c>
      <c r="AB115" s="125">
        <f>SUM(AB116)</f>
        <v>0</v>
      </c>
      <c r="AC115" s="125">
        <f t="shared" ref="AC115:BD115" si="60">SUM(AC116)</f>
        <v>0</v>
      </c>
      <c r="AD115" s="125">
        <f t="shared" si="60"/>
        <v>0</v>
      </c>
      <c r="AE115" s="125">
        <f t="shared" si="60"/>
        <v>0</v>
      </c>
      <c r="AF115" s="125">
        <f t="shared" si="60"/>
        <v>0</v>
      </c>
      <c r="AG115" s="125">
        <f t="shared" si="60"/>
        <v>0</v>
      </c>
      <c r="AH115" s="125">
        <f t="shared" si="60"/>
        <v>0</v>
      </c>
      <c r="AI115" s="125">
        <f t="shared" si="60"/>
        <v>0</v>
      </c>
      <c r="AJ115" s="125">
        <f t="shared" si="60"/>
        <v>0</v>
      </c>
      <c r="AK115" s="125">
        <f t="shared" si="60"/>
        <v>0</v>
      </c>
      <c r="AL115" s="125">
        <f t="shared" si="60"/>
        <v>0</v>
      </c>
      <c r="AM115" s="125">
        <f t="shared" si="60"/>
        <v>0</v>
      </c>
      <c r="AN115" s="125">
        <f t="shared" si="60"/>
        <v>0</v>
      </c>
      <c r="AO115" s="125">
        <f t="shared" si="60"/>
        <v>0</v>
      </c>
      <c r="AP115" s="125">
        <f t="shared" si="60"/>
        <v>0</v>
      </c>
      <c r="AQ115" s="125">
        <f t="shared" si="60"/>
        <v>0</v>
      </c>
      <c r="AR115" s="125">
        <f t="shared" si="60"/>
        <v>0</v>
      </c>
      <c r="AS115" s="125">
        <f t="shared" si="60"/>
        <v>0</v>
      </c>
      <c r="AT115" s="125">
        <f t="shared" si="60"/>
        <v>0</v>
      </c>
      <c r="AU115" s="125">
        <f t="shared" si="60"/>
        <v>0</v>
      </c>
      <c r="AV115" s="125">
        <f t="shared" si="60"/>
        <v>0</v>
      </c>
      <c r="AW115" s="125">
        <f t="shared" si="60"/>
        <v>0</v>
      </c>
      <c r="AX115" s="125">
        <f t="shared" si="60"/>
        <v>0</v>
      </c>
      <c r="AY115" s="125">
        <f t="shared" si="60"/>
        <v>0</v>
      </c>
      <c r="AZ115" s="125">
        <f t="shared" si="60"/>
        <v>0</v>
      </c>
      <c r="BA115" s="125">
        <f t="shared" si="60"/>
        <v>0</v>
      </c>
      <c r="BB115" s="125">
        <f t="shared" si="60"/>
        <v>0</v>
      </c>
      <c r="BC115" s="125">
        <f t="shared" si="60"/>
        <v>0</v>
      </c>
      <c r="BD115" s="125">
        <f t="shared" si="60"/>
        <v>0</v>
      </c>
      <c r="BE115" s="125">
        <f t="shared" si="45"/>
        <v>0</v>
      </c>
      <c r="BF115" s="125">
        <f t="shared" si="46"/>
        <v>0</v>
      </c>
      <c r="BG115" s="125"/>
      <c r="BH115" s="125"/>
      <c r="BI115" s="125">
        <v>0</v>
      </c>
      <c r="BJ115" s="125">
        <v>0</v>
      </c>
      <c r="BK115" s="125">
        <v>0</v>
      </c>
      <c r="BL115" s="125">
        <v>0</v>
      </c>
      <c r="BM115" s="125">
        <v>0</v>
      </c>
      <c r="BN115" s="125">
        <v>0</v>
      </c>
      <c r="BO115" s="125">
        <v>0</v>
      </c>
      <c r="BP115" s="125">
        <v>0</v>
      </c>
      <c r="BQ115" s="125">
        <v>0</v>
      </c>
      <c r="BR115" s="125">
        <v>15</v>
      </c>
      <c r="BS115" s="125">
        <f t="shared" si="47"/>
        <v>84</v>
      </c>
    </row>
    <row r="116" s="110" customFormat="1" spans="1:71">
      <c r="A116" s="123" t="s">
        <v>253</v>
      </c>
      <c r="B116" s="123" t="s">
        <v>171</v>
      </c>
      <c r="C116" s="123" t="s">
        <v>137</v>
      </c>
      <c r="D116" s="124" t="s">
        <v>266</v>
      </c>
      <c r="E116" s="125">
        <f t="shared" si="40"/>
        <v>69</v>
      </c>
      <c r="F116" s="125">
        <f t="shared" si="42"/>
        <v>69</v>
      </c>
      <c r="G116" s="125">
        <v>45</v>
      </c>
      <c r="H116" s="125">
        <f t="shared" si="43"/>
        <v>0</v>
      </c>
      <c r="I116" s="125">
        <v>0</v>
      </c>
      <c r="J116" s="125">
        <v>0</v>
      </c>
      <c r="K116" s="125">
        <v>0</v>
      </c>
      <c r="L116" s="125">
        <v>0</v>
      </c>
      <c r="M116" s="125">
        <v>3.75</v>
      </c>
      <c r="N116" s="125">
        <v>0</v>
      </c>
      <c r="O116" s="125">
        <v>20.25</v>
      </c>
      <c r="P116" s="125">
        <v>0</v>
      </c>
      <c r="Q116" s="125"/>
      <c r="R116" s="125">
        <v>0</v>
      </c>
      <c r="S116" s="125">
        <v>0</v>
      </c>
      <c r="T116" s="125">
        <v>0</v>
      </c>
      <c r="U116" s="125">
        <v>0</v>
      </c>
      <c r="V116" s="125">
        <v>0</v>
      </c>
      <c r="W116" s="125">
        <v>0</v>
      </c>
      <c r="X116" s="123" t="s">
        <v>253</v>
      </c>
      <c r="Y116" s="123" t="s">
        <v>171</v>
      </c>
      <c r="Z116" s="123" t="s">
        <v>137</v>
      </c>
      <c r="AA116" s="124" t="s">
        <v>266</v>
      </c>
      <c r="AB116" s="125">
        <f>SUBTOTAL(9,AC116:BD116)</f>
        <v>0</v>
      </c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>
        <v>0</v>
      </c>
      <c r="BE116" s="125">
        <f t="shared" si="45"/>
        <v>0</v>
      </c>
      <c r="BF116" s="125">
        <f t="shared" si="46"/>
        <v>0</v>
      </c>
      <c r="BG116" s="125"/>
      <c r="BH116" s="125"/>
      <c r="BI116" s="125">
        <v>0</v>
      </c>
      <c r="BJ116" s="125">
        <v>0</v>
      </c>
      <c r="BK116" s="125">
        <v>0</v>
      </c>
      <c r="BL116" s="125">
        <v>0</v>
      </c>
      <c r="BM116" s="125">
        <v>0</v>
      </c>
      <c r="BN116" s="125">
        <v>0</v>
      </c>
      <c r="BO116" s="125">
        <v>0</v>
      </c>
      <c r="BP116" s="125">
        <v>0</v>
      </c>
      <c r="BQ116" s="125">
        <v>0</v>
      </c>
      <c r="BR116" s="125">
        <v>15</v>
      </c>
      <c r="BS116" s="125">
        <f t="shared" si="47"/>
        <v>84</v>
      </c>
    </row>
    <row r="117" s="110" customFormat="1" spans="1:71">
      <c r="A117" s="123"/>
      <c r="B117" s="123" t="s">
        <v>150</v>
      </c>
      <c r="C117" s="123"/>
      <c r="D117" s="124" t="s">
        <v>267</v>
      </c>
      <c r="E117" s="125">
        <f t="shared" si="40"/>
        <v>534.66</v>
      </c>
      <c r="F117" s="125">
        <f t="shared" si="42"/>
        <v>281.9</v>
      </c>
      <c r="G117" s="125">
        <v>181.08</v>
      </c>
      <c r="H117" s="125">
        <f t="shared" si="43"/>
        <v>33.98</v>
      </c>
      <c r="I117" s="125">
        <v>33.98</v>
      </c>
      <c r="J117" s="125">
        <v>0</v>
      </c>
      <c r="K117" s="125">
        <v>0</v>
      </c>
      <c r="L117" s="125">
        <v>0</v>
      </c>
      <c r="M117" s="125">
        <v>15.09</v>
      </c>
      <c r="N117" s="125">
        <v>0</v>
      </c>
      <c r="O117" s="125">
        <v>51.75</v>
      </c>
      <c r="P117" s="125">
        <v>0</v>
      </c>
      <c r="Q117" s="125"/>
      <c r="R117" s="125">
        <v>0</v>
      </c>
      <c r="S117" s="125">
        <v>0</v>
      </c>
      <c r="T117" s="125">
        <v>0</v>
      </c>
      <c r="U117" s="125">
        <v>0</v>
      </c>
      <c r="V117" s="125">
        <v>0</v>
      </c>
      <c r="W117" s="125">
        <v>0</v>
      </c>
      <c r="X117" s="123"/>
      <c r="Y117" s="123" t="s">
        <v>150</v>
      </c>
      <c r="Z117" s="123"/>
      <c r="AA117" s="124" t="s">
        <v>267</v>
      </c>
      <c r="AB117" s="125">
        <f>SUM(AB118:AB120)</f>
        <v>249.96</v>
      </c>
      <c r="AC117" s="125">
        <f t="shared" ref="AC117:BD117" si="61">SUM(AC118:AC120)</f>
        <v>21.4</v>
      </c>
      <c r="AD117" s="125">
        <f t="shared" si="61"/>
        <v>5</v>
      </c>
      <c r="AE117" s="125">
        <f t="shared" si="61"/>
        <v>0</v>
      </c>
      <c r="AF117" s="125">
        <f t="shared" si="61"/>
        <v>0</v>
      </c>
      <c r="AG117" s="125">
        <f t="shared" si="61"/>
        <v>8.2</v>
      </c>
      <c r="AH117" s="125">
        <f t="shared" si="61"/>
        <v>9.5</v>
      </c>
      <c r="AI117" s="125">
        <f t="shared" si="61"/>
        <v>0</v>
      </c>
      <c r="AJ117" s="125">
        <f t="shared" si="61"/>
        <v>0</v>
      </c>
      <c r="AK117" s="125">
        <f t="shared" si="61"/>
        <v>0</v>
      </c>
      <c r="AL117" s="125">
        <f t="shared" si="61"/>
        <v>5</v>
      </c>
      <c r="AM117" s="125">
        <f t="shared" si="61"/>
        <v>0</v>
      </c>
      <c r="AN117" s="125">
        <f t="shared" si="61"/>
        <v>23</v>
      </c>
      <c r="AO117" s="125">
        <f t="shared" si="61"/>
        <v>0</v>
      </c>
      <c r="AP117" s="125">
        <f t="shared" si="61"/>
        <v>0</v>
      </c>
      <c r="AQ117" s="125">
        <f t="shared" si="61"/>
        <v>126</v>
      </c>
      <c r="AR117" s="125">
        <f t="shared" si="61"/>
        <v>4</v>
      </c>
      <c r="AS117" s="125">
        <f t="shared" si="61"/>
        <v>10</v>
      </c>
      <c r="AT117" s="125">
        <f t="shared" si="61"/>
        <v>0</v>
      </c>
      <c r="AU117" s="125">
        <f t="shared" si="61"/>
        <v>0</v>
      </c>
      <c r="AV117" s="125">
        <f t="shared" si="61"/>
        <v>6</v>
      </c>
      <c r="AW117" s="125">
        <f t="shared" si="61"/>
        <v>0</v>
      </c>
      <c r="AX117" s="125">
        <f t="shared" si="61"/>
        <v>12</v>
      </c>
      <c r="AY117" s="125">
        <f t="shared" si="61"/>
        <v>0</v>
      </c>
      <c r="AZ117" s="125">
        <f t="shared" si="61"/>
        <v>0</v>
      </c>
      <c r="BA117" s="125">
        <f t="shared" si="61"/>
        <v>14.06</v>
      </c>
      <c r="BB117" s="125">
        <f t="shared" si="61"/>
        <v>0</v>
      </c>
      <c r="BC117" s="125">
        <f t="shared" si="61"/>
        <v>5.8</v>
      </c>
      <c r="BD117" s="125">
        <f t="shared" si="61"/>
        <v>0</v>
      </c>
      <c r="BE117" s="125">
        <f t="shared" si="45"/>
        <v>2.8</v>
      </c>
      <c r="BF117" s="125">
        <f t="shared" si="46"/>
        <v>0</v>
      </c>
      <c r="BG117" s="125"/>
      <c r="BH117" s="125"/>
      <c r="BI117" s="125">
        <v>0</v>
      </c>
      <c r="BJ117" s="125">
        <v>0</v>
      </c>
      <c r="BK117" s="125">
        <v>2.8</v>
      </c>
      <c r="BL117" s="125">
        <v>0</v>
      </c>
      <c r="BM117" s="125">
        <v>0</v>
      </c>
      <c r="BN117" s="125">
        <v>0</v>
      </c>
      <c r="BO117" s="125">
        <v>0</v>
      </c>
      <c r="BP117" s="125">
        <v>0</v>
      </c>
      <c r="BQ117" s="125">
        <v>0</v>
      </c>
      <c r="BR117" s="125">
        <v>1057</v>
      </c>
      <c r="BS117" s="125">
        <f t="shared" si="47"/>
        <v>1591.66</v>
      </c>
    </row>
    <row r="118" s="110" customFormat="1" spans="1:71">
      <c r="A118" s="123" t="s">
        <v>253</v>
      </c>
      <c r="B118" s="123" t="s">
        <v>174</v>
      </c>
      <c r="C118" s="123" t="s">
        <v>137</v>
      </c>
      <c r="D118" s="124" t="s">
        <v>268</v>
      </c>
      <c r="E118" s="125">
        <f t="shared" si="40"/>
        <v>402.13</v>
      </c>
      <c r="F118" s="125">
        <f t="shared" si="42"/>
        <v>180.65</v>
      </c>
      <c r="G118" s="125">
        <v>118.98</v>
      </c>
      <c r="H118" s="125">
        <f t="shared" si="43"/>
        <v>0</v>
      </c>
      <c r="I118" s="125">
        <v>0</v>
      </c>
      <c r="J118" s="125">
        <v>0</v>
      </c>
      <c r="K118" s="125">
        <v>0</v>
      </c>
      <c r="L118" s="125">
        <v>0</v>
      </c>
      <c r="M118" s="125">
        <v>9.92</v>
      </c>
      <c r="N118" s="125">
        <v>0</v>
      </c>
      <c r="O118" s="125">
        <v>51.75</v>
      </c>
      <c r="P118" s="125">
        <v>0</v>
      </c>
      <c r="Q118" s="125"/>
      <c r="R118" s="125">
        <v>0</v>
      </c>
      <c r="S118" s="125">
        <v>0</v>
      </c>
      <c r="T118" s="125">
        <v>0</v>
      </c>
      <c r="U118" s="125">
        <v>0</v>
      </c>
      <c r="V118" s="125">
        <v>0</v>
      </c>
      <c r="W118" s="125">
        <v>0</v>
      </c>
      <c r="X118" s="123" t="s">
        <v>253</v>
      </c>
      <c r="Y118" s="123" t="s">
        <v>174</v>
      </c>
      <c r="Z118" s="123" t="s">
        <v>137</v>
      </c>
      <c r="AA118" s="124" t="s">
        <v>268</v>
      </c>
      <c r="AB118" s="125">
        <f t="shared" ref="AB118:AB120" si="62">SUBTOTAL(9,AC118:BD118)</f>
        <v>220</v>
      </c>
      <c r="AC118" s="136">
        <v>16.5</v>
      </c>
      <c r="AD118" s="136">
        <v>0</v>
      </c>
      <c r="AE118" s="137">
        <v>0</v>
      </c>
      <c r="AF118" s="137">
        <v>0</v>
      </c>
      <c r="AG118" s="136">
        <v>5.2</v>
      </c>
      <c r="AH118" s="136">
        <v>7.5</v>
      </c>
      <c r="AI118" s="136">
        <v>0</v>
      </c>
      <c r="AJ118" s="136">
        <v>0</v>
      </c>
      <c r="AK118" s="136">
        <v>0</v>
      </c>
      <c r="AL118" s="136">
        <v>3</v>
      </c>
      <c r="AM118" s="137">
        <v>0</v>
      </c>
      <c r="AN118" s="136">
        <v>22</v>
      </c>
      <c r="AO118" s="136">
        <v>0</v>
      </c>
      <c r="AP118" s="136">
        <v>0</v>
      </c>
      <c r="AQ118" s="136">
        <v>126</v>
      </c>
      <c r="AR118" s="136">
        <v>2.5</v>
      </c>
      <c r="AS118" s="137">
        <v>10</v>
      </c>
      <c r="AT118" s="137">
        <v>0</v>
      </c>
      <c r="AU118" s="137">
        <v>0</v>
      </c>
      <c r="AV118" s="136">
        <v>6</v>
      </c>
      <c r="AW118" s="137">
        <v>0</v>
      </c>
      <c r="AX118" s="136">
        <v>12</v>
      </c>
      <c r="AY118" s="136">
        <v>0</v>
      </c>
      <c r="AZ118" s="136">
        <v>0</v>
      </c>
      <c r="BA118" s="136">
        <v>3.5</v>
      </c>
      <c r="BB118" s="136">
        <v>0</v>
      </c>
      <c r="BC118" s="136">
        <v>5.8</v>
      </c>
      <c r="BD118" s="125">
        <v>0</v>
      </c>
      <c r="BE118" s="125">
        <f t="shared" si="45"/>
        <v>1.48</v>
      </c>
      <c r="BF118" s="125">
        <f t="shared" si="46"/>
        <v>0</v>
      </c>
      <c r="BG118" s="125"/>
      <c r="BH118" s="125"/>
      <c r="BI118" s="125">
        <v>0</v>
      </c>
      <c r="BJ118" s="125">
        <v>0</v>
      </c>
      <c r="BK118" s="125">
        <v>1.48</v>
      </c>
      <c r="BL118" s="125">
        <v>0</v>
      </c>
      <c r="BM118" s="125">
        <v>0</v>
      </c>
      <c r="BN118" s="125">
        <v>0</v>
      </c>
      <c r="BO118" s="125">
        <v>0</v>
      </c>
      <c r="BP118" s="125">
        <v>0</v>
      </c>
      <c r="BQ118" s="125">
        <v>0</v>
      </c>
      <c r="BR118" s="125">
        <v>0</v>
      </c>
      <c r="BS118" s="125">
        <f t="shared" si="47"/>
        <v>402.13</v>
      </c>
    </row>
    <row r="119" s="110" customFormat="1" spans="1:71">
      <c r="A119" s="123" t="s">
        <v>253</v>
      </c>
      <c r="B119" s="123" t="s">
        <v>174</v>
      </c>
      <c r="C119" s="123" t="s">
        <v>142</v>
      </c>
      <c r="D119" s="124" t="s">
        <v>269</v>
      </c>
      <c r="E119" s="125">
        <f t="shared" si="40"/>
        <v>132.53</v>
      </c>
      <c r="F119" s="125">
        <f t="shared" si="42"/>
        <v>101.26</v>
      </c>
      <c r="G119" s="125">
        <v>62.1</v>
      </c>
      <c r="H119" s="125">
        <f t="shared" si="43"/>
        <v>33.98</v>
      </c>
      <c r="I119" s="125">
        <v>33.98</v>
      </c>
      <c r="J119" s="125">
        <v>0</v>
      </c>
      <c r="K119" s="125">
        <v>0</v>
      </c>
      <c r="L119" s="125">
        <v>0</v>
      </c>
      <c r="M119" s="125">
        <v>5.18</v>
      </c>
      <c r="N119" s="125">
        <v>0</v>
      </c>
      <c r="O119" s="125">
        <v>0</v>
      </c>
      <c r="P119" s="125">
        <v>0</v>
      </c>
      <c r="Q119" s="125"/>
      <c r="R119" s="125">
        <v>0</v>
      </c>
      <c r="S119" s="125">
        <v>0</v>
      </c>
      <c r="T119" s="125">
        <v>0</v>
      </c>
      <c r="U119" s="125">
        <v>0</v>
      </c>
      <c r="V119" s="125">
        <v>0</v>
      </c>
      <c r="W119" s="125">
        <v>0</v>
      </c>
      <c r="X119" s="123" t="s">
        <v>253</v>
      </c>
      <c r="Y119" s="123" t="s">
        <v>174</v>
      </c>
      <c r="Z119" s="123" t="s">
        <v>142</v>
      </c>
      <c r="AA119" s="124" t="s">
        <v>269</v>
      </c>
      <c r="AB119" s="125">
        <f t="shared" si="62"/>
        <v>29.96</v>
      </c>
      <c r="AC119" s="136">
        <v>4.9</v>
      </c>
      <c r="AD119" s="136">
        <v>5</v>
      </c>
      <c r="AE119" s="137">
        <v>0</v>
      </c>
      <c r="AF119" s="137">
        <v>0</v>
      </c>
      <c r="AG119" s="136">
        <v>3</v>
      </c>
      <c r="AH119" s="136">
        <v>2</v>
      </c>
      <c r="AI119" s="136">
        <v>0</v>
      </c>
      <c r="AJ119" s="136">
        <v>0</v>
      </c>
      <c r="AK119" s="136">
        <v>0</v>
      </c>
      <c r="AL119" s="136">
        <v>2</v>
      </c>
      <c r="AM119" s="137">
        <v>0</v>
      </c>
      <c r="AN119" s="136">
        <v>1</v>
      </c>
      <c r="AO119" s="136">
        <v>0</v>
      </c>
      <c r="AP119" s="136">
        <v>0</v>
      </c>
      <c r="AQ119" s="136">
        <v>0</v>
      </c>
      <c r="AR119" s="136">
        <v>1.5</v>
      </c>
      <c r="AS119" s="137">
        <v>0</v>
      </c>
      <c r="AT119" s="137">
        <v>0</v>
      </c>
      <c r="AU119" s="137">
        <v>0</v>
      </c>
      <c r="AV119" s="136">
        <v>0</v>
      </c>
      <c r="AW119" s="137">
        <v>0</v>
      </c>
      <c r="AX119" s="136">
        <v>0</v>
      </c>
      <c r="AY119" s="136">
        <v>0</v>
      </c>
      <c r="AZ119" s="136">
        <v>0</v>
      </c>
      <c r="BA119" s="136">
        <v>10.56</v>
      </c>
      <c r="BB119" s="136">
        <v>0</v>
      </c>
      <c r="BC119" s="136">
        <v>0</v>
      </c>
      <c r="BD119" s="125">
        <v>0</v>
      </c>
      <c r="BE119" s="125">
        <f t="shared" si="45"/>
        <v>1.31</v>
      </c>
      <c r="BF119" s="125">
        <f t="shared" si="46"/>
        <v>0</v>
      </c>
      <c r="BG119" s="125"/>
      <c r="BH119" s="125"/>
      <c r="BI119" s="125">
        <v>0</v>
      </c>
      <c r="BJ119" s="125">
        <v>0</v>
      </c>
      <c r="BK119" s="125">
        <v>1.31</v>
      </c>
      <c r="BL119" s="125">
        <v>0</v>
      </c>
      <c r="BM119" s="125">
        <v>0</v>
      </c>
      <c r="BN119" s="125">
        <v>0</v>
      </c>
      <c r="BO119" s="125">
        <v>0</v>
      </c>
      <c r="BP119" s="125">
        <v>0</v>
      </c>
      <c r="BQ119" s="125">
        <v>0</v>
      </c>
      <c r="BR119" s="125">
        <v>607</v>
      </c>
      <c r="BS119" s="125">
        <f t="shared" si="47"/>
        <v>739.53</v>
      </c>
    </row>
    <row r="120" s="110" customFormat="1" spans="1:71">
      <c r="A120" s="123" t="s">
        <v>253</v>
      </c>
      <c r="B120" s="123" t="s">
        <v>174</v>
      </c>
      <c r="C120" s="123" t="s">
        <v>145</v>
      </c>
      <c r="D120" s="124" t="s">
        <v>270</v>
      </c>
      <c r="E120" s="125">
        <f t="shared" si="40"/>
        <v>0</v>
      </c>
      <c r="F120" s="125">
        <f t="shared" si="42"/>
        <v>0</v>
      </c>
      <c r="G120" s="125">
        <v>0</v>
      </c>
      <c r="H120" s="125">
        <f t="shared" si="43"/>
        <v>0</v>
      </c>
      <c r="I120" s="125">
        <v>0</v>
      </c>
      <c r="J120" s="125">
        <v>0</v>
      </c>
      <c r="K120" s="125">
        <v>0</v>
      </c>
      <c r="L120" s="125">
        <v>0</v>
      </c>
      <c r="M120" s="125">
        <v>0</v>
      </c>
      <c r="N120" s="125">
        <v>0</v>
      </c>
      <c r="O120" s="125">
        <v>0</v>
      </c>
      <c r="P120" s="125">
        <v>0</v>
      </c>
      <c r="Q120" s="125"/>
      <c r="R120" s="125">
        <v>0</v>
      </c>
      <c r="S120" s="125">
        <v>0</v>
      </c>
      <c r="T120" s="125">
        <v>0</v>
      </c>
      <c r="U120" s="125">
        <v>0</v>
      </c>
      <c r="V120" s="125">
        <v>0</v>
      </c>
      <c r="W120" s="125">
        <v>0</v>
      </c>
      <c r="X120" s="123" t="s">
        <v>253</v>
      </c>
      <c r="Y120" s="123" t="s">
        <v>174</v>
      </c>
      <c r="Z120" s="123" t="s">
        <v>145</v>
      </c>
      <c r="AA120" s="124" t="s">
        <v>270</v>
      </c>
      <c r="AB120" s="125">
        <f t="shared" si="62"/>
        <v>0</v>
      </c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>
        <v>0</v>
      </c>
      <c r="BE120" s="125">
        <f t="shared" si="45"/>
        <v>0</v>
      </c>
      <c r="BF120" s="125">
        <f t="shared" si="46"/>
        <v>0</v>
      </c>
      <c r="BG120" s="125"/>
      <c r="BH120" s="125"/>
      <c r="BI120" s="125">
        <v>0</v>
      </c>
      <c r="BJ120" s="125">
        <v>0</v>
      </c>
      <c r="BK120" s="125">
        <v>0</v>
      </c>
      <c r="BL120" s="125">
        <v>0</v>
      </c>
      <c r="BM120" s="125">
        <v>0</v>
      </c>
      <c r="BN120" s="125">
        <v>0</v>
      </c>
      <c r="BO120" s="125">
        <v>0</v>
      </c>
      <c r="BP120" s="125">
        <v>0</v>
      </c>
      <c r="BQ120" s="125">
        <v>0</v>
      </c>
      <c r="BR120" s="125">
        <v>450</v>
      </c>
      <c r="BS120" s="125">
        <f t="shared" si="47"/>
        <v>450</v>
      </c>
    </row>
    <row r="121" s="110" customFormat="1" spans="1:71">
      <c r="A121" s="123"/>
      <c r="B121" s="123" t="s">
        <v>228</v>
      </c>
      <c r="C121" s="123"/>
      <c r="D121" s="124" t="s">
        <v>271</v>
      </c>
      <c r="E121" s="125">
        <f t="shared" si="40"/>
        <v>0</v>
      </c>
      <c r="F121" s="125">
        <f t="shared" si="42"/>
        <v>0</v>
      </c>
      <c r="G121" s="125">
        <v>0</v>
      </c>
      <c r="H121" s="125">
        <f t="shared" si="43"/>
        <v>0</v>
      </c>
      <c r="I121" s="125">
        <v>0</v>
      </c>
      <c r="J121" s="125">
        <v>0</v>
      </c>
      <c r="K121" s="125">
        <v>0</v>
      </c>
      <c r="L121" s="125">
        <v>0</v>
      </c>
      <c r="M121" s="125">
        <v>0</v>
      </c>
      <c r="N121" s="125">
        <v>0</v>
      </c>
      <c r="O121" s="125">
        <v>0</v>
      </c>
      <c r="P121" s="125">
        <v>0</v>
      </c>
      <c r="Q121" s="125"/>
      <c r="R121" s="125">
        <v>0</v>
      </c>
      <c r="S121" s="125">
        <v>0</v>
      </c>
      <c r="T121" s="125">
        <v>0</v>
      </c>
      <c r="U121" s="125">
        <v>0</v>
      </c>
      <c r="V121" s="125">
        <v>0</v>
      </c>
      <c r="W121" s="125">
        <v>0</v>
      </c>
      <c r="X121" s="123"/>
      <c r="Y121" s="123" t="s">
        <v>228</v>
      </c>
      <c r="Z121" s="123"/>
      <c r="AA121" s="124" t="s">
        <v>271</v>
      </c>
      <c r="AB121" s="125">
        <f>SUM(AB122)</f>
        <v>0</v>
      </c>
      <c r="AC121" s="125">
        <f t="shared" ref="AC121:BD121" si="63">SUM(AC122)</f>
        <v>0</v>
      </c>
      <c r="AD121" s="125">
        <f t="shared" si="63"/>
        <v>0</v>
      </c>
      <c r="AE121" s="125">
        <f t="shared" si="63"/>
        <v>0</v>
      </c>
      <c r="AF121" s="125">
        <f t="shared" si="63"/>
        <v>0</v>
      </c>
      <c r="AG121" s="125">
        <f t="shared" si="63"/>
        <v>0</v>
      </c>
      <c r="AH121" s="125">
        <f t="shared" si="63"/>
        <v>0</v>
      </c>
      <c r="AI121" s="125">
        <f t="shared" si="63"/>
        <v>0</v>
      </c>
      <c r="AJ121" s="125">
        <f t="shared" si="63"/>
        <v>0</v>
      </c>
      <c r="AK121" s="125">
        <f t="shared" si="63"/>
        <v>0</v>
      </c>
      <c r="AL121" s="125">
        <f t="shared" si="63"/>
        <v>0</v>
      </c>
      <c r="AM121" s="125">
        <f t="shared" si="63"/>
        <v>0</v>
      </c>
      <c r="AN121" s="125">
        <f t="shared" si="63"/>
        <v>0</v>
      </c>
      <c r="AO121" s="125">
        <f t="shared" si="63"/>
        <v>0</v>
      </c>
      <c r="AP121" s="125">
        <f t="shared" si="63"/>
        <v>0</v>
      </c>
      <c r="AQ121" s="125">
        <f t="shared" si="63"/>
        <v>0</v>
      </c>
      <c r="AR121" s="125">
        <f t="shared" si="63"/>
        <v>0</v>
      </c>
      <c r="AS121" s="125">
        <f t="shared" si="63"/>
        <v>0</v>
      </c>
      <c r="AT121" s="125">
        <f t="shared" si="63"/>
        <v>0</v>
      </c>
      <c r="AU121" s="125">
        <f t="shared" si="63"/>
        <v>0</v>
      </c>
      <c r="AV121" s="125">
        <f t="shared" si="63"/>
        <v>0</v>
      </c>
      <c r="AW121" s="125">
        <f t="shared" si="63"/>
        <v>0</v>
      </c>
      <c r="AX121" s="125">
        <f t="shared" si="63"/>
        <v>0</v>
      </c>
      <c r="AY121" s="125">
        <f t="shared" si="63"/>
        <v>0</v>
      </c>
      <c r="AZ121" s="125">
        <f t="shared" si="63"/>
        <v>0</v>
      </c>
      <c r="BA121" s="125">
        <f t="shared" si="63"/>
        <v>0</v>
      </c>
      <c r="BB121" s="125">
        <f t="shared" si="63"/>
        <v>0</v>
      </c>
      <c r="BC121" s="125">
        <f t="shared" si="63"/>
        <v>0</v>
      </c>
      <c r="BD121" s="125">
        <f t="shared" si="63"/>
        <v>0</v>
      </c>
      <c r="BE121" s="125">
        <f t="shared" si="45"/>
        <v>0</v>
      </c>
      <c r="BF121" s="125">
        <f t="shared" si="46"/>
        <v>0</v>
      </c>
      <c r="BG121" s="125"/>
      <c r="BH121" s="125"/>
      <c r="BI121" s="125">
        <v>0</v>
      </c>
      <c r="BJ121" s="125">
        <v>0</v>
      </c>
      <c r="BK121" s="125">
        <v>0</v>
      </c>
      <c r="BL121" s="125">
        <v>0</v>
      </c>
      <c r="BM121" s="125">
        <v>0</v>
      </c>
      <c r="BN121" s="125">
        <v>0</v>
      </c>
      <c r="BO121" s="125">
        <v>0</v>
      </c>
      <c r="BP121" s="125">
        <v>0</v>
      </c>
      <c r="BQ121" s="125">
        <v>0</v>
      </c>
      <c r="BR121" s="125">
        <v>970</v>
      </c>
      <c r="BS121" s="125">
        <f t="shared" si="47"/>
        <v>970</v>
      </c>
    </row>
    <row r="122" s="110" customFormat="1" spans="1:71">
      <c r="A122" s="123" t="s">
        <v>253</v>
      </c>
      <c r="B122" s="123" t="s">
        <v>272</v>
      </c>
      <c r="C122" s="123" t="s">
        <v>154</v>
      </c>
      <c r="D122" s="124" t="s">
        <v>273</v>
      </c>
      <c r="E122" s="125">
        <f t="shared" si="40"/>
        <v>0</v>
      </c>
      <c r="F122" s="125">
        <f t="shared" si="42"/>
        <v>0</v>
      </c>
      <c r="G122" s="125">
        <v>0</v>
      </c>
      <c r="H122" s="125">
        <f t="shared" si="43"/>
        <v>0</v>
      </c>
      <c r="I122" s="125">
        <v>0</v>
      </c>
      <c r="J122" s="125">
        <v>0</v>
      </c>
      <c r="K122" s="125">
        <v>0</v>
      </c>
      <c r="L122" s="125">
        <v>0</v>
      </c>
      <c r="M122" s="125">
        <v>0</v>
      </c>
      <c r="N122" s="125">
        <v>0</v>
      </c>
      <c r="O122" s="125">
        <v>0</v>
      </c>
      <c r="P122" s="125">
        <v>0</v>
      </c>
      <c r="Q122" s="125"/>
      <c r="R122" s="125">
        <v>0</v>
      </c>
      <c r="S122" s="125">
        <v>0</v>
      </c>
      <c r="T122" s="125">
        <v>0</v>
      </c>
      <c r="U122" s="125">
        <v>0</v>
      </c>
      <c r="V122" s="125">
        <v>0</v>
      </c>
      <c r="W122" s="125">
        <v>0</v>
      </c>
      <c r="X122" s="123" t="s">
        <v>253</v>
      </c>
      <c r="Y122" s="123" t="s">
        <v>272</v>
      </c>
      <c r="Z122" s="123" t="s">
        <v>154</v>
      </c>
      <c r="AA122" s="124" t="s">
        <v>273</v>
      </c>
      <c r="AB122" s="125">
        <f>SUBTOTAL(9,AC122:BD122)</f>
        <v>0</v>
      </c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>
        <v>0</v>
      </c>
      <c r="BE122" s="125">
        <f t="shared" si="45"/>
        <v>0</v>
      </c>
      <c r="BF122" s="125">
        <f t="shared" si="46"/>
        <v>0</v>
      </c>
      <c r="BG122" s="125"/>
      <c r="BH122" s="125"/>
      <c r="BI122" s="125">
        <v>0</v>
      </c>
      <c r="BJ122" s="125">
        <v>0</v>
      </c>
      <c r="BK122" s="125">
        <v>0</v>
      </c>
      <c r="BL122" s="125">
        <v>0</v>
      </c>
      <c r="BM122" s="125">
        <v>0</v>
      </c>
      <c r="BN122" s="125">
        <v>0</v>
      </c>
      <c r="BO122" s="125">
        <v>0</v>
      </c>
      <c r="BP122" s="125">
        <v>0</v>
      </c>
      <c r="BQ122" s="125">
        <v>0</v>
      </c>
      <c r="BR122" s="125">
        <v>970</v>
      </c>
      <c r="BS122" s="125">
        <f t="shared" si="47"/>
        <v>970</v>
      </c>
    </row>
    <row r="123" s="110" customFormat="1" spans="1:71">
      <c r="A123" s="123"/>
      <c r="B123" s="123" t="s">
        <v>154</v>
      </c>
      <c r="C123" s="123"/>
      <c r="D123" s="124" t="s">
        <v>274</v>
      </c>
      <c r="E123" s="125">
        <f t="shared" si="40"/>
        <v>104.69</v>
      </c>
      <c r="F123" s="125">
        <f t="shared" si="42"/>
        <v>0</v>
      </c>
      <c r="G123" s="125">
        <v>0</v>
      </c>
      <c r="H123" s="125">
        <f t="shared" si="43"/>
        <v>0</v>
      </c>
      <c r="I123" s="125">
        <v>0</v>
      </c>
      <c r="J123" s="125">
        <v>0</v>
      </c>
      <c r="K123" s="125">
        <v>0</v>
      </c>
      <c r="L123" s="125">
        <v>0</v>
      </c>
      <c r="M123" s="125">
        <v>0</v>
      </c>
      <c r="N123" s="125">
        <v>0</v>
      </c>
      <c r="O123" s="125">
        <v>0</v>
      </c>
      <c r="P123" s="125">
        <v>0</v>
      </c>
      <c r="Q123" s="125"/>
      <c r="R123" s="125">
        <v>0</v>
      </c>
      <c r="S123" s="125">
        <v>0</v>
      </c>
      <c r="T123" s="125">
        <v>0</v>
      </c>
      <c r="U123" s="125">
        <v>0</v>
      </c>
      <c r="V123" s="125">
        <v>0</v>
      </c>
      <c r="W123" s="125">
        <v>0</v>
      </c>
      <c r="X123" s="123"/>
      <c r="Y123" s="123" t="s">
        <v>154</v>
      </c>
      <c r="Z123" s="123"/>
      <c r="AA123" s="124" t="s">
        <v>274</v>
      </c>
      <c r="AB123" s="125">
        <f>AB124</f>
        <v>0</v>
      </c>
      <c r="AC123" s="125">
        <f t="shared" ref="AC123:BD123" si="64">AC124</f>
        <v>0</v>
      </c>
      <c r="AD123" s="125">
        <f t="shared" si="64"/>
        <v>0</v>
      </c>
      <c r="AE123" s="125">
        <f t="shared" si="64"/>
        <v>0</v>
      </c>
      <c r="AF123" s="125">
        <f t="shared" si="64"/>
        <v>0</v>
      </c>
      <c r="AG123" s="125">
        <f t="shared" si="64"/>
        <v>0</v>
      </c>
      <c r="AH123" s="125">
        <f t="shared" si="64"/>
        <v>0</v>
      </c>
      <c r="AI123" s="125">
        <f t="shared" si="64"/>
        <v>0</v>
      </c>
      <c r="AJ123" s="125">
        <f t="shared" si="64"/>
        <v>0</v>
      </c>
      <c r="AK123" s="125">
        <f t="shared" si="64"/>
        <v>0</v>
      </c>
      <c r="AL123" s="125">
        <f t="shared" si="64"/>
        <v>0</v>
      </c>
      <c r="AM123" s="125">
        <f t="shared" si="64"/>
        <v>0</v>
      </c>
      <c r="AN123" s="125">
        <f t="shared" si="64"/>
        <v>0</v>
      </c>
      <c r="AO123" s="125">
        <f t="shared" si="64"/>
        <v>0</v>
      </c>
      <c r="AP123" s="125">
        <f t="shared" si="64"/>
        <v>0</v>
      </c>
      <c r="AQ123" s="125">
        <f t="shared" si="64"/>
        <v>0</v>
      </c>
      <c r="AR123" s="125">
        <f t="shared" si="64"/>
        <v>0</v>
      </c>
      <c r="AS123" s="125">
        <f t="shared" si="64"/>
        <v>0</v>
      </c>
      <c r="AT123" s="125">
        <f t="shared" si="64"/>
        <v>0</v>
      </c>
      <c r="AU123" s="125">
        <f t="shared" si="64"/>
        <v>0</v>
      </c>
      <c r="AV123" s="125">
        <f t="shared" si="64"/>
        <v>0</v>
      </c>
      <c r="AW123" s="125">
        <f t="shared" si="64"/>
        <v>0</v>
      </c>
      <c r="AX123" s="125">
        <f t="shared" si="64"/>
        <v>0</v>
      </c>
      <c r="AY123" s="125">
        <f t="shared" si="64"/>
        <v>0</v>
      </c>
      <c r="AZ123" s="125">
        <f t="shared" si="64"/>
        <v>0</v>
      </c>
      <c r="BA123" s="125">
        <f t="shared" si="64"/>
        <v>0</v>
      </c>
      <c r="BB123" s="125">
        <f t="shared" si="64"/>
        <v>0</v>
      </c>
      <c r="BC123" s="125">
        <f t="shared" si="64"/>
        <v>0</v>
      </c>
      <c r="BD123" s="125">
        <f t="shared" si="64"/>
        <v>0</v>
      </c>
      <c r="BE123" s="125">
        <f t="shared" si="45"/>
        <v>104.69</v>
      </c>
      <c r="BF123" s="125">
        <f t="shared" si="46"/>
        <v>0</v>
      </c>
      <c r="BG123" s="125"/>
      <c r="BH123" s="125"/>
      <c r="BI123" s="125">
        <v>0</v>
      </c>
      <c r="BJ123" s="125">
        <v>0</v>
      </c>
      <c r="BK123" s="125">
        <v>0</v>
      </c>
      <c r="BL123" s="125">
        <v>0</v>
      </c>
      <c r="BM123" s="125">
        <v>0</v>
      </c>
      <c r="BN123" s="125">
        <v>0</v>
      </c>
      <c r="BO123" s="125">
        <v>0</v>
      </c>
      <c r="BP123" s="125">
        <v>0</v>
      </c>
      <c r="BQ123" s="125">
        <v>104.69</v>
      </c>
      <c r="BR123" s="125">
        <f>58+60</f>
        <v>118</v>
      </c>
      <c r="BS123" s="125">
        <f t="shared" si="47"/>
        <v>222.69</v>
      </c>
    </row>
    <row r="124" s="110" customFormat="1" spans="1:71">
      <c r="A124" s="123" t="s">
        <v>253</v>
      </c>
      <c r="B124" s="123" t="s">
        <v>248</v>
      </c>
      <c r="C124" s="123" t="s">
        <v>154</v>
      </c>
      <c r="D124" s="124" t="s">
        <v>275</v>
      </c>
      <c r="E124" s="125">
        <f t="shared" si="40"/>
        <v>104.69</v>
      </c>
      <c r="F124" s="125">
        <f t="shared" si="42"/>
        <v>0</v>
      </c>
      <c r="G124" s="125">
        <v>0</v>
      </c>
      <c r="H124" s="125">
        <f t="shared" si="43"/>
        <v>0</v>
      </c>
      <c r="I124" s="125">
        <v>0</v>
      </c>
      <c r="J124" s="125">
        <v>0</v>
      </c>
      <c r="K124" s="125">
        <v>0</v>
      </c>
      <c r="L124" s="125">
        <v>0</v>
      </c>
      <c r="M124" s="125">
        <v>0</v>
      </c>
      <c r="N124" s="125">
        <v>0</v>
      </c>
      <c r="O124" s="125">
        <v>0</v>
      </c>
      <c r="P124" s="125">
        <v>0</v>
      </c>
      <c r="Q124" s="125"/>
      <c r="R124" s="125">
        <v>0</v>
      </c>
      <c r="S124" s="125">
        <v>0</v>
      </c>
      <c r="T124" s="125">
        <v>0</v>
      </c>
      <c r="U124" s="125">
        <v>0</v>
      </c>
      <c r="V124" s="125">
        <v>0</v>
      </c>
      <c r="W124" s="125">
        <v>0</v>
      </c>
      <c r="X124" s="123" t="s">
        <v>253</v>
      </c>
      <c r="Y124" s="123" t="s">
        <v>248</v>
      </c>
      <c r="Z124" s="123" t="s">
        <v>154</v>
      </c>
      <c r="AA124" s="124" t="s">
        <v>275</v>
      </c>
      <c r="AB124" s="125">
        <f>SUBTOTAL(9,AC124:BD124)</f>
        <v>0</v>
      </c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>
        <v>0</v>
      </c>
      <c r="BE124" s="125">
        <f t="shared" si="45"/>
        <v>104.69</v>
      </c>
      <c r="BF124" s="125">
        <f t="shared" si="46"/>
        <v>0</v>
      </c>
      <c r="BG124" s="125"/>
      <c r="BH124" s="125"/>
      <c r="BI124" s="125">
        <v>0</v>
      </c>
      <c r="BJ124" s="125">
        <v>0</v>
      </c>
      <c r="BK124" s="125">
        <v>0</v>
      </c>
      <c r="BL124" s="125">
        <v>0</v>
      </c>
      <c r="BM124" s="125">
        <v>0</v>
      </c>
      <c r="BN124" s="125">
        <v>0</v>
      </c>
      <c r="BO124" s="125">
        <v>0</v>
      </c>
      <c r="BP124" s="125">
        <v>0</v>
      </c>
      <c r="BQ124" s="125">
        <v>104.69</v>
      </c>
      <c r="BR124" s="125">
        <f>58+60</f>
        <v>118</v>
      </c>
      <c r="BS124" s="125">
        <f t="shared" si="47"/>
        <v>222.69</v>
      </c>
    </row>
    <row r="125" s="110" customFormat="1" spans="1:71">
      <c r="A125" s="123" t="s">
        <v>276</v>
      </c>
      <c r="B125" s="123"/>
      <c r="C125" s="123"/>
      <c r="D125" s="124" t="s">
        <v>277</v>
      </c>
      <c r="E125" s="125">
        <f t="shared" si="40"/>
        <v>127.45</v>
      </c>
      <c r="F125" s="125">
        <f t="shared" si="42"/>
        <v>99</v>
      </c>
      <c r="G125" s="125">
        <v>60.85</v>
      </c>
      <c r="H125" s="125">
        <f t="shared" si="43"/>
        <v>31.5</v>
      </c>
      <c r="I125" s="125">
        <v>31.5</v>
      </c>
      <c r="J125" s="125">
        <v>0</v>
      </c>
      <c r="K125" s="125">
        <v>0</v>
      </c>
      <c r="L125" s="125">
        <v>0</v>
      </c>
      <c r="M125" s="125">
        <v>5.07</v>
      </c>
      <c r="N125" s="125">
        <v>0</v>
      </c>
      <c r="O125" s="125">
        <v>1.58</v>
      </c>
      <c r="P125" s="125">
        <v>0</v>
      </c>
      <c r="Q125" s="125"/>
      <c r="R125" s="125">
        <v>0</v>
      </c>
      <c r="S125" s="125">
        <v>0</v>
      </c>
      <c r="T125" s="125">
        <v>0</v>
      </c>
      <c r="U125" s="125">
        <v>0</v>
      </c>
      <c r="V125" s="125">
        <v>0</v>
      </c>
      <c r="W125" s="125">
        <v>0</v>
      </c>
      <c r="X125" s="123" t="s">
        <v>276</v>
      </c>
      <c r="Y125" s="123"/>
      <c r="Z125" s="123"/>
      <c r="AA125" s="124" t="s">
        <v>277</v>
      </c>
      <c r="AB125" s="125">
        <f>AB126+AB130+AB132+AB134</f>
        <v>27.94</v>
      </c>
      <c r="AC125" s="125">
        <f t="shared" ref="AC125:BD125" si="65">AC126+AC130+AC132+AC134</f>
        <v>0.7</v>
      </c>
      <c r="AD125" s="125">
        <f t="shared" si="65"/>
        <v>0</v>
      </c>
      <c r="AE125" s="125">
        <f t="shared" si="65"/>
        <v>0</v>
      </c>
      <c r="AF125" s="125">
        <f t="shared" si="65"/>
        <v>0</v>
      </c>
      <c r="AG125" s="125">
        <f t="shared" si="65"/>
        <v>0</v>
      </c>
      <c r="AH125" s="125">
        <f t="shared" si="65"/>
        <v>0</v>
      </c>
      <c r="AI125" s="125">
        <f t="shared" si="65"/>
        <v>0</v>
      </c>
      <c r="AJ125" s="125">
        <f t="shared" si="65"/>
        <v>0</v>
      </c>
      <c r="AK125" s="125">
        <f t="shared" si="65"/>
        <v>0</v>
      </c>
      <c r="AL125" s="125">
        <f t="shared" si="65"/>
        <v>0.5</v>
      </c>
      <c r="AM125" s="125">
        <f t="shared" si="65"/>
        <v>0</v>
      </c>
      <c r="AN125" s="125">
        <f t="shared" si="65"/>
        <v>0</v>
      </c>
      <c r="AO125" s="125">
        <f t="shared" si="65"/>
        <v>0</v>
      </c>
      <c r="AP125" s="125">
        <f t="shared" si="65"/>
        <v>0</v>
      </c>
      <c r="AQ125" s="125">
        <f t="shared" si="65"/>
        <v>0</v>
      </c>
      <c r="AR125" s="125">
        <f t="shared" si="65"/>
        <v>0</v>
      </c>
      <c r="AS125" s="125">
        <f t="shared" si="65"/>
        <v>0</v>
      </c>
      <c r="AT125" s="125">
        <f t="shared" si="65"/>
        <v>0</v>
      </c>
      <c r="AU125" s="125">
        <f t="shared" si="65"/>
        <v>0</v>
      </c>
      <c r="AV125" s="125">
        <f t="shared" si="65"/>
        <v>0</v>
      </c>
      <c r="AW125" s="125">
        <f t="shared" si="65"/>
        <v>0</v>
      </c>
      <c r="AX125" s="125">
        <f t="shared" si="65"/>
        <v>0</v>
      </c>
      <c r="AY125" s="125">
        <f t="shared" si="65"/>
        <v>0</v>
      </c>
      <c r="AZ125" s="125">
        <f t="shared" si="65"/>
        <v>0</v>
      </c>
      <c r="BA125" s="125">
        <f t="shared" si="65"/>
        <v>0</v>
      </c>
      <c r="BB125" s="125">
        <f t="shared" si="65"/>
        <v>0</v>
      </c>
      <c r="BC125" s="125">
        <f t="shared" si="65"/>
        <v>0</v>
      </c>
      <c r="BD125" s="125">
        <f t="shared" si="65"/>
        <v>0</v>
      </c>
      <c r="BE125" s="125">
        <f t="shared" si="45"/>
        <v>0.51</v>
      </c>
      <c r="BF125" s="125">
        <f t="shared" si="46"/>
        <v>0</v>
      </c>
      <c r="BG125" s="125"/>
      <c r="BH125" s="125"/>
      <c r="BI125" s="125">
        <v>0</v>
      </c>
      <c r="BJ125" s="125">
        <v>0</v>
      </c>
      <c r="BK125" s="125">
        <v>0.51</v>
      </c>
      <c r="BL125" s="125">
        <v>0</v>
      </c>
      <c r="BM125" s="125">
        <v>0</v>
      </c>
      <c r="BN125" s="125">
        <v>0</v>
      </c>
      <c r="BO125" s="125">
        <v>0</v>
      </c>
      <c r="BP125" s="125">
        <v>0</v>
      </c>
      <c r="BQ125" s="125">
        <v>0</v>
      </c>
      <c r="BR125" s="125">
        <v>502</v>
      </c>
      <c r="BS125" s="125">
        <f t="shared" si="47"/>
        <v>629.45</v>
      </c>
    </row>
    <row r="126" s="110" customFormat="1" spans="1:71">
      <c r="A126" s="123"/>
      <c r="B126" s="123" t="s">
        <v>137</v>
      </c>
      <c r="C126" s="123"/>
      <c r="D126" s="124" t="s">
        <v>278</v>
      </c>
      <c r="E126" s="125">
        <f t="shared" si="40"/>
        <v>120.68</v>
      </c>
      <c r="F126" s="125">
        <f t="shared" si="42"/>
        <v>93.94</v>
      </c>
      <c r="G126" s="125">
        <v>57.64</v>
      </c>
      <c r="H126" s="125">
        <f t="shared" si="43"/>
        <v>31.5</v>
      </c>
      <c r="I126" s="125">
        <v>31.5</v>
      </c>
      <c r="J126" s="125">
        <v>0</v>
      </c>
      <c r="K126" s="125">
        <v>0</v>
      </c>
      <c r="L126" s="125">
        <v>0</v>
      </c>
      <c r="M126" s="125">
        <v>4.8</v>
      </c>
      <c r="N126" s="125">
        <v>0</v>
      </c>
      <c r="O126" s="125">
        <v>0</v>
      </c>
      <c r="P126" s="125">
        <v>0</v>
      </c>
      <c r="Q126" s="125"/>
      <c r="R126" s="125">
        <v>0</v>
      </c>
      <c r="S126" s="125">
        <v>0</v>
      </c>
      <c r="T126" s="125">
        <v>0</v>
      </c>
      <c r="U126" s="125">
        <v>0</v>
      </c>
      <c r="V126" s="125">
        <v>0</v>
      </c>
      <c r="W126" s="125">
        <v>0</v>
      </c>
      <c r="X126" s="123"/>
      <c r="Y126" s="123" t="s">
        <v>137</v>
      </c>
      <c r="Z126" s="123"/>
      <c r="AA126" s="124" t="s">
        <v>278</v>
      </c>
      <c r="AB126" s="125">
        <f>SUM(AB127:AB129)</f>
        <v>26.74</v>
      </c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>
        <v>0</v>
      </c>
      <c r="BE126" s="125">
        <f t="shared" si="45"/>
        <v>0</v>
      </c>
      <c r="BF126" s="125">
        <f t="shared" si="46"/>
        <v>0</v>
      </c>
      <c r="BG126" s="125"/>
      <c r="BH126" s="125"/>
      <c r="BI126" s="125">
        <v>0</v>
      </c>
      <c r="BJ126" s="125">
        <v>0</v>
      </c>
      <c r="BK126" s="125">
        <v>0</v>
      </c>
      <c r="BL126" s="125">
        <v>0</v>
      </c>
      <c r="BM126" s="125">
        <v>0</v>
      </c>
      <c r="BN126" s="125">
        <v>0</v>
      </c>
      <c r="BO126" s="125">
        <v>0</v>
      </c>
      <c r="BP126" s="125">
        <v>0</v>
      </c>
      <c r="BQ126" s="125">
        <v>0</v>
      </c>
      <c r="BR126" s="125">
        <v>481</v>
      </c>
      <c r="BS126" s="125">
        <f t="shared" si="47"/>
        <v>601.68</v>
      </c>
    </row>
    <row r="127" s="110" customFormat="1" spans="1:71">
      <c r="A127" s="123" t="s">
        <v>279</v>
      </c>
      <c r="B127" s="123" t="s">
        <v>140</v>
      </c>
      <c r="C127" s="123" t="s">
        <v>137</v>
      </c>
      <c r="D127" s="124" t="s">
        <v>141</v>
      </c>
      <c r="E127" s="125">
        <f t="shared" si="40"/>
        <v>120.68</v>
      </c>
      <c r="F127" s="125">
        <f t="shared" si="42"/>
        <v>93.94</v>
      </c>
      <c r="G127" s="125">
        <v>57.64</v>
      </c>
      <c r="H127" s="125">
        <f t="shared" si="43"/>
        <v>31.5</v>
      </c>
      <c r="I127" s="125">
        <v>31.5</v>
      </c>
      <c r="J127" s="125">
        <v>0</v>
      </c>
      <c r="K127" s="125">
        <v>0</v>
      </c>
      <c r="L127" s="125">
        <v>0</v>
      </c>
      <c r="M127" s="125">
        <v>4.8</v>
      </c>
      <c r="N127" s="125">
        <v>0</v>
      </c>
      <c r="O127" s="125">
        <v>0</v>
      </c>
      <c r="P127" s="125">
        <v>0</v>
      </c>
      <c r="Q127" s="125"/>
      <c r="R127" s="125">
        <v>0</v>
      </c>
      <c r="S127" s="125">
        <v>0</v>
      </c>
      <c r="T127" s="125">
        <v>0</v>
      </c>
      <c r="U127" s="125">
        <v>0</v>
      </c>
      <c r="V127" s="125">
        <v>0</v>
      </c>
      <c r="W127" s="125">
        <v>0</v>
      </c>
      <c r="X127" s="123" t="s">
        <v>279</v>
      </c>
      <c r="Y127" s="123" t="s">
        <v>140</v>
      </c>
      <c r="Z127" s="123" t="s">
        <v>137</v>
      </c>
      <c r="AA127" s="124" t="s">
        <v>141</v>
      </c>
      <c r="AB127" s="125">
        <f t="shared" ref="AB127:AB129" si="66">SUBTOTAL(9,AC127:BD127)</f>
        <v>26.74</v>
      </c>
      <c r="AC127" s="136">
        <v>1.5</v>
      </c>
      <c r="AD127" s="136">
        <v>0.2</v>
      </c>
      <c r="AE127" s="137">
        <v>0</v>
      </c>
      <c r="AF127" s="137">
        <v>0.1</v>
      </c>
      <c r="AG127" s="136">
        <v>0.5</v>
      </c>
      <c r="AH127" s="136">
        <v>1.3</v>
      </c>
      <c r="AI127" s="136">
        <v>0.1</v>
      </c>
      <c r="AJ127" s="136">
        <v>0</v>
      </c>
      <c r="AK127" s="136">
        <v>0</v>
      </c>
      <c r="AL127" s="136">
        <v>1.2</v>
      </c>
      <c r="AM127" s="137">
        <v>0</v>
      </c>
      <c r="AN127" s="136">
        <v>0</v>
      </c>
      <c r="AO127" s="136">
        <v>0</v>
      </c>
      <c r="AP127" s="136">
        <v>0.9</v>
      </c>
      <c r="AQ127" s="136">
        <v>0.5</v>
      </c>
      <c r="AR127" s="136">
        <v>6.5</v>
      </c>
      <c r="AS127" s="137">
        <v>0</v>
      </c>
      <c r="AT127" s="137">
        <v>0</v>
      </c>
      <c r="AU127" s="137">
        <v>0</v>
      </c>
      <c r="AV127" s="136">
        <v>0</v>
      </c>
      <c r="AW127" s="137">
        <v>0</v>
      </c>
      <c r="AX127" s="136">
        <v>4.5</v>
      </c>
      <c r="AY127" s="136">
        <v>0</v>
      </c>
      <c r="AZ127" s="136">
        <v>0</v>
      </c>
      <c r="BA127" s="136">
        <v>9.24</v>
      </c>
      <c r="BB127" s="136">
        <v>0</v>
      </c>
      <c r="BC127" s="136">
        <v>0.2</v>
      </c>
      <c r="BD127" s="125">
        <v>0</v>
      </c>
      <c r="BE127" s="125">
        <f t="shared" si="45"/>
        <v>0</v>
      </c>
      <c r="BF127" s="125">
        <f t="shared" si="46"/>
        <v>0</v>
      </c>
      <c r="BG127" s="125"/>
      <c r="BH127" s="125"/>
      <c r="BI127" s="125">
        <v>0</v>
      </c>
      <c r="BJ127" s="125">
        <v>0</v>
      </c>
      <c r="BK127" s="125">
        <v>0</v>
      </c>
      <c r="BL127" s="125">
        <v>0</v>
      </c>
      <c r="BM127" s="125">
        <v>0</v>
      </c>
      <c r="BN127" s="125">
        <v>0</v>
      </c>
      <c r="BO127" s="125">
        <v>0</v>
      </c>
      <c r="BP127" s="125">
        <v>0</v>
      </c>
      <c r="BQ127" s="125">
        <v>0</v>
      </c>
      <c r="BR127" s="125">
        <v>98</v>
      </c>
      <c r="BS127" s="125">
        <f t="shared" si="47"/>
        <v>218.68</v>
      </c>
    </row>
    <row r="128" s="110" customFormat="1" spans="1:71">
      <c r="A128" s="123" t="s">
        <v>279</v>
      </c>
      <c r="B128" s="123" t="s">
        <v>140</v>
      </c>
      <c r="C128" s="123" t="s">
        <v>142</v>
      </c>
      <c r="D128" s="124" t="s">
        <v>148</v>
      </c>
      <c r="E128" s="125">
        <f t="shared" si="40"/>
        <v>0</v>
      </c>
      <c r="F128" s="125">
        <f t="shared" si="42"/>
        <v>0</v>
      </c>
      <c r="G128" s="125">
        <v>0</v>
      </c>
      <c r="H128" s="125">
        <f t="shared" si="43"/>
        <v>0</v>
      </c>
      <c r="I128" s="125">
        <v>0</v>
      </c>
      <c r="J128" s="125">
        <v>0</v>
      </c>
      <c r="K128" s="125">
        <v>0</v>
      </c>
      <c r="L128" s="125">
        <v>0</v>
      </c>
      <c r="M128" s="125">
        <v>0</v>
      </c>
      <c r="N128" s="125">
        <v>0</v>
      </c>
      <c r="O128" s="125">
        <v>0</v>
      </c>
      <c r="P128" s="125">
        <v>0</v>
      </c>
      <c r="Q128" s="125"/>
      <c r="R128" s="125">
        <v>0</v>
      </c>
      <c r="S128" s="125">
        <v>0</v>
      </c>
      <c r="T128" s="125">
        <v>0</v>
      </c>
      <c r="U128" s="125">
        <v>0</v>
      </c>
      <c r="V128" s="125">
        <v>0</v>
      </c>
      <c r="W128" s="125">
        <v>0</v>
      </c>
      <c r="X128" s="123" t="s">
        <v>279</v>
      </c>
      <c r="Y128" s="123" t="s">
        <v>140</v>
      </c>
      <c r="Z128" s="123" t="s">
        <v>142</v>
      </c>
      <c r="AA128" s="124" t="s">
        <v>148</v>
      </c>
      <c r="AB128" s="125">
        <f t="shared" si="66"/>
        <v>0</v>
      </c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>
        <v>0</v>
      </c>
      <c r="BE128" s="125">
        <f t="shared" si="45"/>
        <v>0</v>
      </c>
      <c r="BF128" s="125">
        <f t="shared" si="46"/>
        <v>0</v>
      </c>
      <c r="BG128" s="125"/>
      <c r="BH128" s="125"/>
      <c r="BI128" s="125">
        <v>0</v>
      </c>
      <c r="BJ128" s="125">
        <v>0</v>
      </c>
      <c r="BK128" s="125">
        <v>0</v>
      </c>
      <c r="BL128" s="125">
        <v>0</v>
      </c>
      <c r="BM128" s="125">
        <v>0</v>
      </c>
      <c r="BN128" s="125">
        <v>0</v>
      </c>
      <c r="BO128" s="125">
        <v>0</v>
      </c>
      <c r="BP128" s="125">
        <v>0</v>
      </c>
      <c r="BQ128" s="125">
        <v>0</v>
      </c>
      <c r="BR128" s="125">
        <v>24</v>
      </c>
      <c r="BS128" s="125">
        <f t="shared" si="47"/>
        <v>24</v>
      </c>
    </row>
    <row r="129" s="110" customFormat="1" ht="19.5" customHeight="1" spans="1:71">
      <c r="A129" s="123" t="s">
        <v>279</v>
      </c>
      <c r="B129" s="123" t="s">
        <v>140</v>
      </c>
      <c r="C129" s="123" t="s">
        <v>154</v>
      </c>
      <c r="D129" s="124" t="s">
        <v>280</v>
      </c>
      <c r="E129" s="125">
        <f t="shared" si="40"/>
        <v>0</v>
      </c>
      <c r="F129" s="125">
        <f t="shared" si="42"/>
        <v>0</v>
      </c>
      <c r="G129" s="125">
        <v>0</v>
      </c>
      <c r="H129" s="125">
        <f t="shared" si="43"/>
        <v>0</v>
      </c>
      <c r="I129" s="125">
        <v>0</v>
      </c>
      <c r="J129" s="125">
        <v>0</v>
      </c>
      <c r="K129" s="125">
        <v>0</v>
      </c>
      <c r="L129" s="125">
        <v>0</v>
      </c>
      <c r="M129" s="125">
        <v>0</v>
      </c>
      <c r="N129" s="125">
        <v>0</v>
      </c>
      <c r="O129" s="125">
        <v>0</v>
      </c>
      <c r="P129" s="125">
        <v>0</v>
      </c>
      <c r="Q129" s="125"/>
      <c r="R129" s="125">
        <v>0</v>
      </c>
      <c r="S129" s="125">
        <v>0</v>
      </c>
      <c r="T129" s="125">
        <v>0</v>
      </c>
      <c r="U129" s="125">
        <v>0</v>
      </c>
      <c r="V129" s="125">
        <v>0</v>
      </c>
      <c r="W129" s="125">
        <v>0</v>
      </c>
      <c r="X129" s="123" t="s">
        <v>279</v>
      </c>
      <c r="Y129" s="123" t="s">
        <v>140</v>
      </c>
      <c r="Z129" s="123" t="s">
        <v>154</v>
      </c>
      <c r="AA129" s="124" t="s">
        <v>280</v>
      </c>
      <c r="AB129" s="125">
        <f t="shared" si="66"/>
        <v>0</v>
      </c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>
        <v>0</v>
      </c>
      <c r="BE129" s="125">
        <f t="shared" si="45"/>
        <v>0</v>
      </c>
      <c r="BF129" s="125">
        <f t="shared" si="46"/>
        <v>0</v>
      </c>
      <c r="BG129" s="125"/>
      <c r="BH129" s="125"/>
      <c r="BI129" s="125">
        <v>0</v>
      </c>
      <c r="BJ129" s="125">
        <v>0</v>
      </c>
      <c r="BK129" s="125">
        <v>0</v>
      </c>
      <c r="BL129" s="125">
        <v>0</v>
      </c>
      <c r="BM129" s="125">
        <v>0</v>
      </c>
      <c r="BN129" s="125">
        <v>0</v>
      </c>
      <c r="BO129" s="125">
        <v>0</v>
      </c>
      <c r="BP129" s="125">
        <v>0</v>
      </c>
      <c r="BQ129" s="125">
        <v>0</v>
      </c>
      <c r="BR129" s="125">
        <v>359</v>
      </c>
      <c r="BS129" s="125">
        <f t="shared" si="47"/>
        <v>359</v>
      </c>
    </row>
    <row r="130" s="110" customFormat="1" ht="19.5" customHeight="1" spans="1:71">
      <c r="A130" s="123"/>
      <c r="B130" s="123" t="s">
        <v>156</v>
      </c>
      <c r="C130" s="123"/>
      <c r="D130" s="124" t="s">
        <v>281</v>
      </c>
      <c r="E130" s="125">
        <f t="shared" si="40"/>
        <v>0</v>
      </c>
      <c r="F130" s="125">
        <f t="shared" si="42"/>
        <v>0</v>
      </c>
      <c r="G130" s="125">
        <v>0</v>
      </c>
      <c r="H130" s="125">
        <f t="shared" si="43"/>
        <v>0</v>
      </c>
      <c r="I130" s="125">
        <v>0</v>
      </c>
      <c r="J130" s="125">
        <v>0</v>
      </c>
      <c r="K130" s="125">
        <v>0</v>
      </c>
      <c r="L130" s="125">
        <v>0</v>
      </c>
      <c r="M130" s="125">
        <v>0</v>
      </c>
      <c r="N130" s="125">
        <v>0</v>
      </c>
      <c r="O130" s="125">
        <v>0</v>
      </c>
      <c r="P130" s="125">
        <v>0</v>
      </c>
      <c r="Q130" s="125"/>
      <c r="R130" s="125">
        <v>0</v>
      </c>
      <c r="S130" s="125">
        <v>0</v>
      </c>
      <c r="T130" s="125">
        <v>0</v>
      </c>
      <c r="U130" s="125">
        <v>0</v>
      </c>
      <c r="V130" s="125">
        <v>0</v>
      </c>
      <c r="W130" s="125">
        <v>0</v>
      </c>
      <c r="X130" s="123"/>
      <c r="Y130" s="123" t="s">
        <v>156</v>
      </c>
      <c r="Z130" s="123"/>
      <c r="AA130" s="124" t="s">
        <v>281</v>
      </c>
      <c r="AB130" s="125">
        <f>AB131</f>
        <v>0</v>
      </c>
      <c r="AC130" s="125">
        <f t="shared" ref="AC130:BD130" si="67">AC131</f>
        <v>0</v>
      </c>
      <c r="AD130" s="125">
        <f t="shared" si="67"/>
        <v>0</v>
      </c>
      <c r="AE130" s="125">
        <f t="shared" si="67"/>
        <v>0</v>
      </c>
      <c r="AF130" s="125">
        <f t="shared" si="67"/>
        <v>0</v>
      </c>
      <c r="AG130" s="125">
        <f t="shared" si="67"/>
        <v>0</v>
      </c>
      <c r="AH130" s="125">
        <f t="shared" si="67"/>
        <v>0</v>
      </c>
      <c r="AI130" s="125">
        <f t="shared" si="67"/>
        <v>0</v>
      </c>
      <c r="AJ130" s="125">
        <f t="shared" si="67"/>
        <v>0</v>
      </c>
      <c r="AK130" s="125">
        <f t="shared" si="67"/>
        <v>0</v>
      </c>
      <c r="AL130" s="125">
        <f t="shared" si="67"/>
        <v>0</v>
      </c>
      <c r="AM130" s="125">
        <f t="shared" si="67"/>
        <v>0</v>
      </c>
      <c r="AN130" s="125">
        <f t="shared" si="67"/>
        <v>0</v>
      </c>
      <c r="AO130" s="125">
        <f t="shared" si="67"/>
        <v>0</v>
      </c>
      <c r="AP130" s="125">
        <f t="shared" si="67"/>
        <v>0</v>
      </c>
      <c r="AQ130" s="125">
        <f t="shared" si="67"/>
        <v>0</v>
      </c>
      <c r="AR130" s="125">
        <f t="shared" si="67"/>
        <v>0</v>
      </c>
      <c r="AS130" s="125">
        <f t="shared" si="67"/>
        <v>0</v>
      </c>
      <c r="AT130" s="125">
        <f t="shared" si="67"/>
        <v>0</v>
      </c>
      <c r="AU130" s="125">
        <f t="shared" si="67"/>
        <v>0</v>
      </c>
      <c r="AV130" s="125">
        <f t="shared" si="67"/>
        <v>0</v>
      </c>
      <c r="AW130" s="125">
        <f t="shared" si="67"/>
        <v>0</v>
      </c>
      <c r="AX130" s="125">
        <f t="shared" si="67"/>
        <v>0</v>
      </c>
      <c r="AY130" s="125">
        <f t="shared" si="67"/>
        <v>0</v>
      </c>
      <c r="AZ130" s="125">
        <f t="shared" si="67"/>
        <v>0</v>
      </c>
      <c r="BA130" s="125">
        <f t="shared" si="67"/>
        <v>0</v>
      </c>
      <c r="BB130" s="125">
        <f t="shared" si="67"/>
        <v>0</v>
      </c>
      <c r="BC130" s="125">
        <f t="shared" si="67"/>
        <v>0</v>
      </c>
      <c r="BD130" s="125">
        <f t="shared" si="67"/>
        <v>0</v>
      </c>
      <c r="BE130" s="125">
        <f t="shared" si="45"/>
        <v>0</v>
      </c>
      <c r="BF130" s="125">
        <f t="shared" si="46"/>
        <v>0</v>
      </c>
      <c r="BG130" s="125"/>
      <c r="BH130" s="125"/>
      <c r="BI130" s="125">
        <v>0</v>
      </c>
      <c r="BJ130" s="125">
        <v>0</v>
      </c>
      <c r="BK130" s="125">
        <v>0</v>
      </c>
      <c r="BL130" s="125">
        <v>0</v>
      </c>
      <c r="BM130" s="125">
        <v>0</v>
      </c>
      <c r="BN130" s="125">
        <v>0</v>
      </c>
      <c r="BO130" s="125">
        <v>0</v>
      </c>
      <c r="BP130" s="125">
        <v>0</v>
      </c>
      <c r="BQ130" s="125">
        <v>0</v>
      </c>
      <c r="BR130" s="125">
        <v>0</v>
      </c>
      <c r="BS130" s="125">
        <f t="shared" si="47"/>
        <v>0</v>
      </c>
    </row>
    <row r="131" s="110" customFormat="1" ht="19.5" customHeight="1" spans="1:71">
      <c r="A131" s="123" t="s">
        <v>279</v>
      </c>
      <c r="B131" s="123" t="s">
        <v>158</v>
      </c>
      <c r="C131" s="123" t="s">
        <v>156</v>
      </c>
      <c r="D131" s="124" t="s">
        <v>282</v>
      </c>
      <c r="E131" s="125">
        <f t="shared" si="40"/>
        <v>0</v>
      </c>
      <c r="F131" s="125">
        <f t="shared" si="42"/>
        <v>0</v>
      </c>
      <c r="G131" s="125">
        <v>0</v>
      </c>
      <c r="H131" s="125">
        <f t="shared" si="43"/>
        <v>0</v>
      </c>
      <c r="I131" s="125">
        <v>0</v>
      </c>
      <c r="J131" s="125">
        <v>0</v>
      </c>
      <c r="K131" s="125">
        <v>0</v>
      </c>
      <c r="L131" s="125">
        <v>0</v>
      </c>
      <c r="M131" s="125">
        <v>0</v>
      </c>
      <c r="N131" s="125">
        <v>0</v>
      </c>
      <c r="O131" s="125">
        <v>0</v>
      </c>
      <c r="P131" s="125">
        <v>0</v>
      </c>
      <c r="Q131" s="125"/>
      <c r="R131" s="125">
        <v>0</v>
      </c>
      <c r="S131" s="125">
        <v>0</v>
      </c>
      <c r="T131" s="125">
        <v>0</v>
      </c>
      <c r="U131" s="125">
        <v>0</v>
      </c>
      <c r="V131" s="125">
        <v>0</v>
      </c>
      <c r="W131" s="125">
        <v>0</v>
      </c>
      <c r="X131" s="123" t="s">
        <v>279</v>
      </c>
      <c r="Y131" s="123" t="s">
        <v>158</v>
      </c>
      <c r="Z131" s="123" t="s">
        <v>156</v>
      </c>
      <c r="AA131" s="124" t="s">
        <v>282</v>
      </c>
      <c r="AB131" s="125">
        <f>SUBTOTAL(9,AC131:BD131)</f>
        <v>0</v>
      </c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>
        <v>0</v>
      </c>
      <c r="BE131" s="125">
        <f t="shared" si="45"/>
        <v>0</v>
      </c>
      <c r="BF131" s="125">
        <f t="shared" si="46"/>
        <v>0</v>
      </c>
      <c r="BG131" s="125"/>
      <c r="BH131" s="125"/>
      <c r="BI131" s="125">
        <v>0</v>
      </c>
      <c r="BJ131" s="125">
        <v>0</v>
      </c>
      <c r="BK131" s="125">
        <v>0</v>
      </c>
      <c r="BL131" s="125">
        <v>0</v>
      </c>
      <c r="BM131" s="125">
        <v>0</v>
      </c>
      <c r="BN131" s="125">
        <v>0</v>
      </c>
      <c r="BO131" s="125">
        <v>0</v>
      </c>
      <c r="BP131" s="125">
        <v>0</v>
      </c>
      <c r="BQ131" s="125">
        <v>0</v>
      </c>
      <c r="BR131" s="125">
        <v>0</v>
      </c>
      <c r="BS131" s="125">
        <f t="shared" si="47"/>
        <v>0</v>
      </c>
    </row>
    <row r="132" s="110" customFormat="1" ht="19.5" customHeight="1" spans="1:71">
      <c r="A132" s="123"/>
      <c r="B132" s="123" t="s">
        <v>159</v>
      </c>
      <c r="C132" s="123"/>
      <c r="D132" s="124" t="s">
        <v>283</v>
      </c>
      <c r="E132" s="125">
        <f t="shared" si="40"/>
        <v>6.77</v>
      </c>
      <c r="F132" s="125">
        <f t="shared" si="42"/>
        <v>5.06</v>
      </c>
      <c r="G132" s="125">
        <v>3.21</v>
      </c>
      <c r="H132" s="125">
        <f t="shared" si="43"/>
        <v>0</v>
      </c>
      <c r="I132" s="125">
        <v>0</v>
      </c>
      <c r="J132" s="125">
        <v>0</v>
      </c>
      <c r="K132" s="125">
        <v>0</v>
      </c>
      <c r="L132" s="125">
        <v>0</v>
      </c>
      <c r="M132" s="125">
        <v>0.27</v>
      </c>
      <c r="N132" s="125">
        <v>0</v>
      </c>
      <c r="O132" s="125">
        <v>1.58</v>
      </c>
      <c r="P132" s="125">
        <v>0</v>
      </c>
      <c r="Q132" s="125"/>
      <c r="R132" s="125">
        <v>0</v>
      </c>
      <c r="S132" s="125">
        <v>0</v>
      </c>
      <c r="T132" s="125">
        <v>0</v>
      </c>
      <c r="U132" s="125">
        <v>0</v>
      </c>
      <c r="V132" s="125">
        <v>0</v>
      </c>
      <c r="W132" s="125">
        <v>0</v>
      </c>
      <c r="X132" s="123"/>
      <c r="Y132" s="123" t="s">
        <v>159</v>
      </c>
      <c r="Z132" s="123"/>
      <c r="AA132" s="124" t="s">
        <v>283</v>
      </c>
      <c r="AB132" s="125">
        <f>AB133</f>
        <v>1.2</v>
      </c>
      <c r="AC132" s="125">
        <f t="shared" ref="AC132:BD132" si="68">AC133</f>
        <v>0.7</v>
      </c>
      <c r="AD132" s="125">
        <f t="shared" si="68"/>
        <v>0</v>
      </c>
      <c r="AE132" s="125">
        <f t="shared" si="68"/>
        <v>0</v>
      </c>
      <c r="AF132" s="125">
        <f t="shared" si="68"/>
        <v>0</v>
      </c>
      <c r="AG132" s="125">
        <f t="shared" si="68"/>
        <v>0</v>
      </c>
      <c r="AH132" s="125">
        <f t="shared" si="68"/>
        <v>0</v>
      </c>
      <c r="AI132" s="125">
        <f t="shared" si="68"/>
        <v>0</v>
      </c>
      <c r="AJ132" s="125">
        <f t="shared" si="68"/>
        <v>0</v>
      </c>
      <c r="AK132" s="125">
        <f t="shared" si="68"/>
        <v>0</v>
      </c>
      <c r="AL132" s="125">
        <f t="shared" si="68"/>
        <v>0.5</v>
      </c>
      <c r="AM132" s="125">
        <f t="shared" si="68"/>
        <v>0</v>
      </c>
      <c r="AN132" s="125">
        <f t="shared" si="68"/>
        <v>0</v>
      </c>
      <c r="AO132" s="125">
        <f t="shared" si="68"/>
        <v>0</v>
      </c>
      <c r="AP132" s="125">
        <f t="shared" si="68"/>
        <v>0</v>
      </c>
      <c r="AQ132" s="125">
        <f t="shared" si="68"/>
        <v>0</v>
      </c>
      <c r="AR132" s="125">
        <f t="shared" si="68"/>
        <v>0</v>
      </c>
      <c r="AS132" s="125">
        <f t="shared" si="68"/>
        <v>0</v>
      </c>
      <c r="AT132" s="125">
        <f t="shared" si="68"/>
        <v>0</v>
      </c>
      <c r="AU132" s="125">
        <f t="shared" si="68"/>
        <v>0</v>
      </c>
      <c r="AV132" s="125">
        <f t="shared" si="68"/>
        <v>0</v>
      </c>
      <c r="AW132" s="125">
        <f t="shared" si="68"/>
        <v>0</v>
      </c>
      <c r="AX132" s="125">
        <f t="shared" si="68"/>
        <v>0</v>
      </c>
      <c r="AY132" s="125">
        <f t="shared" si="68"/>
        <v>0</v>
      </c>
      <c r="AZ132" s="125">
        <f t="shared" si="68"/>
        <v>0</v>
      </c>
      <c r="BA132" s="125">
        <f t="shared" si="68"/>
        <v>0</v>
      </c>
      <c r="BB132" s="125">
        <f t="shared" si="68"/>
        <v>0</v>
      </c>
      <c r="BC132" s="125">
        <f t="shared" si="68"/>
        <v>0</v>
      </c>
      <c r="BD132" s="125">
        <f t="shared" si="68"/>
        <v>0</v>
      </c>
      <c r="BE132" s="125">
        <f t="shared" si="45"/>
        <v>0.51</v>
      </c>
      <c r="BF132" s="125">
        <f t="shared" si="46"/>
        <v>0</v>
      </c>
      <c r="BG132" s="125"/>
      <c r="BH132" s="125"/>
      <c r="BI132" s="125">
        <v>0</v>
      </c>
      <c r="BJ132" s="125">
        <v>0</v>
      </c>
      <c r="BK132" s="125">
        <v>0.51</v>
      </c>
      <c r="BL132" s="125">
        <v>0</v>
      </c>
      <c r="BM132" s="125">
        <v>0</v>
      </c>
      <c r="BN132" s="125">
        <v>0</v>
      </c>
      <c r="BO132" s="125">
        <v>0</v>
      </c>
      <c r="BP132" s="125">
        <v>0</v>
      </c>
      <c r="BQ132" s="125">
        <v>0</v>
      </c>
      <c r="BR132" s="125">
        <v>0</v>
      </c>
      <c r="BS132" s="125">
        <f t="shared" si="47"/>
        <v>6.77</v>
      </c>
    </row>
    <row r="133" s="110" customFormat="1" ht="19.5" customHeight="1" spans="1:71">
      <c r="A133" s="123" t="s">
        <v>279</v>
      </c>
      <c r="B133" s="123" t="s">
        <v>161</v>
      </c>
      <c r="C133" s="123" t="s">
        <v>137</v>
      </c>
      <c r="D133" s="124" t="s">
        <v>284</v>
      </c>
      <c r="E133" s="125">
        <f t="shared" si="40"/>
        <v>6.77</v>
      </c>
      <c r="F133" s="125">
        <f t="shared" si="42"/>
        <v>5.06</v>
      </c>
      <c r="G133" s="125">
        <v>3.21</v>
      </c>
      <c r="H133" s="125">
        <f t="shared" si="43"/>
        <v>0</v>
      </c>
      <c r="I133" s="125">
        <v>0</v>
      </c>
      <c r="J133" s="125">
        <v>0</v>
      </c>
      <c r="K133" s="125">
        <v>0</v>
      </c>
      <c r="L133" s="125">
        <v>0</v>
      </c>
      <c r="M133" s="125">
        <v>0.27</v>
      </c>
      <c r="N133" s="125">
        <v>0</v>
      </c>
      <c r="O133" s="125">
        <v>1.58</v>
      </c>
      <c r="P133" s="125">
        <v>0</v>
      </c>
      <c r="Q133" s="125"/>
      <c r="R133" s="125">
        <v>0</v>
      </c>
      <c r="S133" s="125">
        <v>0</v>
      </c>
      <c r="T133" s="125">
        <v>0</v>
      </c>
      <c r="U133" s="125">
        <v>0</v>
      </c>
      <c r="V133" s="125">
        <v>0</v>
      </c>
      <c r="W133" s="125">
        <v>0</v>
      </c>
      <c r="X133" s="123" t="s">
        <v>279</v>
      </c>
      <c r="Y133" s="123" t="s">
        <v>161</v>
      </c>
      <c r="Z133" s="123" t="s">
        <v>137</v>
      </c>
      <c r="AA133" s="124" t="s">
        <v>284</v>
      </c>
      <c r="AB133" s="125">
        <f>SUBTOTAL(9,AC133:BD133)</f>
        <v>1.2</v>
      </c>
      <c r="AC133" s="136">
        <v>0.7</v>
      </c>
      <c r="AD133" s="136">
        <v>0</v>
      </c>
      <c r="AE133" s="137">
        <v>0</v>
      </c>
      <c r="AF133" s="137">
        <v>0</v>
      </c>
      <c r="AG133" s="136">
        <v>0</v>
      </c>
      <c r="AH133" s="136">
        <v>0</v>
      </c>
      <c r="AI133" s="136">
        <v>0</v>
      </c>
      <c r="AJ133" s="136">
        <v>0</v>
      </c>
      <c r="AK133" s="136">
        <v>0</v>
      </c>
      <c r="AL133" s="136">
        <v>0.5</v>
      </c>
      <c r="AM133" s="137">
        <v>0</v>
      </c>
      <c r="AN133" s="136">
        <v>0</v>
      </c>
      <c r="AO133" s="136">
        <v>0</v>
      </c>
      <c r="AP133" s="136">
        <v>0</v>
      </c>
      <c r="AQ133" s="136">
        <v>0</v>
      </c>
      <c r="AR133" s="136">
        <v>0</v>
      </c>
      <c r="AS133" s="137">
        <v>0</v>
      </c>
      <c r="AT133" s="137">
        <v>0</v>
      </c>
      <c r="AU133" s="137">
        <v>0</v>
      </c>
      <c r="AV133" s="136">
        <v>0</v>
      </c>
      <c r="AW133" s="137">
        <v>0</v>
      </c>
      <c r="AX133" s="136">
        <v>0</v>
      </c>
      <c r="AY133" s="136">
        <v>0</v>
      </c>
      <c r="AZ133" s="136">
        <v>0</v>
      </c>
      <c r="BA133" s="136">
        <v>0</v>
      </c>
      <c r="BB133" s="136">
        <v>0</v>
      </c>
      <c r="BC133" s="136">
        <v>0</v>
      </c>
      <c r="BD133" s="125">
        <v>0</v>
      </c>
      <c r="BE133" s="125">
        <f t="shared" si="45"/>
        <v>0.51</v>
      </c>
      <c r="BF133" s="125">
        <f t="shared" si="46"/>
        <v>0</v>
      </c>
      <c r="BG133" s="125"/>
      <c r="BH133" s="125"/>
      <c r="BI133" s="125">
        <v>0</v>
      </c>
      <c r="BJ133" s="125">
        <v>0</v>
      </c>
      <c r="BK133" s="125">
        <v>0.51</v>
      </c>
      <c r="BL133" s="125">
        <v>0</v>
      </c>
      <c r="BM133" s="125">
        <v>0</v>
      </c>
      <c r="BN133" s="125">
        <v>0</v>
      </c>
      <c r="BO133" s="125">
        <v>0</v>
      </c>
      <c r="BP133" s="125">
        <v>0</v>
      </c>
      <c r="BQ133" s="125">
        <v>0</v>
      </c>
      <c r="BR133" s="125">
        <v>0</v>
      </c>
      <c r="BS133" s="125">
        <f t="shared" si="47"/>
        <v>6.77</v>
      </c>
    </row>
    <row r="134" s="110" customFormat="1" ht="19.5" customHeight="1" spans="1:71">
      <c r="A134" s="123"/>
      <c r="B134" s="123" t="s">
        <v>163</v>
      </c>
      <c r="C134" s="123"/>
      <c r="D134" s="124" t="s">
        <v>285</v>
      </c>
      <c r="E134" s="125">
        <f t="shared" si="40"/>
        <v>0</v>
      </c>
      <c r="F134" s="125">
        <f t="shared" si="42"/>
        <v>0</v>
      </c>
      <c r="G134" s="125">
        <v>0</v>
      </c>
      <c r="H134" s="125">
        <f t="shared" si="43"/>
        <v>0</v>
      </c>
      <c r="I134" s="125">
        <v>0</v>
      </c>
      <c r="J134" s="125">
        <v>0</v>
      </c>
      <c r="K134" s="125">
        <v>0</v>
      </c>
      <c r="L134" s="125">
        <v>0</v>
      </c>
      <c r="M134" s="125">
        <v>0</v>
      </c>
      <c r="N134" s="125">
        <v>0</v>
      </c>
      <c r="O134" s="125">
        <v>0</v>
      </c>
      <c r="P134" s="125">
        <v>0</v>
      </c>
      <c r="Q134" s="125"/>
      <c r="R134" s="125">
        <v>0</v>
      </c>
      <c r="S134" s="125">
        <v>0</v>
      </c>
      <c r="T134" s="125">
        <v>0</v>
      </c>
      <c r="U134" s="125">
        <v>0</v>
      </c>
      <c r="V134" s="125">
        <v>0</v>
      </c>
      <c r="W134" s="125">
        <v>0</v>
      </c>
      <c r="X134" s="123"/>
      <c r="Y134" s="123" t="s">
        <v>163</v>
      </c>
      <c r="Z134" s="123"/>
      <c r="AA134" s="124" t="s">
        <v>285</v>
      </c>
      <c r="AB134" s="125">
        <f>AB135</f>
        <v>0</v>
      </c>
      <c r="AC134" s="125">
        <f t="shared" ref="AC134:BD134" si="69">AC135</f>
        <v>0</v>
      </c>
      <c r="AD134" s="125">
        <f t="shared" si="69"/>
        <v>0</v>
      </c>
      <c r="AE134" s="125">
        <f t="shared" si="69"/>
        <v>0</v>
      </c>
      <c r="AF134" s="125">
        <f t="shared" si="69"/>
        <v>0</v>
      </c>
      <c r="AG134" s="125">
        <f t="shared" si="69"/>
        <v>0</v>
      </c>
      <c r="AH134" s="125">
        <f t="shared" si="69"/>
        <v>0</v>
      </c>
      <c r="AI134" s="125">
        <f t="shared" si="69"/>
        <v>0</v>
      </c>
      <c r="AJ134" s="125">
        <f t="shared" si="69"/>
        <v>0</v>
      </c>
      <c r="AK134" s="125">
        <f t="shared" si="69"/>
        <v>0</v>
      </c>
      <c r="AL134" s="125">
        <f t="shared" si="69"/>
        <v>0</v>
      </c>
      <c r="AM134" s="125">
        <f t="shared" si="69"/>
        <v>0</v>
      </c>
      <c r="AN134" s="125">
        <f t="shared" si="69"/>
        <v>0</v>
      </c>
      <c r="AO134" s="125">
        <f t="shared" si="69"/>
        <v>0</v>
      </c>
      <c r="AP134" s="125">
        <f t="shared" si="69"/>
        <v>0</v>
      </c>
      <c r="AQ134" s="125">
        <f t="shared" si="69"/>
        <v>0</v>
      </c>
      <c r="AR134" s="125">
        <f t="shared" si="69"/>
        <v>0</v>
      </c>
      <c r="AS134" s="125">
        <f t="shared" si="69"/>
        <v>0</v>
      </c>
      <c r="AT134" s="125">
        <f t="shared" si="69"/>
        <v>0</v>
      </c>
      <c r="AU134" s="125">
        <f t="shared" si="69"/>
        <v>0</v>
      </c>
      <c r="AV134" s="125">
        <f t="shared" si="69"/>
        <v>0</v>
      </c>
      <c r="AW134" s="125">
        <f t="shared" si="69"/>
        <v>0</v>
      </c>
      <c r="AX134" s="125">
        <f t="shared" si="69"/>
        <v>0</v>
      </c>
      <c r="AY134" s="125">
        <f t="shared" si="69"/>
        <v>0</v>
      </c>
      <c r="AZ134" s="125">
        <f t="shared" si="69"/>
        <v>0</v>
      </c>
      <c r="BA134" s="125">
        <f t="shared" si="69"/>
        <v>0</v>
      </c>
      <c r="BB134" s="125">
        <f t="shared" si="69"/>
        <v>0</v>
      </c>
      <c r="BC134" s="125">
        <f t="shared" si="69"/>
        <v>0</v>
      </c>
      <c r="BD134" s="125">
        <f t="shared" si="69"/>
        <v>0</v>
      </c>
      <c r="BE134" s="125">
        <f t="shared" si="45"/>
        <v>0</v>
      </c>
      <c r="BF134" s="125">
        <f t="shared" si="46"/>
        <v>0</v>
      </c>
      <c r="BG134" s="125"/>
      <c r="BH134" s="125"/>
      <c r="BI134" s="125">
        <v>0</v>
      </c>
      <c r="BJ134" s="125">
        <v>0</v>
      </c>
      <c r="BK134" s="125">
        <v>0</v>
      </c>
      <c r="BL134" s="125">
        <v>0</v>
      </c>
      <c r="BM134" s="125">
        <v>0</v>
      </c>
      <c r="BN134" s="125">
        <v>0</v>
      </c>
      <c r="BO134" s="125">
        <v>0</v>
      </c>
      <c r="BP134" s="125">
        <v>0</v>
      </c>
      <c r="BQ134" s="125">
        <v>0</v>
      </c>
      <c r="BR134" s="125">
        <v>21</v>
      </c>
      <c r="BS134" s="125">
        <f t="shared" si="47"/>
        <v>21</v>
      </c>
    </row>
    <row r="135" s="110" customFormat="1" ht="19.5" customHeight="1" spans="1:71">
      <c r="A135" s="123" t="s">
        <v>279</v>
      </c>
      <c r="B135" s="123" t="s">
        <v>171</v>
      </c>
      <c r="C135" s="123" t="s">
        <v>154</v>
      </c>
      <c r="D135" s="124" t="s">
        <v>286</v>
      </c>
      <c r="E135" s="125">
        <f t="shared" si="40"/>
        <v>0</v>
      </c>
      <c r="F135" s="125">
        <f t="shared" si="42"/>
        <v>0</v>
      </c>
      <c r="G135" s="125">
        <v>0</v>
      </c>
      <c r="H135" s="125">
        <f t="shared" si="43"/>
        <v>0</v>
      </c>
      <c r="I135" s="125">
        <v>0</v>
      </c>
      <c r="J135" s="125">
        <v>0</v>
      </c>
      <c r="K135" s="125">
        <v>0</v>
      </c>
      <c r="L135" s="125">
        <v>0</v>
      </c>
      <c r="M135" s="125">
        <v>0</v>
      </c>
      <c r="N135" s="125">
        <v>0</v>
      </c>
      <c r="O135" s="125">
        <v>0</v>
      </c>
      <c r="P135" s="125">
        <v>0</v>
      </c>
      <c r="Q135" s="125"/>
      <c r="R135" s="125">
        <v>0</v>
      </c>
      <c r="S135" s="125">
        <v>0</v>
      </c>
      <c r="T135" s="125">
        <v>0</v>
      </c>
      <c r="U135" s="125">
        <v>0</v>
      </c>
      <c r="V135" s="125">
        <v>0</v>
      </c>
      <c r="W135" s="125">
        <v>0</v>
      </c>
      <c r="X135" s="123" t="s">
        <v>279</v>
      </c>
      <c r="Y135" s="123" t="s">
        <v>171</v>
      </c>
      <c r="Z135" s="123" t="s">
        <v>154</v>
      </c>
      <c r="AA135" s="124" t="s">
        <v>286</v>
      </c>
      <c r="AB135" s="125">
        <f>SUBTOTAL(9,AC135:BD135)</f>
        <v>0</v>
      </c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>
        <v>0</v>
      </c>
      <c r="BE135" s="125">
        <f t="shared" si="45"/>
        <v>0</v>
      </c>
      <c r="BF135" s="125">
        <f t="shared" si="46"/>
        <v>0</v>
      </c>
      <c r="BG135" s="125"/>
      <c r="BH135" s="125"/>
      <c r="BI135" s="125">
        <v>0</v>
      </c>
      <c r="BJ135" s="125">
        <v>0</v>
      </c>
      <c r="BK135" s="125">
        <v>0</v>
      </c>
      <c r="BL135" s="125">
        <v>0</v>
      </c>
      <c r="BM135" s="125">
        <v>0</v>
      </c>
      <c r="BN135" s="125">
        <v>0</v>
      </c>
      <c r="BO135" s="125">
        <v>0</v>
      </c>
      <c r="BP135" s="125">
        <v>0</v>
      </c>
      <c r="BQ135" s="125">
        <v>0</v>
      </c>
      <c r="BR135" s="125">
        <v>21</v>
      </c>
      <c r="BS135" s="125">
        <f t="shared" si="47"/>
        <v>21</v>
      </c>
    </row>
    <row r="136" s="110" customFormat="1" ht="19.5" customHeight="1" spans="1:71">
      <c r="A136" s="123" t="s">
        <v>287</v>
      </c>
      <c r="B136" s="123"/>
      <c r="C136" s="123"/>
      <c r="D136" s="124" t="s">
        <v>288</v>
      </c>
      <c r="E136" s="125">
        <f t="shared" ref="E136:E199" si="70">F136+AB136+BE136</f>
        <v>918.52</v>
      </c>
      <c r="F136" s="125">
        <f t="shared" si="42"/>
        <v>662.89</v>
      </c>
      <c r="G136" s="125">
        <v>386.96</v>
      </c>
      <c r="H136" s="125">
        <f t="shared" si="43"/>
        <v>150.75</v>
      </c>
      <c r="I136" s="125">
        <v>150.75</v>
      </c>
      <c r="J136" s="125">
        <v>0</v>
      </c>
      <c r="K136" s="125">
        <v>0</v>
      </c>
      <c r="L136" s="125">
        <v>0</v>
      </c>
      <c r="M136" s="125">
        <v>32.25</v>
      </c>
      <c r="N136" s="125">
        <v>0</v>
      </c>
      <c r="O136" s="125">
        <v>92.93</v>
      </c>
      <c r="P136" s="125">
        <v>0</v>
      </c>
      <c r="Q136" s="125"/>
      <c r="R136" s="125">
        <v>0</v>
      </c>
      <c r="S136" s="125">
        <v>0</v>
      </c>
      <c r="T136" s="125">
        <v>0</v>
      </c>
      <c r="U136" s="125">
        <v>0</v>
      </c>
      <c r="V136" s="125">
        <v>0</v>
      </c>
      <c r="W136" s="125">
        <v>0</v>
      </c>
      <c r="X136" s="123" t="s">
        <v>287</v>
      </c>
      <c r="Y136" s="123"/>
      <c r="Z136" s="123"/>
      <c r="AA136" s="124" t="s">
        <v>288</v>
      </c>
      <c r="AB136" s="125">
        <f>AB137+AB143+AB146+AB149</f>
        <v>253.24</v>
      </c>
      <c r="AC136" s="125">
        <f t="shared" ref="AC136:BD136" si="71">AC137+AC143+AC146+AC149</f>
        <v>48.6</v>
      </c>
      <c r="AD136" s="125">
        <f t="shared" si="71"/>
        <v>4.3</v>
      </c>
      <c r="AE136" s="125">
        <f t="shared" si="71"/>
        <v>0</v>
      </c>
      <c r="AF136" s="125">
        <f t="shared" si="71"/>
        <v>0</v>
      </c>
      <c r="AG136" s="125">
        <f t="shared" si="71"/>
        <v>2.8</v>
      </c>
      <c r="AH136" s="125">
        <f t="shared" si="71"/>
        <v>11.5</v>
      </c>
      <c r="AI136" s="125">
        <f t="shared" si="71"/>
        <v>3.1</v>
      </c>
      <c r="AJ136" s="125">
        <f t="shared" si="71"/>
        <v>0</v>
      </c>
      <c r="AK136" s="125">
        <f t="shared" si="71"/>
        <v>0</v>
      </c>
      <c r="AL136" s="125">
        <f t="shared" si="71"/>
        <v>40.45</v>
      </c>
      <c r="AM136" s="125">
        <f t="shared" si="71"/>
        <v>0</v>
      </c>
      <c r="AN136" s="125">
        <f t="shared" si="71"/>
        <v>3</v>
      </c>
      <c r="AO136" s="125">
        <f t="shared" si="71"/>
        <v>3.65</v>
      </c>
      <c r="AP136" s="125">
        <f t="shared" si="71"/>
        <v>0.5</v>
      </c>
      <c r="AQ136" s="125">
        <f t="shared" si="71"/>
        <v>2.1</v>
      </c>
      <c r="AR136" s="125">
        <f t="shared" si="71"/>
        <v>26.5</v>
      </c>
      <c r="AS136" s="125">
        <f t="shared" si="71"/>
        <v>2</v>
      </c>
      <c r="AT136" s="125">
        <f t="shared" si="71"/>
        <v>0</v>
      </c>
      <c r="AU136" s="125">
        <f t="shared" si="71"/>
        <v>0</v>
      </c>
      <c r="AV136" s="125">
        <f t="shared" si="71"/>
        <v>1.2</v>
      </c>
      <c r="AW136" s="125">
        <f t="shared" si="71"/>
        <v>0</v>
      </c>
      <c r="AX136" s="125">
        <f t="shared" si="71"/>
        <v>20.45</v>
      </c>
      <c r="AY136" s="125">
        <f t="shared" si="71"/>
        <v>0</v>
      </c>
      <c r="AZ136" s="125">
        <f t="shared" si="71"/>
        <v>6.2</v>
      </c>
      <c r="BA136" s="125">
        <f t="shared" si="71"/>
        <v>46.9</v>
      </c>
      <c r="BB136" s="125">
        <f t="shared" si="71"/>
        <v>3</v>
      </c>
      <c r="BC136" s="125">
        <f t="shared" si="71"/>
        <v>26.99</v>
      </c>
      <c r="BD136" s="125">
        <f t="shared" si="71"/>
        <v>0</v>
      </c>
      <c r="BE136" s="125">
        <f t="shared" si="45"/>
        <v>2.39</v>
      </c>
      <c r="BF136" s="125">
        <f t="shared" si="46"/>
        <v>0</v>
      </c>
      <c r="BG136" s="125"/>
      <c r="BH136" s="125"/>
      <c r="BI136" s="125">
        <v>0</v>
      </c>
      <c r="BJ136" s="125">
        <v>0</v>
      </c>
      <c r="BK136" s="125">
        <v>2.39</v>
      </c>
      <c r="BL136" s="125">
        <v>0</v>
      </c>
      <c r="BM136" s="125">
        <v>0</v>
      </c>
      <c r="BN136" s="125">
        <v>0</v>
      </c>
      <c r="BO136" s="125">
        <v>0</v>
      </c>
      <c r="BP136" s="125">
        <v>0</v>
      </c>
      <c r="BQ136" s="125">
        <v>0</v>
      </c>
      <c r="BR136" s="125">
        <f>1063.68-107</f>
        <v>956.68</v>
      </c>
      <c r="BS136" s="125">
        <f t="shared" si="47"/>
        <v>1875.2</v>
      </c>
    </row>
    <row r="137" s="110" customFormat="1" ht="19.5" customHeight="1" spans="1:71">
      <c r="A137" s="123"/>
      <c r="B137" s="123" t="s">
        <v>137</v>
      </c>
      <c r="C137" s="123"/>
      <c r="D137" s="124" t="s">
        <v>289</v>
      </c>
      <c r="E137" s="125">
        <f t="shared" si="70"/>
        <v>601.2</v>
      </c>
      <c r="F137" s="125">
        <f t="shared" ref="F137:F200" si="72">SUM(M137:W137)+G137+H137</f>
        <v>448.65</v>
      </c>
      <c r="G137" s="125">
        <v>260.86</v>
      </c>
      <c r="H137" s="125">
        <f t="shared" ref="H137:H200" si="73">SUM(I137:L137)</f>
        <v>128.25</v>
      </c>
      <c r="I137" s="125">
        <v>128.25</v>
      </c>
      <c r="J137" s="125">
        <v>0</v>
      </c>
      <c r="K137" s="125">
        <v>0</v>
      </c>
      <c r="L137" s="125">
        <v>0</v>
      </c>
      <c r="M137" s="125">
        <v>21.74</v>
      </c>
      <c r="N137" s="125">
        <v>0</v>
      </c>
      <c r="O137" s="125">
        <v>37.8</v>
      </c>
      <c r="P137" s="125">
        <v>0</v>
      </c>
      <c r="Q137" s="125"/>
      <c r="R137" s="125">
        <v>0</v>
      </c>
      <c r="S137" s="125">
        <v>0</v>
      </c>
      <c r="T137" s="125">
        <v>0</v>
      </c>
      <c r="U137" s="125">
        <v>0</v>
      </c>
      <c r="V137" s="125">
        <v>0</v>
      </c>
      <c r="W137" s="125">
        <v>0</v>
      </c>
      <c r="X137" s="123"/>
      <c r="Y137" s="123" t="s">
        <v>137</v>
      </c>
      <c r="Z137" s="123"/>
      <c r="AA137" s="124" t="s">
        <v>289</v>
      </c>
      <c r="AB137" s="125">
        <f>SUM(AB138:AB142)</f>
        <v>150.16</v>
      </c>
      <c r="AC137" s="125">
        <f t="shared" ref="AC137:BD137" si="74">SUM(AC138:AC142)</f>
        <v>29.1</v>
      </c>
      <c r="AD137" s="125">
        <f t="shared" si="74"/>
        <v>4</v>
      </c>
      <c r="AE137" s="125">
        <f t="shared" si="74"/>
        <v>0</v>
      </c>
      <c r="AF137" s="125">
        <f t="shared" si="74"/>
        <v>0</v>
      </c>
      <c r="AG137" s="125">
        <f t="shared" si="74"/>
        <v>1.6</v>
      </c>
      <c r="AH137" s="125">
        <f t="shared" si="74"/>
        <v>7.4</v>
      </c>
      <c r="AI137" s="125">
        <f t="shared" si="74"/>
        <v>2</v>
      </c>
      <c r="AJ137" s="125">
        <f t="shared" si="74"/>
        <v>0</v>
      </c>
      <c r="AK137" s="125">
        <f t="shared" si="74"/>
        <v>0</v>
      </c>
      <c r="AL137" s="125">
        <f t="shared" si="74"/>
        <v>26.15</v>
      </c>
      <c r="AM137" s="125">
        <f t="shared" si="74"/>
        <v>0</v>
      </c>
      <c r="AN137" s="125">
        <f t="shared" si="74"/>
        <v>1</v>
      </c>
      <c r="AO137" s="125">
        <f t="shared" si="74"/>
        <v>2.65</v>
      </c>
      <c r="AP137" s="125">
        <f t="shared" si="74"/>
        <v>0</v>
      </c>
      <c r="AQ137" s="125">
        <f t="shared" si="74"/>
        <v>0</v>
      </c>
      <c r="AR137" s="125">
        <f t="shared" si="74"/>
        <v>12.6</v>
      </c>
      <c r="AS137" s="125">
        <f t="shared" si="74"/>
        <v>0</v>
      </c>
      <c r="AT137" s="125">
        <f t="shared" si="74"/>
        <v>0</v>
      </c>
      <c r="AU137" s="125">
        <f t="shared" si="74"/>
        <v>0</v>
      </c>
      <c r="AV137" s="125">
        <f t="shared" si="74"/>
        <v>1.2</v>
      </c>
      <c r="AW137" s="125">
        <f t="shared" si="74"/>
        <v>0</v>
      </c>
      <c r="AX137" s="125">
        <f t="shared" si="74"/>
        <v>12.65</v>
      </c>
      <c r="AY137" s="125">
        <f t="shared" si="74"/>
        <v>0</v>
      </c>
      <c r="AZ137" s="125">
        <f t="shared" si="74"/>
        <v>2.2</v>
      </c>
      <c r="BA137" s="125">
        <f t="shared" si="74"/>
        <v>39.62</v>
      </c>
      <c r="BB137" s="125">
        <f t="shared" si="74"/>
        <v>0</v>
      </c>
      <c r="BC137" s="125">
        <f t="shared" si="74"/>
        <v>7.99</v>
      </c>
      <c r="BD137" s="125">
        <f t="shared" si="74"/>
        <v>0</v>
      </c>
      <c r="BE137" s="125">
        <f t="shared" ref="BE137:BE200" si="75">SUM(BI137:BQ137)+BF137</f>
        <v>2.39</v>
      </c>
      <c r="BF137" s="125">
        <f t="shared" ref="BF137:BF200" si="76">BG137+BH137</f>
        <v>0</v>
      </c>
      <c r="BG137" s="125"/>
      <c r="BH137" s="125"/>
      <c r="BI137" s="125">
        <v>0</v>
      </c>
      <c r="BJ137" s="125">
        <v>0</v>
      </c>
      <c r="BK137" s="125">
        <v>2.39</v>
      </c>
      <c r="BL137" s="125">
        <v>0</v>
      </c>
      <c r="BM137" s="125">
        <v>0</v>
      </c>
      <c r="BN137" s="125">
        <v>0</v>
      </c>
      <c r="BO137" s="125">
        <v>0</v>
      </c>
      <c r="BP137" s="125">
        <v>0</v>
      </c>
      <c r="BQ137" s="125">
        <v>0</v>
      </c>
      <c r="BR137" s="125">
        <f>691.68-107+5</f>
        <v>589.68</v>
      </c>
      <c r="BS137" s="125">
        <f t="shared" ref="BS137:BS200" si="77">BR137+BE137+AB137+F137</f>
        <v>1190.88</v>
      </c>
    </row>
    <row r="138" s="110" customFormat="1" ht="19.5" customHeight="1" spans="1:71">
      <c r="A138" s="123" t="s">
        <v>290</v>
      </c>
      <c r="B138" s="123" t="s">
        <v>140</v>
      </c>
      <c r="C138" s="123" t="s">
        <v>137</v>
      </c>
      <c r="D138" s="124" t="s">
        <v>141</v>
      </c>
      <c r="E138" s="125">
        <f t="shared" si="70"/>
        <v>432.19</v>
      </c>
      <c r="F138" s="125">
        <f t="shared" si="72"/>
        <v>320.56</v>
      </c>
      <c r="G138" s="125">
        <v>177.52</v>
      </c>
      <c r="H138" s="125">
        <f t="shared" si="73"/>
        <v>128.25</v>
      </c>
      <c r="I138" s="125">
        <v>128.25</v>
      </c>
      <c r="J138" s="125">
        <v>0</v>
      </c>
      <c r="K138" s="125">
        <v>0</v>
      </c>
      <c r="L138" s="125">
        <v>0</v>
      </c>
      <c r="M138" s="125">
        <v>14.79</v>
      </c>
      <c r="N138" s="125">
        <v>0</v>
      </c>
      <c r="O138" s="125">
        <v>0</v>
      </c>
      <c r="P138" s="125">
        <v>0</v>
      </c>
      <c r="Q138" s="125"/>
      <c r="R138" s="125">
        <v>0</v>
      </c>
      <c r="S138" s="125">
        <v>0</v>
      </c>
      <c r="T138" s="125">
        <v>0</v>
      </c>
      <c r="U138" s="125">
        <v>0</v>
      </c>
      <c r="V138" s="125">
        <v>0</v>
      </c>
      <c r="W138" s="125">
        <v>0</v>
      </c>
      <c r="X138" s="123" t="s">
        <v>290</v>
      </c>
      <c r="Y138" s="123" t="s">
        <v>140</v>
      </c>
      <c r="Z138" s="123" t="s">
        <v>137</v>
      </c>
      <c r="AA138" s="124" t="s">
        <v>141</v>
      </c>
      <c r="AB138" s="125">
        <f t="shared" ref="AB138:AB142" si="78">SUBTOTAL(9,AC138:BD138)</f>
        <v>110.72</v>
      </c>
      <c r="AC138" s="136">
        <v>21</v>
      </c>
      <c r="AD138" s="136">
        <v>2</v>
      </c>
      <c r="AE138" s="137">
        <v>0</v>
      </c>
      <c r="AF138" s="137">
        <v>0</v>
      </c>
      <c r="AG138" s="136">
        <v>0</v>
      </c>
      <c r="AH138" s="136">
        <v>4.5</v>
      </c>
      <c r="AI138" s="136">
        <v>2</v>
      </c>
      <c r="AJ138" s="136">
        <v>0</v>
      </c>
      <c r="AK138" s="136">
        <v>0</v>
      </c>
      <c r="AL138" s="136">
        <v>20.15</v>
      </c>
      <c r="AM138" s="137">
        <v>0</v>
      </c>
      <c r="AN138" s="136">
        <v>1</v>
      </c>
      <c r="AO138" s="136">
        <v>2</v>
      </c>
      <c r="AP138" s="136">
        <v>0</v>
      </c>
      <c r="AQ138" s="136">
        <v>0</v>
      </c>
      <c r="AR138" s="136">
        <v>9.6</v>
      </c>
      <c r="AS138" s="137">
        <v>0</v>
      </c>
      <c r="AT138" s="137">
        <v>0</v>
      </c>
      <c r="AU138" s="137">
        <v>0</v>
      </c>
      <c r="AV138" s="136">
        <v>0</v>
      </c>
      <c r="AW138" s="137">
        <v>0</v>
      </c>
      <c r="AX138" s="136">
        <v>6.15</v>
      </c>
      <c r="AY138" s="136">
        <v>0</v>
      </c>
      <c r="AZ138" s="136">
        <v>0</v>
      </c>
      <c r="BA138" s="136">
        <v>37.62</v>
      </c>
      <c r="BB138" s="136">
        <v>0</v>
      </c>
      <c r="BC138" s="136">
        <v>4.7</v>
      </c>
      <c r="BD138" s="125">
        <v>0</v>
      </c>
      <c r="BE138" s="125">
        <f t="shared" si="75"/>
        <v>0.91</v>
      </c>
      <c r="BF138" s="125">
        <f t="shared" si="76"/>
        <v>0</v>
      </c>
      <c r="BG138" s="125"/>
      <c r="BH138" s="125"/>
      <c r="BI138" s="125">
        <v>0</v>
      </c>
      <c r="BJ138" s="125">
        <v>0</v>
      </c>
      <c r="BK138" s="125">
        <v>0.91</v>
      </c>
      <c r="BL138" s="125">
        <v>0</v>
      </c>
      <c r="BM138" s="125">
        <v>0</v>
      </c>
      <c r="BN138" s="125">
        <v>0</v>
      </c>
      <c r="BO138" s="125">
        <v>0</v>
      </c>
      <c r="BP138" s="125">
        <v>0</v>
      </c>
      <c r="BQ138" s="125">
        <v>0</v>
      </c>
      <c r="BR138" s="125">
        <v>407</v>
      </c>
      <c r="BS138" s="125">
        <f t="shared" si="77"/>
        <v>839.19</v>
      </c>
    </row>
    <row r="139" s="110" customFormat="1" ht="19.5" customHeight="1" spans="1:71">
      <c r="A139" s="123" t="s">
        <v>290</v>
      </c>
      <c r="B139" s="123" t="s">
        <v>140</v>
      </c>
      <c r="C139" s="123" t="s">
        <v>156</v>
      </c>
      <c r="D139" s="124" t="s">
        <v>291</v>
      </c>
      <c r="E139" s="125">
        <f t="shared" si="70"/>
        <v>70.56</v>
      </c>
      <c r="F139" s="125">
        <f t="shared" si="72"/>
        <v>59.06</v>
      </c>
      <c r="G139" s="125">
        <v>38.52</v>
      </c>
      <c r="H139" s="125">
        <f t="shared" si="73"/>
        <v>0</v>
      </c>
      <c r="I139" s="125">
        <v>0</v>
      </c>
      <c r="J139" s="125">
        <v>0</v>
      </c>
      <c r="K139" s="125">
        <v>0</v>
      </c>
      <c r="L139" s="125">
        <v>0</v>
      </c>
      <c r="M139" s="125">
        <v>3.21</v>
      </c>
      <c r="N139" s="125">
        <v>0</v>
      </c>
      <c r="O139" s="125">
        <v>17.33</v>
      </c>
      <c r="P139" s="125">
        <v>0</v>
      </c>
      <c r="Q139" s="125"/>
      <c r="R139" s="125">
        <v>0</v>
      </c>
      <c r="S139" s="125">
        <v>0</v>
      </c>
      <c r="T139" s="125">
        <v>0</v>
      </c>
      <c r="U139" s="125">
        <v>0</v>
      </c>
      <c r="V139" s="125">
        <v>0</v>
      </c>
      <c r="W139" s="125">
        <v>0</v>
      </c>
      <c r="X139" s="123" t="s">
        <v>290</v>
      </c>
      <c r="Y139" s="123" t="s">
        <v>140</v>
      </c>
      <c r="Z139" s="123" t="s">
        <v>156</v>
      </c>
      <c r="AA139" s="124" t="s">
        <v>291</v>
      </c>
      <c r="AB139" s="125">
        <f t="shared" si="78"/>
        <v>11.5</v>
      </c>
      <c r="AC139" s="136">
        <v>2</v>
      </c>
      <c r="AD139" s="136">
        <v>0</v>
      </c>
      <c r="AE139" s="137">
        <v>0</v>
      </c>
      <c r="AF139" s="137">
        <v>0</v>
      </c>
      <c r="AG139" s="136">
        <v>0.1</v>
      </c>
      <c r="AH139" s="136">
        <v>1.4</v>
      </c>
      <c r="AI139" s="136">
        <v>0</v>
      </c>
      <c r="AJ139" s="136">
        <v>0</v>
      </c>
      <c r="AK139" s="136">
        <v>0</v>
      </c>
      <c r="AL139" s="136">
        <v>2</v>
      </c>
      <c r="AM139" s="137">
        <v>0</v>
      </c>
      <c r="AN139" s="136">
        <v>0</v>
      </c>
      <c r="AO139" s="136">
        <v>0</v>
      </c>
      <c r="AP139" s="136">
        <v>0</v>
      </c>
      <c r="AQ139" s="136">
        <v>0</v>
      </c>
      <c r="AR139" s="136">
        <v>2</v>
      </c>
      <c r="AS139" s="137">
        <v>0</v>
      </c>
      <c r="AT139" s="137">
        <v>0</v>
      </c>
      <c r="AU139" s="137">
        <v>0</v>
      </c>
      <c r="AV139" s="136">
        <v>0</v>
      </c>
      <c r="AW139" s="137">
        <v>0</v>
      </c>
      <c r="AX139" s="136">
        <v>3</v>
      </c>
      <c r="AY139" s="136">
        <v>0</v>
      </c>
      <c r="AZ139" s="136">
        <v>1</v>
      </c>
      <c r="BA139" s="136">
        <v>0</v>
      </c>
      <c r="BB139" s="136">
        <v>0</v>
      </c>
      <c r="BC139" s="136">
        <v>0</v>
      </c>
      <c r="BD139" s="125">
        <v>0</v>
      </c>
      <c r="BE139" s="125">
        <f t="shared" si="75"/>
        <v>0</v>
      </c>
      <c r="BF139" s="125">
        <f t="shared" si="76"/>
        <v>0</v>
      </c>
      <c r="BG139" s="125"/>
      <c r="BH139" s="125"/>
      <c r="BI139" s="125">
        <v>0</v>
      </c>
      <c r="BJ139" s="125">
        <v>0</v>
      </c>
      <c r="BK139" s="125">
        <v>0</v>
      </c>
      <c r="BL139" s="125">
        <v>0</v>
      </c>
      <c r="BM139" s="125">
        <v>0</v>
      </c>
      <c r="BN139" s="125">
        <v>0</v>
      </c>
      <c r="BO139" s="125">
        <v>0</v>
      </c>
      <c r="BP139" s="125">
        <v>0</v>
      </c>
      <c r="BQ139" s="125">
        <v>0</v>
      </c>
      <c r="BR139" s="125">
        <v>56.68</v>
      </c>
      <c r="BS139" s="125">
        <f t="shared" si="77"/>
        <v>127.24</v>
      </c>
    </row>
    <row r="140" s="110" customFormat="1" ht="19.5" customHeight="1" spans="1:71">
      <c r="A140" s="123" t="s">
        <v>290</v>
      </c>
      <c r="B140" s="123" t="s">
        <v>140</v>
      </c>
      <c r="C140" s="123" t="s">
        <v>159</v>
      </c>
      <c r="D140" s="124" t="s">
        <v>292</v>
      </c>
      <c r="E140" s="125">
        <f t="shared" si="70"/>
        <v>98.45</v>
      </c>
      <c r="F140" s="125">
        <f t="shared" si="72"/>
        <v>69.03</v>
      </c>
      <c r="G140" s="125">
        <v>44.82</v>
      </c>
      <c r="H140" s="125">
        <f t="shared" si="73"/>
        <v>0</v>
      </c>
      <c r="I140" s="125">
        <v>0</v>
      </c>
      <c r="J140" s="125">
        <v>0</v>
      </c>
      <c r="K140" s="125">
        <v>0</v>
      </c>
      <c r="L140" s="125">
        <v>0</v>
      </c>
      <c r="M140" s="125">
        <v>3.73</v>
      </c>
      <c r="N140" s="125">
        <v>0</v>
      </c>
      <c r="O140" s="125">
        <v>20.48</v>
      </c>
      <c r="P140" s="125">
        <v>0</v>
      </c>
      <c r="Q140" s="125"/>
      <c r="R140" s="125">
        <v>0</v>
      </c>
      <c r="S140" s="125">
        <v>0</v>
      </c>
      <c r="T140" s="125">
        <v>0</v>
      </c>
      <c r="U140" s="125">
        <v>0</v>
      </c>
      <c r="V140" s="125">
        <v>0</v>
      </c>
      <c r="W140" s="125">
        <v>0</v>
      </c>
      <c r="X140" s="123" t="s">
        <v>290</v>
      </c>
      <c r="Y140" s="123" t="s">
        <v>140</v>
      </c>
      <c r="Z140" s="123" t="s">
        <v>159</v>
      </c>
      <c r="AA140" s="124" t="s">
        <v>292</v>
      </c>
      <c r="AB140" s="125">
        <f t="shared" si="78"/>
        <v>27.94</v>
      </c>
      <c r="AC140" s="136">
        <v>6.1</v>
      </c>
      <c r="AD140" s="136">
        <v>2</v>
      </c>
      <c r="AE140" s="137">
        <v>0</v>
      </c>
      <c r="AF140" s="137">
        <v>0</v>
      </c>
      <c r="AG140" s="136">
        <v>1.5</v>
      </c>
      <c r="AH140" s="136">
        <v>1.5</v>
      </c>
      <c r="AI140" s="136">
        <v>0</v>
      </c>
      <c r="AJ140" s="136">
        <v>0</v>
      </c>
      <c r="AK140" s="136">
        <v>0</v>
      </c>
      <c r="AL140" s="136">
        <v>4</v>
      </c>
      <c r="AM140" s="137">
        <v>0</v>
      </c>
      <c r="AN140" s="136">
        <v>0</v>
      </c>
      <c r="AO140" s="136">
        <v>0.65</v>
      </c>
      <c r="AP140" s="136">
        <v>0</v>
      </c>
      <c r="AQ140" s="136">
        <v>0</v>
      </c>
      <c r="AR140" s="136">
        <v>1</v>
      </c>
      <c r="AS140" s="137">
        <v>0</v>
      </c>
      <c r="AT140" s="137">
        <v>0</v>
      </c>
      <c r="AU140" s="137">
        <v>0</v>
      </c>
      <c r="AV140" s="136">
        <v>1.2</v>
      </c>
      <c r="AW140" s="137">
        <v>0</v>
      </c>
      <c r="AX140" s="136">
        <v>3.5</v>
      </c>
      <c r="AY140" s="136">
        <v>0</v>
      </c>
      <c r="AZ140" s="136">
        <v>1.2</v>
      </c>
      <c r="BA140" s="136">
        <v>2</v>
      </c>
      <c r="BB140" s="136">
        <v>0</v>
      </c>
      <c r="BC140" s="136">
        <v>3.29</v>
      </c>
      <c r="BD140" s="125">
        <v>0</v>
      </c>
      <c r="BE140" s="125">
        <f t="shared" si="75"/>
        <v>1.48</v>
      </c>
      <c r="BF140" s="125">
        <f t="shared" si="76"/>
        <v>0</v>
      </c>
      <c r="BG140" s="125"/>
      <c r="BH140" s="125"/>
      <c r="BI140" s="125">
        <v>0</v>
      </c>
      <c r="BJ140" s="125">
        <v>0</v>
      </c>
      <c r="BK140" s="125">
        <v>1.48</v>
      </c>
      <c r="BL140" s="125">
        <v>0</v>
      </c>
      <c r="BM140" s="125">
        <v>0</v>
      </c>
      <c r="BN140" s="125">
        <v>0</v>
      </c>
      <c r="BO140" s="125">
        <v>0</v>
      </c>
      <c r="BP140" s="125">
        <v>0</v>
      </c>
      <c r="BQ140" s="125">
        <v>0</v>
      </c>
      <c r="BR140" s="125">
        <v>61</v>
      </c>
      <c r="BS140" s="125">
        <f t="shared" si="77"/>
        <v>159.45</v>
      </c>
    </row>
    <row r="141" s="110" customFormat="1" ht="19.5" customHeight="1" spans="1:71">
      <c r="A141" s="123" t="s">
        <v>290</v>
      </c>
      <c r="B141" s="123" t="s">
        <v>140</v>
      </c>
      <c r="C141" s="123" t="s">
        <v>179</v>
      </c>
      <c r="D141" s="124" t="s">
        <v>293</v>
      </c>
      <c r="E141" s="125">
        <f t="shared" si="70"/>
        <v>0</v>
      </c>
      <c r="F141" s="125">
        <f t="shared" si="72"/>
        <v>0</v>
      </c>
      <c r="G141" s="125">
        <v>0</v>
      </c>
      <c r="H141" s="125">
        <f t="shared" si="73"/>
        <v>0</v>
      </c>
      <c r="I141" s="125">
        <v>0</v>
      </c>
      <c r="J141" s="125">
        <v>0</v>
      </c>
      <c r="K141" s="125">
        <v>0</v>
      </c>
      <c r="L141" s="125">
        <v>0</v>
      </c>
      <c r="M141" s="125">
        <v>0</v>
      </c>
      <c r="N141" s="125">
        <v>0</v>
      </c>
      <c r="O141" s="125">
        <v>0</v>
      </c>
      <c r="P141" s="125">
        <v>0</v>
      </c>
      <c r="Q141" s="125"/>
      <c r="R141" s="125">
        <v>0</v>
      </c>
      <c r="S141" s="125">
        <v>0</v>
      </c>
      <c r="T141" s="125">
        <v>0</v>
      </c>
      <c r="U141" s="125">
        <v>0</v>
      </c>
      <c r="V141" s="125">
        <v>0</v>
      </c>
      <c r="W141" s="125">
        <v>0</v>
      </c>
      <c r="X141" s="123" t="s">
        <v>290</v>
      </c>
      <c r="Y141" s="123" t="s">
        <v>140</v>
      </c>
      <c r="Z141" s="123" t="s">
        <v>179</v>
      </c>
      <c r="AA141" s="124" t="s">
        <v>293</v>
      </c>
      <c r="AB141" s="125">
        <f t="shared" si="78"/>
        <v>0</v>
      </c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>
        <v>0</v>
      </c>
      <c r="BE141" s="125">
        <f t="shared" si="75"/>
        <v>0</v>
      </c>
      <c r="BF141" s="125">
        <f t="shared" si="76"/>
        <v>0</v>
      </c>
      <c r="BG141" s="125"/>
      <c r="BH141" s="125"/>
      <c r="BI141" s="125">
        <v>0</v>
      </c>
      <c r="BJ141" s="125">
        <v>0</v>
      </c>
      <c r="BK141" s="125">
        <v>0</v>
      </c>
      <c r="BL141" s="125">
        <v>0</v>
      </c>
      <c r="BM141" s="125">
        <v>0</v>
      </c>
      <c r="BN141" s="125">
        <v>0</v>
      </c>
      <c r="BO141" s="125">
        <v>0</v>
      </c>
      <c r="BP141" s="125">
        <v>0</v>
      </c>
      <c r="BQ141" s="125">
        <v>0</v>
      </c>
      <c r="BR141" s="125">
        <v>15</v>
      </c>
      <c r="BS141" s="125">
        <f t="shared" si="77"/>
        <v>15</v>
      </c>
    </row>
    <row r="142" s="110" customFormat="1" ht="19.5" customHeight="1" spans="1:71">
      <c r="A142" s="123" t="s">
        <v>290</v>
      </c>
      <c r="B142" s="123" t="s">
        <v>140</v>
      </c>
      <c r="C142" s="123" t="s">
        <v>154</v>
      </c>
      <c r="D142" s="124" t="s">
        <v>294</v>
      </c>
      <c r="E142" s="125">
        <f t="shared" si="70"/>
        <v>0</v>
      </c>
      <c r="F142" s="125">
        <f t="shared" si="72"/>
        <v>0</v>
      </c>
      <c r="G142" s="125">
        <v>0</v>
      </c>
      <c r="H142" s="125">
        <f t="shared" si="73"/>
        <v>0</v>
      </c>
      <c r="I142" s="125">
        <v>0</v>
      </c>
      <c r="J142" s="125">
        <v>0</v>
      </c>
      <c r="K142" s="125">
        <v>0</v>
      </c>
      <c r="L142" s="125">
        <v>0</v>
      </c>
      <c r="M142" s="125">
        <v>0</v>
      </c>
      <c r="N142" s="125">
        <v>0</v>
      </c>
      <c r="O142" s="125">
        <v>0</v>
      </c>
      <c r="P142" s="125">
        <v>0</v>
      </c>
      <c r="Q142" s="125"/>
      <c r="R142" s="125">
        <v>0</v>
      </c>
      <c r="S142" s="125">
        <v>0</v>
      </c>
      <c r="T142" s="125">
        <v>0</v>
      </c>
      <c r="U142" s="125">
        <v>0</v>
      </c>
      <c r="V142" s="125">
        <v>0</v>
      </c>
      <c r="W142" s="125">
        <v>0</v>
      </c>
      <c r="X142" s="123" t="s">
        <v>290</v>
      </c>
      <c r="Y142" s="123" t="s">
        <v>140</v>
      </c>
      <c r="Z142" s="123" t="s">
        <v>154</v>
      </c>
      <c r="AA142" s="124" t="s">
        <v>294</v>
      </c>
      <c r="AB142" s="125">
        <f t="shared" si="78"/>
        <v>0</v>
      </c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>
        <v>0</v>
      </c>
      <c r="BE142" s="125">
        <f t="shared" si="75"/>
        <v>0</v>
      </c>
      <c r="BF142" s="125">
        <f t="shared" si="76"/>
        <v>0</v>
      </c>
      <c r="BG142" s="125"/>
      <c r="BH142" s="125"/>
      <c r="BI142" s="125">
        <v>0</v>
      </c>
      <c r="BJ142" s="125">
        <v>0</v>
      </c>
      <c r="BK142" s="125">
        <v>0</v>
      </c>
      <c r="BL142" s="125">
        <v>0</v>
      </c>
      <c r="BM142" s="125">
        <v>0</v>
      </c>
      <c r="BN142" s="125">
        <v>0</v>
      </c>
      <c r="BO142" s="125">
        <v>0</v>
      </c>
      <c r="BP142" s="125">
        <v>0</v>
      </c>
      <c r="BQ142" s="125">
        <v>0</v>
      </c>
      <c r="BR142" s="125">
        <v>50</v>
      </c>
      <c r="BS142" s="125">
        <f t="shared" si="77"/>
        <v>50</v>
      </c>
    </row>
    <row r="143" s="110" customFormat="1" ht="19.5" customHeight="1" spans="1:71">
      <c r="A143" s="123"/>
      <c r="B143" s="123" t="s">
        <v>142</v>
      </c>
      <c r="C143" s="123"/>
      <c r="D143" s="124" t="s">
        <v>295</v>
      </c>
      <c r="E143" s="125">
        <f t="shared" si="70"/>
        <v>55.71</v>
      </c>
      <c r="F143" s="125">
        <f t="shared" si="72"/>
        <v>41.53</v>
      </c>
      <c r="G143" s="125">
        <v>21.72</v>
      </c>
      <c r="H143" s="125">
        <f t="shared" si="73"/>
        <v>18</v>
      </c>
      <c r="I143" s="125">
        <v>18</v>
      </c>
      <c r="J143" s="125">
        <v>0</v>
      </c>
      <c r="K143" s="125">
        <v>0</v>
      </c>
      <c r="L143" s="125">
        <v>0</v>
      </c>
      <c r="M143" s="125">
        <v>1.81</v>
      </c>
      <c r="N143" s="125">
        <v>0</v>
      </c>
      <c r="O143" s="125">
        <v>0</v>
      </c>
      <c r="P143" s="125">
        <v>0</v>
      </c>
      <c r="Q143" s="125"/>
      <c r="R143" s="125">
        <v>0</v>
      </c>
      <c r="S143" s="125">
        <v>0</v>
      </c>
      <c r="T143" s="125">
        <v>0</v>
      </c>
      <c r="U143" s="125">
        <v>0</v>
      </c>
      <c r="V143" s="125">
        <v>0</v>
      </c>
      <c r="W143" s="125">
        <v>0</v>
      </c>
      <c r="X143" s="123"/>
      <c r="Y143" s="123" t="s">
        <v>142</v>
      </c>
      <c r="Z143" s="123"/>
      <c r="AA143" s="124" t="s">
        <v>295</v>
      </c>
      <c r="AB143" s="125">
        <f>SUM(AB144:AB145)</f>
        <v>14.18</v>
      </c>
      <c r="AC143" s="125">
        <f t="shared" ref="AC143:BD143" si="79">SUM(AC144:AC145)</f>
        <v>1</v>
      </c>
      <c r="AD143" s="125">
        <f t="shared" si="79"/>
        <v>0.3</v>
      </c>
      <c r="AE143" s="125">
        <f t="shared" si="79"/>
        <v>0</v>
      </c>
      <c r="AF143" s="125">
        <f t="shared" si="79"/>
        <v>0</v>
      </c>
      <c r="AG143" s="125">
        <f t="shared" si="79"/>
        <v>0</v>
      </c>
      <c r="AH143" s="125">
        <f t="shared" si="79"/>
        <v>1</v>
      </c>
      <c r="AI143" s="125">
        <f t="shared" si="79"/>
        <v>1</v>
      </c>
      <c r="AJ143" s="125">
        <f t="shared" si="79"/>
        <v>0</v>
      </c>
      <c r="AK143" s="125">
        <f t="shared" si="79"/>
        <v>0</v>
      </c>
      <c r="AL143" s="125">
        <f t="shared" si="79"/>
        <v>1</v>
      </c>
      <c r="AM143" s="125">
        <f t="shared" si="79"/>
        <v>0</v>
      </c>
      <c r="AN143" s="125">
        <f t="shared" si="79"/>
        <v>1</v>
      </c>
      <c r="AO143" s="125">
        <f t="shared" si="79"/>
        <v>1</v>
      </c>
      <c r="AP143" s="125">
        <f t="shared" si="79"/>
        <v>0</v>
      </c>
      <c r="AQ143" s="125">
        <f t="shared" si="79"/>
        <v>0</v>
      </c>
      <c r="AR143" s="125">
        <f t="shared" si="79"/>
        <v>1.8</v>
      </c>
      <c r="AS143" s="125">
        <f t="shared" si="79"/>
        <v>0</v>
      </c>
      <c r="AT143" s="125">
        <f t="shared" si="79"/>
        <v>0</v>
      </c>
      <c r="AU143" s="125">
        <f t="shared" si="79"/>
        <v>0</v>
      </c>
      <c r="AV143" s="125">
        <f t="shared" si="79"/>
        <v>0</v>
      </c>
      <c r="AW143" s="125">
        <f t="shared" si="79"/>
        <v>0</v>
      </c>
      <c r="AX143" s="125">
        <f t="shared" si="79"/>
        <v>0.8</v>
      </c>
      <c r="AY143" s="125">
        <f t="shared" si="79"/>
        <v>0</v>
      </c>
      <c r="AZ143" s="125">
        <f t="shared" si="79"/>
        <v>0</v>
      </c>
      <c r="BA143" s="125">
        <f t="shared" si="79"/>
        <v>5.28</v>
      </c>
      <c r="BB143" s="125">
        <f t="shared" si="79"/>
        <v>0</v>
      </c>
      <c r="BC143" s="125">
        <f t="shared" si="79"/>
        <v>0</v>
      </c>
      <c r="BD143" s="125">
        <f t="shared" si="79"/>
        <v>0</v>
      </c>
      <c r="BE143" s="125">
        <f t="shared" si="75"/>
        <v>0</v>
      </c>
      <c r="BF143" s="125">
        <f t="shared" si="76"/>
        <v>0</v>
      </c>
      <c r="BG143" s="125"/>
      <c r="BH143" s="125"/>
      <c r="BI143" s="125">
        <v>0</v>
      </c>
      <c r="BJ143" s="125">
        <v>0</v>
      </c>
      <c r="BK143" s="125">
        <v>0</v>
      </c>
      <c r="BL143" s="125">
        <v>0</v>
      </c>
      <c r="BM143" s="125">
        <v>0</v>
      </c>
      <c r="BN143" s="125">
        <v>0</v>
      </c>
      <c r="BO143" s="125">
        <v>0</v>
      </c>
      <c r="BP143" s="125">
        <v>0</v>
      </c>
      <c r="BQ143" s="125">
        <v>0</v>
      </c>
      <c r="BR143" s="125">
        <v>98</v>
      </c>
      <c r="BS143" s="125">
        <f t="shared" si="77"/>
        <v>153.71</v>
      </c>
    </row>
    <row r="144" s="110" customFormat="1" ht="19.5" customHeight="1" spans="1:71">
      <c r="A144" s="123" t="s">
        <v>290</v>
      </c>
      <c r="B144" s="123" t="s">
        <v>144</v>
      </c>
      <c r="C144" s="123" t="s">
        <v>137</v>
      </c>
      <c r="D144" s="124" t="s">
        <v>141</v>
      </c>
      <c r="E144" s="125">
        <f t="shared" si="70"/>
        <v>55.71</v>
      </c>
      <c r="F144" s="125">
        <f t="shared" si="72"/>
        <v>41.53</v>
      </c>
      <c r="G144" s="125">
        <v>21.72</v>
      </c>
      <c r="H144" s="125">
        <f t="shared" si="73"/>
        <v>18</v>
      </c>
      <c r="I144" s="125">
        <v>18</v>
      </c>
      <c r="J144" s="125">
        <v>0</v>
      </c>
      <c r="K144" s="125">
        <v>0</v>
      </c>
      <c r="L144" s="125">
        <v>0</v>
      </c>
      <c r="M144" s="125">
        <v>1.81</v>
      </c>
      <c r="N144" s="125">
        <v>0</v>
      </c>
      <c r="O144" s="125">
        <v>0</v>
      </c>
      <c r="P144" s="125">
        <v>0</v>
      </c>
      <c r="Q144" s="125"/>
      <c r="R144" s="125">
        <v>0</v>
      </c>
      <c r="S144" s="125">
        <v>0</v>
      </c>
      <c r="T144" s="125">
        <v>0</v>
      </c>
      <c r="U144" s="125">
        <v>0</v>
      </c>
      <c r="V144" s="125">
        <v>0</v>
      </c>
      <c r="W144" s="125">
        <v>0</v>
      </c>
      <c r="X144" s="123" t="s">
        <v>290</v>
      </c>
      <c r="Y144" s="123" t="s">
        <v>144</v>
      </c>
      <c r="Z144" s="123" t="s">
        <v>137</v>
      </c>
      <c r="AA144" s="124" t="s">
        <v>141</v>
      </c>
      <c r="AB144" s="125">
        <f t="shared" ref="AB144:AB145" si="80">SUBTOTAL(9,AC144:BD144)</f>
        <v>14.18</v>
      </c>
      <c r="AC144" s="136">
        <v>1</v>
      </c>
      <c r="AD144" s="136">
        <v>0.3</v>
      </c>
      <c r="AE144" s="137">
        <v>0</v>
      </c>
      <c r="AF144" s="137">
        <v>0</v>
      </c>
      <c r="AG144" s="136">
        <v>0</v>
      </c>
      <c r="AH144" s="136">
        <v>1</v>
      </c>
      <c r="AI144" s="136">
        <v>1</v>
      </c>
      <c r="AJ144" s="136">
        <v>0</v>
      </c>
      <c r="AK144" s="136">
        <v>0</v>
      </c>
      <c r="AL144" s="136">
        <v>1</v>
      </c>
      <c r="AM144" s="137">
        <v>0</v>
      </c>
      <c r="AN144" s="136">
        <v>1</v>
      </c>
      <c r="AO144" s="136">
        <v>1</v>
      </c>
      <c r="AP144" s="136">
        <v>0</v>
      </c>
      <c r="AQ144" s="136">
        <v>0</v>
      </c>
      <c r="AR144" s="136">
        <v>1.8</v>
      </c>
      <c r="AS144" s="137">
        <v>0</v>
      </c>
      <c r="AT144" s="137">
        <v>0</v>
      </c>
      <c r="AU144" s="137">
        <v>0</v>
      </c>
      <c r="AV144" s="136">
        <v>0</v>
      </c>
      <c r="AW144" s="137">
        <v>0</v>
      </c>
      <c r="AX144" s="136">
        <v>0.8</v>
      </c>
      <c r="AY144" s="136">
        <v>0</v>
      </c>
      <c r="AZ144" s="136">
        <v>0</v>
      </c>
      <c r="BA144" s="136">
        <v>5.28</v>
      </c>
      <c r="BB144" s="136">
        <v>0</v>
      </c>
      <c r="BC144" s="136">
        <v>0</v>
      </c>
      <c r="BD144" s="125">
        <v>0</v>
      </c>
      <c r="BE144" s="125">
        <f t="shared" si="75"/>
        <v>0</v>
      </c>
      <c r="BF144" s="125">
        <f t="shared" si="76"/>
        <v>0</v>
      </c>
      <c r="BG144" s="125"/>
      <c r="BH144" s="125"/>
      <c r="BI144" s="125">
        <v>0</v>
      </c>
      <c r="BJ144" s="125">
        <v>0</v>
      </c>
      <c r="BK144" s="125">
        <v>0</v>
      </c>
      <c r="BL144" s="125">
        <v>0</v>
      </c>
      <c r="BM144" s="125">
        <v>0</v>
      </c>
      <c r="BN144" s="125">
        <v>0</v>
      </c>
      <c r="BO144" s="125">
        <v>0</v>
      </c>
      <c r="BP144" s="125">
        <v>0</v>
      </c>
      <c r="BQ144" s="125">
        <v>0</v>
      </c>
      <c r="BR144" s="125">
        <v>68</v>
      </c>
      <c r="BS144" s="125">
        <f t="shared" si="77"/>
        <v>123.71</v>
      </c>
    </row>
    <row r="145" s="110" customFormat="1" spans="1:71">
      <c r="A145" s="123" t="s">
        <v>290</v>
      </c>
      <c r="B145" s="123" t="s">
        <v>144</v>
      </c>
      <c r="C145" s="123" t="s">
        <v>156</v>
      </c>
      <c r="D145" s="124" t="s">
        <v>296</v>
      </c>
      <c r="E145" s="125">
        <f t="shared" si="70"/>
        <v>0</v>
      </c>
      <c r="F145" s="125">
        <f t="shared" si="72"/>
        <v>0</v>
      </c>
      <c r="G145" s="125">
        <v>0</v>
      </c>
      <c r="H145" s="125">
        <f t="shared" si="73"/>
        <v>0</v>
      </c>
      <c r="I145" s="125">
        <v>0</v>
      </c>
      <c r="J145" s="125">
        <v>0</v>
      </c>
      <c r="K145" s="125">
        <v>0</v>
      </c>
      <c r="L145" s="125">
        <v>0</v>
      </c>
      <c r="M145" s="125">
        <v>0</v>
      </c>
      <c r="N145" s="125">
        <v>0</v>
      </c>
      <c r="O145" s="125">
        <v>0</v>
      </c>
      <c r="P145" s="125">
        <v>0</v>
      </c>
      <c r="Q145" s="125"/>
      <c r="R145" s="125">
        <v>0</v>
      </c>
      <c r="S145" s="125">
        <v>0</v>
      </c>
      <c r="T145" s="125">
        <v>0</v>
      </c>
      <c r="U145" s="125">
        <v>0</v>
      </c>
      <c r="V145" s="125">
        <v>0</v>
      </c>
      <c r="W145" s="125">
        <v>0</v>
      </c>
      <c r="X145" s="123" t="s">
        <v>290</v>
      </c>
      <c r="Y145" s="123" t="s">
        <v>144</v>
      </c>
      <c r="Z145" s="123" t="s">
        <v>156</v>
      </c>
      <c r="AA145" s="124" t="s">
        <v>296</v>
      </c>
      <c r="AB145" s="125">
        <f t="shared" si="80"/>
        <v>0</v>
      </c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>
        <v>0</v>
      </c>
      <c r="BE145" s="125">
        <f t="shared" si="75"/>
        <v>0</v>
      </c>
      <c r="BF145" s="125">
        <f t="shared" si="76"/>
        <v>0</v>
      </c>
      <c r="BG145" s="125"/>
      <c r="BH145" s="125"/>
      <c r="BI145" s="125">
        <v>0</v>
      </c>
      <c r="BJ145" s="125">
        <v>0</v>
      </c>
      <c r="BK145" s="125">
        <v>0</v>
      </c>
      <c r="BL145" s="125">
        <v>0</v>
      </c>
      <c r="BM145" s="125">
        <v>0</v>
      </c>
      <c r="BN145" s="125">
        <v>0</v>
      </c>
      <c r="BO145" s="125">
        <v>0</v>
      </c>
      <c r="BP145" s="125">
        <v>0</v>
      </c>
      <c r="BQ145" s="125">
        <v>0</v>
      </c>
      <c r="BR145" s="125">
        <v>30</v>
      </c>
      <c r="BS145" s="125">
        <f t="shared" si="77"/>
        <v>30</v>
      </c>
    </row>
    <row r="146" s="110" customFormat="1" spans="1:71">
      <c r="A146" s="123"/>
      <c r="B146" s="123" t="s">
        <v>145</v>
      </c>
      <c r="C146" s="123"/>
      <c r="D146" s="124" t="s">
        <v>297</v>
      </c>
      <c r="E146" s="125">
        <f t="shared" si="70"/>
        <v>36.72</v>
      </c>
      <c r="F146" s="125">
        <f t="shared" si="72"/>
        <v>30.62</v>
      </c>
      <c r="G146" s="125">
        <v>18.3</v>
      </c>
      <c r="H146" s="125">
        <f t="shared" si="73"/>
        <v>4.5</v>
      </c>
      <c r="I146" s="125">
        <v>4.5</v>
      </c>
      <c r="J146" s="125">
        <v>0</v>
      </c>
      <c r="K146" s="125">
        <v>0</v>
      </c>
      <c r="L146" s="125">
        <v>0</v>
      </c>
      <c r="M146" s="125">
        <v>1.52</v>
      </c>
      <c r="N146" s="125">
        <v>0</v>
      </c>
      <c r="O146" s="125">
        <v>6.3</v>
      </c>
      <c r="P146" s="125">
        <v>0</v>
      </c>
      <c r="Q146" s="125"/>
      <c r="R146" s="125">
        <v>0</v>
      </c>
      <c r="S146" s="125">
        <v>0</v>
      </c>
      <c r="T146" s="125">
        <v>0</v>
      </c>
      <c r="U146" s="125">
        <v>0</v>
      </c>
      <c r="V146" s="125">
        <v>0</v>
      </c>
      <c r="W146" s="125">
        <v>0</v>
      </c>
      <c r="X146" s="123"/>
      <c r="Y146" s="123" t="s">
        <v>145</v>
      </c>
      <c r="Z146" s="123"/>
      <c r="AA146" s="124" t="s">
        <v>297</v>
      </c>
      <c r="AB146" s="125">
        <f>SUM(AB147:AB148)</f>
        <v>6.1</v>
      </c>
      <c r="AC146" s="125">
        <f t="shared" ref="AC146:BD146" si="81">SUM(AC147:AC148)</f>
        <v>2</v>
      </c>
      <c r="AD146" s="125">
        <f t="shared" si="81"/>
        <v>0</v>
      </c>
      <c r="AE146" s="125">
        <f t="shared" si="81"/>
        <v>0</v>
      </c>
      <c r="AF146" s="125">
        <f t="shared" si="81"/>
        <v>0</v>
      </c>
      <c r="AG146" s="125">
        <f t="shared" si="81"/>
        <v>0.5</v>
      </c>
      <c r="AH146" s="125">
        <f t="shared" si="81"/>
        <v>0.5</v>
      </c>
      <c r="AI146" s="125">
        <f t="shared" si="81"/>
        <v>0</v>
      </c>
      <c r="AJ146" s="125">
        <f t="shared" si="81"/>
        <v>0</v>
      </c>
      <c r="AK146" s="125">
        <f t="shared" si="81"/>
        <v>0</v>
      </c>
      <c r="AL146" s="125">
        <f t="shared" si="81"/>
        <v>0</v>
      </c>
      <c r="AM146" s="125">
        <f t="shared" si="81"/>
        <v>0</v>
      </c>
      <c r="AN146" s="125">
        <f t="shared" si="81"/>
        <v>0</v>
      </c>
      <c r="AO146" s="125">
        <f t="shared" si="81"/>
        <v>0</v>
      </c>
      <c r="AP146" s="125">
        <f t="shared" si="81"/>
        <v>0</v>
      </c>
      <c r="AQ146" s="125">
        <f t="shared" si="81"/>
        <v>2.1</v>
      </c>
      <c r="AR146" s="125">
        <f t="shared" si="81"/>
        <v>1</v>
      </c>
      <c r="AS146" s="125">
        <f t="shared" si="81"/>
        <v>0</v>
      </c>
      <c r="AT146" s="125">
        <f t="shared" si="81"/>
        <v>0</v>
      </c>
      <c r="AU146" s="125">
        <f t="shared" si="81"/>
        <v>0</v>
      </c>
      <c r="AV146" s="125">
        <f t="shared" si="81"/>
        <v>0</v>
      </c>
      <c r="AW146" s="125">
        <f t="shared" si="81"/>
        <v>0</v>
      </c>
      <c r="AX146" s="125">
        <f t="shared" si="81"/>
        <v>0</v>
      </c>
      <c r="AY146" s="125">
        <f t="shared" si="81"/>
        <v>0</v>
      </c>
      <c r="AZ146" s="125">
        <f t="shared" si="81"/>
        <v>0</v>
      </c>
      <c r="BA146" s="125">
        <f t="shared" si="81"/>
        <v>0</v>
      </c>
      <c r="BB146" s="125">
        <f t="shared" si="81"/>
        <v>0</v>
      </c>
      <c r="BC146" s="125">
        <f t="shared" si="81"/>
        <v>0</v>
      </c>
      <c r="BD146" s="125">
        <f t="shared" si="81"/>
        <v>0</v>
      </c>
      <c r="BE146" s="125">
        <f t="shared" si="75"/>
        <v>0</v>
      </c>
      <c r="BF146" s="125">
        <f t="shared" si="76"/>
        <v>0</v>
      </c>
      <c r="BG146" s="125"/>
      <c r="BH146" s="125"/>
      <c r="BI146" s="125">
        <v>0</v>
      </c>
      <c r="BJ146" s="125">
        <v>0</v>
      </c>
      <c r="BK146" s="125">
        <v>0</v>
      </c>
      <c r="BL146" s="125">
        <v>0</v>
      </c>
      <c r="BM146" s="125">
        <v>0</v>
      </c>
      <c r="BN146" s="125">
        <v>0</v>
      </c>
      <c r="BO146" s="125">
        <v>0</v>
      </c>
      <c r="BP146" s="125">
        <v>0</v>
      </c>
      <c r="BQ146" s="125">
        <v>0</v>
      </c>
      <c r="BR146" s="125">
        <v>76</v>
      </c>
      <c r="BS146" s="125">
        <f t="shared" si="77"/>
        <v>112.72</v>
      </c>
    </row>
    <row r="147" s="110" customFormat="1" spans="1:71">
      <c r="A147" s="123" t="s">
        <v>290</v>
      </c>
      <c r="B147" s="123" t="s">
        <v>147</v>
      </c>
      <c r="C147" s="123" t="s">
        <v>137</v>
      </c>
      <c r="D147" s="124" t="s">
        <v>141</v>
      </c>
      <c r="E147" s="125">
        <f t="shared" si="70"/>
        <v>36.72</v>
      </c>
      <c r="F147" s="125">
        <f t="shared" si="72"/>
        <v>30.62</v>
      </c>
      <c r="G147" s="125">
        <v>18.3</v>
      </c>
      <c r="H147" s="125">
        <f t="shared" si="73"/>
        <v>4.5</v>
      </c>
      <c r="I147" s="125">
        <v>4.5</v>
      </c>
      <c r="J147" s="125">
        <v>0</v>
      </c>
      <c r="K147" s="125">
        <v>0</v>
      </c>
      <c r="L147" s="125">
        <v>0</v>
      </c>
      <c r="M147" s="125">
        <v>1.52</v>
      </c>
      <c r="N147" s="125">
        <v>0</v>
      </c>
      <c r="O147" s="125">
        <v>6.3</v>
      </c>
      <c r="P147" s="125">
        <v>0</v>
      </c>
      <c r="Q147" s="125"/>
      <c r="R147" s="125">
        <v>0</v>
      </c>
      <c r="S147" s="125">
        <v>0</v>
      </c>
      <c r="T147" s="125">
        <v>0</v>
      </c>
      <c r="U147" s="125">
        <v>0</v>
      </c>
      <c r="V147" s="125">
        <v>0</v>
      </c>
      <c r="W147" s="125">
        <v>0</v>
      </c>
      <c r="X147" s="123" t="s">
        <v>290</v>
      </c>
      <c r="Y147" s="123" t="s">
        <v>147</v>
      </c>
      <c r="Z147" s="123" t="s">
        <v>137</v>
      </c>
      <c r="AA147" s="124" t="s">
        <v>141</v>
      </c>
      <c r="AB147" s="125">
        <f t="shared" ref="AB147:AB148" si="82">SUBTOTAL(9,AC147:BD147)</f>
        <v>6.1</v>
      </c>
      <c r="AC147" s="136">
        <v>2</v>
      </c>
      <c r="AD147" s="136">
        <v>0</v>
      </c>
      <c r="AE147" s="137">
        <v>0</v>
      </c>
      <c r="AF147" s="137">
        <v>0</v>
      </c>
      <c r="AG147" s="136">
        <v>0.5</v>
      </c>
      <c r="AH147" s="136">
        <v>0.5</v>
      </c>
      <c r="AI147" s="136">
        <v>0</v>
      </c>
      <c r="AJ147" s="136">
        <v>0</v>
      </c>
      <c r="AK147" s="136">
        <v>0</v>
      </c>
      <c r="AL147" s="136">
        <v>0</v>
      </c>
      <c r="AM147" s="137">
        <v>0</v>
      </c>
      <c r="AN147" s="136">
        <v>0</v>
      </c>
      <c r="AO147" s="136">
        <v>0</v>
      </c>
      <c r="AP147" s="136">
        <v>0</v>
      </c>
      <c r="AQ147" s="136">
        <v>2.1</v>
      </c>
      <c r="AR147" s="136">
        <v>1</v>
      </c>
      <c r="AS147" s="137">
        <v>0</v>
      </c>
      <c r="AT147" s="137">
        <v>0</v>
      </c>
      <c r="AU147" s="137">
        <v>0</v>
      </c>
      <c r="AV147" s="136">
        <v>0</v>
      </c>
      <c r="AW147" s="137">
        <v>0</v>
      </c>
      <c r="AX147" s="136">
        <v>0</v>
      </c>
      <c r="AY147" s="136">
        <v>0</v>
      </c>
      <c r="AZ147" s="136">
        <v>0</v>
      </c>
      <c r="BA147" s="136">
        <v>0</v>
      </c>
      <c r="BB147" s="136">
        <v>0</v>
      </c>
      <c r="BC147" s="136">
        <v>0</v>
      </c>
      <c r="BD147" s="125">
        <v>0</v>
      </c>
      <c r="BE147" s="125">
        <f t="shared" si="75"/>
        <v>0</v>
      </c>
      <c r="BF147" s="125">
        <f t="shared" si="76"/>
        <v>0</v>
      </c>
      <c r="BG147" s="125"/>
      <c r="BH147" s="125"/>
      <c r="BI147" s="125">
        <v>0</v>
      </c>
      <c r="BJ147" s="125">
        <v>0</v>
      </c>
      <c r="BK147" s="125">
        <v>0</v>
      </c>
      <c r="BL147" s="125">
        <v>0</v>
      </c>
      <c r="BM147" s="125">
        <v>0</v>
      </c>
      <c r="BN147" s="125">
        <v>0</v>
      </c>
      <c r="BO147" s="125">
        <v>0</v>
      </c>
      <c r="BP147" s="125">
        <v>0</v>
      </c>
      <c r="BQ147" s="125">
        <v>0</v>
      </c>
      <c r="BR147" s="125">
        <v>45</v>
      </c>
      <c r="BS147" s="125">
        <f t="shared" si="77"/>
        <v>81.72</v>
      </c>
    </row>
    <row r="148" s="110" customFormat="1" spans="1:71">
      <c r="A148" s="123" t="s">
        <v>290</v>
      </c>
      <c r="B148" s="123" t="s">
        <v>147</v>
      </c>
      <c r="C148" s="123" t="s">
        <v>154</v>
      </c>
      <c r="D148" s="124" t="s">
        <v>298</v>
      </c>
      <c r="E148" s="125">
        <f t="shared" si="70"/>
        <v>0</v>
      </c>
      <c r="F148" s="125">
        <f t="shared" si="72"/>
        <v>0</v>
      </c>
      <c r="G148" s="125">
        <v>0</v>
      </c>
      <c r="H148" s="125">
        <f t="shared" si="73"/>
        <v>0</v>
      </c>
      <c r="I148" s="125">
        <v>0</v>
      </c>
      <c r="J148" s="125">
        <v>0</v>
      </c>
      <c r="K148" s="125">
        <v>0</v>
      </c>
      <c r="L148" s="125">
        <v>0</v>
      </c>
      <c r="M148" s="125">
        <v>0</v>
      </c>
      <c r="N148" s="125">
        <v>0</v>
      </c>
      <c r="O148" s="125">
        <v>0</v>
      </c>
      <c r="P148" s="125">
        <v>0</v>
      </c>
      <c r="Q148" s="125"/>
      <c r="R148" s="125">
        <v>0</v>
      </c>
      <c r="S148" s="125">
        <v>0</v>
      </c>
      <c r="T148" s="125">
        <v>0</v>
      </c>
      <c r="U148" s="125">
        <v>0</v>
      </c>
      <c r="V148" s="125">
        <v>0</v>
      </c>
      <c r="W148" s="125">
        <v>0</v>
      </c>
      <c r="X148" s="123" t="s">
        <v>290</v>
      </c>
      <c r="Y148" s="123" t="s">
        <v>147</v>
      </c>
      <c r="Z148" s="123" t="s">
        <v>154</v>
      </c>
      <c r="AA148" s="124" t="s">
        <v>298</v>
      </c>
      <c r="AB148" s="125">
        <f t="shared" si="82"/>
        <v>0</v>
      </c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>
        <v>0</v>
      </c>
      <c r="BE148" s="125">
        <f t="shared" si="75"/>
        <v>0</v>
      </c>
      <c r="BF148" s="125">
        <f t="shared" si="76"/>
        <v>0</v>
      </c>
      <c r="BG148" s="125"/>
      <c r="BH148" s="125"/>
      <c r="BI148" s="125">
        <v>0</v>
      </c>
      <c r="BJ148" s="125">
        <v>0</v>
      </c>
      <c r="BK148" s="125">
        <v>0</v>
      </c>
      <c r="BL148" s="125">
        <v>0</v>
      </c>
      <c r="BM148" s="125">
        <v>0</v>
      </c>
      <c r="BN148" s="125">
        <v>0</v>
      </c>
      <c r="BO148" s="125">
        <v>0</v>
      </c>
      <c r="BP148" s="125">
        <v>0</v>
      </c>
      <c r="BQ148" s="125">
        <v>0</v>
      </c>
      <c r="BR148" s="125">
        <v>31</v>
      </c>
      <c r="BS148" s="125">
        <f t="shared" si="77"/>
        <v>31</v>
      </c>
    </row>
    <row r="149" s="110" customFormat="1" spans="1:71">
      <c r="A149" s="123"/>
      <c r="B149" s="123" t="s">
        <v>150</v>
      </c>
      <c r="C149" s="123"/>
      <c r="D149" s="124" t="s">
        <v>299</v>
      </c>
      <c r="E149" s="125">
        <f t="shared" si="70"/>
        <v>224.88</v>
      </c>
      <c r="F149" s="125">
        <f t="shared" si="72"/>
        <v>142.08</v>
      </c>
      <c r="G149" s="125">
        <v>86.08</v>
      </c>
      <c r="H149" s="125">
        <f t="shared" si="73"/>
        <v>0</v>
      </c>
      <c r="I149" s="125">
        <v>0</v>
      </c>
      <c r="J149" s="125">
        <v>0</v>
      </c>
      <c r="K149" s="125">
        <v>0</v>
      </c>
      <c r="L149" s="125">
        <v>0</v>
      </c>
      <c r="M149" s="125">
        <v>7.17</v>
      </c>
      <c r="N149" s="125">
        <v>0</v>
      </c>
      <c r="O149" s="125">
        <v>48.83</v>
      </c>
      <c r="P149" s="125">
        <v>0</v>
      </c>
      <c r="Q149" s="125"/>
      <c r="R149" s="125">
        <v>0</v>
      </c>
      <c r="S149" s="125">
        <v>0</v>
      </c>
      <c r="T149" s="125">
        <v>0</v>
      </c>
      <c r="U149" s="125">
        <v>0</v>
      </c>
      <c r="V149" s="125">
        <v>0</v>
      </c>
      <c r="W149" s="125">
        <v>0</v>
      </c>
      <c r="X149" s="123"/>
      <c r="Y149" s="123" t="s">
        <v>150</v>
      </c>
      <c r="Z149" s="123"/>
      <c r="AA149" s="124" t="s">
        <v>299</v>
      </c>
      <c r="AB149" s="125">
        <f>SUM(AB150:AB153)</f>
        <v>82.8</v>
      </c>
      <c r="AC149" s="125">
        <f t="shared" ref="AC149:BD149" si="83">SUM(AC150:AC153)</f>
        <v>16.5</v>
      </c>
      <c r="AD149" s="125">
        <f t="shared" si="83"/>
        <v>0</v>
      </c>
      <c r="AE149" s="125">
        <f t="shared" si="83"/>
        <v>0</v>
      </c>
      <c r="AF149" s="125">
        <f t="shared" si="83"/>
        <v>0</v>
      </c>
      <c r="AG149" s="125">
        <f t="shared" si="83"/>
        <v>0.7</v>
      </c>
      <c r="AH149" s="125">
        <f t="shared" si="83"/>
        <v>2.6</v>
      </c>
      <c r="AI149" s="125">
        <f t="shared" si="83"/>
        <v>0.1</v>
      </c>
      <c r="AJ149" s="125">
        <f t="shared" si="83"/>
        <v>0</v>
      </c>
      <c r="AK149" s="125">
        <f t="shared" si="83"/>
        <v>0</v>
      </c>
      <c r="AL149" s="125">
        <f t="shared" si="83"/>
        <v>13.3</v>
      </c>
      <c r="AM149" s="125">
        <f t="shared" si="83"/>
        <v>0</v>
      </c>
      <c r="AN149" s="125">
        <f t="shared" si="83"/>
        <v>1</v>
      </c>
      <c r="AO149" s="125">
        <f t="shared" si="83"/>
        <v>0</v>
      </c>
      <c r="AP149" s="125">
        <f t="shared" si="83"/>
        <v>0.5</v>
      </c>
      <c r="AQ149" s="125">
        <f t="shared" si="83"/>
        <v>0</v>
      </c>
      <c r="AR149" s="125">
        <f t="shared" si="83"/>
        <v>11.1</v>
      </c>
      <c r="AS149" s="125">
        <f t="shared" si="83"/>
        <v>2</v>
      </c>
      <c r="AT149" s="125">
        <f t="shared" si="83"/>
        <v>0</v>
      </c>
      <c r="AU149" s="125">
        <f t="shared" si="83"/>
        <v>0</v>
      </c>
      <c r="AV149" s="125">
        <f t="shared" si="83"/>
        <v>0</v>
      </c>
      <c r="AW149" s="125">
        <f t="shared" si="83"/>
        <v>0</v>
      </c>
      <c r="AX149" s="125">
        <f t="shared" si="83"/>
        <v>7</v>
      </c>
      <c r="AY149" s="125">
        <f t="shared" si="83"/>
        <v>0</v>
      </c>
      <c r="AZ149" s="125">
        <f t="shared" si="83"/>
        <v>4</v>
      </c>
      <c r="BA149" s="125">
        <f t="shared" si="83"/>
        <v>2</v>
      </c>
      <c r="BB149" s="125">
        <f t="shared" si="83"/>
        <v>3</v>
      </c>
      <c r="BC149" s="125">
        <f t="shared" si="83"/>
        <v>19</v>
      </c>
      <c r="BD149" s="125">
        <f t="shared" si="83"/>
        <v>0</v>
      </c>
      <c r="BE149" s="125">
        <f t="shared" si="75"/>
        <v>0</v>
      </c>
      <c r="BF149" s="125">
        <f t="shared" si="76"/>
        <v>0</v>
      </c>
      <c r="BG149" s="125"/>
      <c r="BH149" s="125"/>
      <c r="BI149" s="125">
        <v>0</v>
      </c>
      <c r="BJ149" s="125">
        <v>0</v>
      </c>
      <c r="BK149" s="125">
        <v>0</v>
      </c>
      <c r="BL149" s="125">
        <v>0</v>
      </c>
      <c r="BM149" s="125">
        <v>0</v>
      </c>
      <c r="BN149" s="125">
        <v>0</v>
      </c>
      <c r="BO149" s="125">
        <v>0</v>
      </c>
      <c r="BP149" s="125">
        <v>0</v>
      </c>
      <c r="BQ149" s="125">
        <v>0</v>
      </c>
      <c r="BR149" s="125">
        <v>193</v>
      </c>
      <c r="BS149" s="125">
        <f t="shared" si="77"/>
        <v>417.88</v>
      </c>
    </row>
    <row r="150" s="110" customFormat="1" spans="1:71">
      <c r="A150" s="123" t="s">
        <v>290</v>
      </c>
      <c r="B150" s="123" t="s">
        <v>174</v>
      </c>
      <c r="C150" s="123" t="s">
        <v>137</v>
      </c>
      <c r="D150" s="124" t="s">
        <v>141</v>
      </c>
      <c r="E150" s="125">
        <f t="shared" si="70"/>
        <v>224.88</v>
      </c>
      <c r="F150" s="125">
        <f t="shared" si="72"/>
        <v>142.08</v>
      </c>
      <c r="G150" s="125">
        <v>86.08</v>
      </c>
      <c r="H150" s="125">
        <f t="shared" si="73"/>
        <v>0</v>
      </c>
      <c r="I150" s="125">
        <v>0</v>
      </c>
      <c r="J150" s="125">
        <v>0</v>
      </c>
      <c r="K150" s="125">
        <v>0</v>
      </c>
      <c r="L150" s="125">
        <v>0</v>
      </c>
      <c r="M150" s="125">
        <v>7.17</v>
      </c>
      <c r="N150" s="125">
        <v>0</v>
      </c>
      <c r="O150" s="125">
        <v>48.83</v>
      </c>
      <c r="P150" s="125">
        <v>0</v>
      </c>
      <c r="Q150" s="125"/>
      <c r="R150" s="125">
        <v>0</v>
      </c>
      <c r="S150" s="125">
        <v>0</v>
      </c>
      <c r="T150" s="125">
        <v>0</v>
      </c>
      <c r="U150" s="125">
        <v>0</v>
      </c>
      <c r="V150" s="125">
        <v>0</v>
      </c>
      <c r="W150" s="125">
        <v>0</v>
      </c>
      <c r="X150" s="123" t="s">
        <v>290</v>
      </c>
      <c r="Y150" s="123" t="s">
        <v>174</v>
      </c>
      <c r="Z150" s="123" t="s">
        <v>137</v>
      </c>
      <c r="AA150" s="124" t="s">
        <v>141</v>
      </c>
      <c r="AB150" s="125">
        <f t="shared" ref="AB150:AB153" si="84">SUBTOTAL(9,AC150:BD150)</f>
        <v>82.8</v>
      </c>
      <c r="AC150" s="136">
        <v>16.5</v>
      </c>
      <c r="AD150" s="136">
        <v>0</v>
      </c>
      <c r="AE150" s="137">
        <v>0</v>
      </c>
      <c r="AF150" s="137">
        <v>0</v>
      </c>
      <c r="AG150" s="136">
        <v>0.7</v>
      </c>
      <c r="AH150" s="136">
        <v>2.6</v>
      </c>
      <c r="AI150" s="136">
        <v>0.1</v>
      </c>
      <c r="AJ150" s="136">
        <v>0</v>
      </c>
      <c r="AK150" s="136">
        <v>0</v>
      </c>
      <c r="AL150" s="136">
        <v>13.3</v>
      </c>
      <c r="AM150" s="137">
        <v>0</v>
      </c>
      <c r="AN150" s="136">
        <v>1</v>
      </c>
      <c r="AO150" s="136">
        <v>0</v>
      </c>
      <c r="AP150" s="136">
        <v>0.5</v>
      </c>
      <c r="AQ150" s="136">
        <v>0</v>
      </c>
      <c r="AR150" s="136">
        <v>11.1</v>
      </c>
      <c r="AS150" s="137">
        <v>2</v>
      </c>
      <c r="AT150" s="137">
        <v>0</v>
      </c>
      <c r="AU150" s="137">
        <v>0</v>
      </c>
      <c r="AV150" s="136">
        <v>0</v>
      </c>
      <c r="AW150" s="137">
        <v>0</v>
      </c>
      <c r="AX150" s="136">
        <v>7</v>
      </c>
      <c r="AY150" s="136">
        <v>0</v>
      </c>
      <c r="AZ150" s="136">
        <v>4</v>
      </c>
      <c r="BA150" s="136">
        <v>2</v>
      </c>
      <c r="BB150" s="136">
        <v>3</v>
      </c>
      <c r="BC150" s="136">
        <v>19</v>
      </c>
      <c r="BD150" s="125">
        <v>0</v>
      </c>
      <c r="BE150" s="125">
        <f t="shared" si="75"/>
        <v>0</v>
      </c>
      <c r="BF150" s="125">
        <f t="shared" si="76"/>
        <v>0</v>
      </c>
      <c r="BG150" s="125"/>
      <c r="BH150" s="125"/>
      <c r="BI150" s="125">
        <v>0</v>
      </c>
      <c r="BJ150" s="125">
        <v>0</v>
      </c>
      <c r="BK150" s="125">
        <v>0</v>
      </c>
      <c r="BL150" s="125">
        <v>0</v>
      </c>
      <c r="BM150" s="125">
        <v>0</v>
      </c>
      <c r="BN150" s="125">
        <v>0</v>
      </c>
      <c r="BO150" s="125">
        <v>0</v>
      </c>
      <c r="BP150" s="125">
        <v>0</v>
      </c>
      <c r="BQ150" s="125">
        <v>0</v>
      </c>
      <c r="BR150" s="125">
        <v>41</v>
      </c>
      <c r="BS150" s="125">
        <f t="shared" si="77"/>
        <v>265.88</v>
      </c>
    </row>
    <row r="151" s="110" customFormat="1" spans="1:71">
      <c r="A151" s="123" t="s">
        <v>290</v>
      </c>
      <c r="B151" s="123" t="s">
        <v>174</v>
      </c>
      <c r="C151" s="123" t="s">
        <v>156</v>
      </c>
      <c r="D151" s="124" t="s">
        <v>300</v>
      </c>
      <c r="E151" s="125">
        <f t="shared" si="70"/>
        <v>0</v>
      </c>
      <c r="F151" s="125">
        <f t="shared" si="72"/>
        <v>0</v>
      </c>
      <c r="G151" s="125">
        <v>0</v>
      </c>
      <c r="H151" s="125">
        <f t="shared" si="73"/>
        <v>0</v>
      </c>
      <c r="I151" s="125">
        <v>0</v>
      </c>
      <c r="J151" s="125">
        <v>0</v>
      </c>
      <c r="K151" s="125">
        <v>0</v>
      </c>
      <c r="L151" s="125">
        <v>0</v>
      </c>
      <c r="M151" s="125">
        <v>0</v>
      </c>
      <c r="N151" s="125">
        <v>0</v>
      </c>
      <c r="O151" s="125">
        <v>0</v>
      </c>
      <c r="P151" s="125">
        <v>0</v>
      </c>
      <c r="Q151" s="125"/>
      <c r="R151" s="125">
        <v>0</v>
      </c>
      <c r="S151" s="125">
        <v>0</v>
      </c>
      <c r="T151" s="125">
        <v>0</v>
      </c>
      <c r="U151" s="125">
        <v>0</v>
      </c>
      <c r="V151" s="125">
        <v>0</v>
      </c>
      <c r="W151" s="125">
        <v>0</v>
      </c>
      <c r="X151" s="123" t="s">
        <v>290</v>
      </c>
      <c r="Y151" s="123" t="s">
        <v>174</v>
      </c>
      <c r="Z151" s="123" t="s">
        <v>156</v>
      </c>
      <c r="AA151" s="124" t="s">
        <v>300</v>
      </c>
      <c r="AB151" s="125">
        <f t="shared" si="84"/>
        <v>0</v>
      </c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>
        <v>0</v>
      </c>
      <c r="BE151" s="125">
        <f t="shared" si="75"/>
        <v>0</v>
      </c>
      <c r="BF151" s="125">
        <f t="shared" si="76"/>
        <v>0</v>
      </c>
      <c r="BG151" s="125"/>
      <c r="BH151" s="125"/>
      <c r="BI151" s="125">
        <v>0</v>
      </c>
      <c r="BJ151" s="125">
        <v>0</v>
      </c>
      <c r="BK151" s="125">
        <v>0</v>
      </c>
      <c r="BL151" s="125">
        <v>0</v>
      </c>
      <c r="BM151" s="125">
        <v>0</v>
      </c>
      <c r="BN151" s="125">
        <v>0</v>
      </c>
      <c r="BO151" s="125">
        <v>0</v>
      </c>
      <c r="BP151" s="125">
        <v>0</v>
      </c>
      <c r="BQ151" s="125">
        <v>0</v>
      </c>
      <c r="BR151" s="125">
        <v>50</v>
      </c>
      <c r="BS151" s="125">
        <f t="shared" si="77"/>
        <v>50</v>
      </c>
    </row>
    <row r="152" s="110" customFormat="1" spans="1:71">
      <c r="A152" s="123" t="s">
        <v>290</v>
      </c>
      <c r="B152" s="123" t="s">
        <v>174</v>
      </c>
      <c r="C152" s="123" t="s">
        <v>159</v>
      </c>
      <c r="D152" s="124" t="s">
        <v>301</v>
      </c>
      <c r="E152" s="125">
        <f t="shared" si="70"/>
        <v>0</v>
      </c>
      <c r="F152" s="125">
        <f t="shared" si="72"/>
        <v>0</v>
      </c>
      <c r="G152" s="125">
        <v>0</v>
      </c>
      <c r="H152" s="125">
        <f t="shared" si="73"/>
        <v>0</v>
      </c>
      <c r="I152" s="125">
        <v>0</v>
      </c>
      <c r="J152" s="125">
        <v>0</v>
      </c>
      <c r="K152" s="125">
        <v>0</v>
      </c>
      <c r="L152" s="125">
        <v>0</v>
      </c>
      <c r="M152" s="125">
        <v>0</v>
      </c>
      <c r="N152" s="125">
        <v>0</v>
      </c>
      <c r="O152" s="125">
        <v>0</v>
      </c>
      <c r="P152" s="125">
        <v>0</v>
      </c>
      <c r="Q152" s="125"/>
      <c r="R152" s="125">
        <v>0</v>
      </c>
      <c r="S152" s="125">
        <v>0</v>
      </c>
      <c r="T152" s="125">
        <v>0</v>
      </c>
      <c r="U152" s="125">
        <v>0</v>
      </c>
      <c r="V152" s="125">
        <v>0</v>
      </c>
      <c r="W152" s="125">
        <v>0</v>
      </c>
      <c r="X152" s="123" t="s">
        <v>290</v>
      </c>
      <c r="Y152" s="123" t="s">
        <v>174</v>
      </c>
      <c r="Z152" s="123" t="s">
        <v>159</v>
      </c>
      <c r="AA152" s="124" t="s">
        <v>301</v>
      </c>
      <c r="AB152" s="125">
        <f t="shared" si="84"/>
        <v>0</v>
      </c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>
        <v>0</v>
      </c>
      <c r="BE152" s="125">
        <f t="shared" si="75"/>
        <v>0</v>
      </c>
      <c r="BF152" s="125">
        <f t="shared" si="76"/>
        <v>0</v>
      </c>
      <c r="BG152" s="125"/>
      <c r="BH152" s="125"/>
      <c r="BI152" s="125">
        <v>0</v>
      </c>
      <c r="BJ152" s="125">
        <v>0</v>
      </c>
      <c r="BK152" s="125">
        <v>0</v>
      </c>
      <c r="BL152" s="125">
        <v>0</v>
      </c>
      <c r="BM152" s="125">
        <v>0</v>
      </c>
      <c r="BN152" s="125">
        <v>0</v>
      </c>
      <c r="BO152" s="125">
        <v>0</v>
      </c>
      <c r="BP152" s="125">
        <v>0</v>
      </c>
      <c r="BQ152" s="125">
        <v>0</v>
      </c>
      <c r="BR152" s="125">
        <v>56</v>
      </c>
      <c r="BS152" s="125">
        <f t="shared" si="77"/>
        <v>56</v>
      </c>
    </row>
    <row r="153" s="110" customFormat="1" spans="1:71">
      <c r="A153" s="123" t="s">
        <v>290</v>
      </c>
      <c r="B153" s="123" t="s">
        <v>174</v>
      </c>
      <c r="C153" s="123" t="s">
        <v>154</v>
      </c>
      <c r="D153" s="124" t="s">
        <v>302</v>
      </c>
      <c r="E153" s="125">
        <f t="shared" si="70"/>
        <v>0</v>
      </c>
      <c r="F153" s="125">
        <f t="shared" si="72"/>
        <v>0</v>
      </c>
      <c r="G153" s="125">
        <v>0</v>
      </c>
      <c r="H153" s="125">
        <f t="shared" si="73"/>
        <v>0</v>
      </c>
      <c r="I153" s="125">
        <v>0</v>
      </c>
      <c r="J153" s="125">
        <v>0</v>
      </c>
      <c r="K153" s="125">
        <v>0</v>
      </c>
      <c r="L153" s="125">
        <v>0</v>
      </c>
      <c r="M153" s="125">
        <v>0</v>
      </c>
      <c r="N153" s="125">
        <v>0</v>
      </c>
      <c r="O153" s="125">
        <v>0</v>
      </c>
      <c r="P153" s="125">
        <v>0</v>
      </c>
      <c r="Q153" s="125"/>
      <c r="R153" s="125">
        <v>0</v>
      </c>
      <c r="S153" s="125">
        <v>0</v>
      </c>
      <c r="T153" s="125">
        <v>0</v>
      </c>
      <c r="U153" s="125">
        <v>0</v>
      </c>
      <c r="V153" s="125">
        <v>0</v>
      </c>
      <c r="W153" s="125">
        <v>0</v>
      </c>
      <c r="X153" s="123" t="s">
        <v>290</v>
      </c>
      <c r="Y153" s="123" t="s">
        <v>174</v>
      </c>
      <c r="Z153" s="123" t="s">
        <v>154</v>
      </c>
      <c r="AA153" s="124" t="s">
        <v>302</v>
      </c>
      <c r="AB153" s="125">
        <f t="shared" si="84"/>
        <v>0</v>
      </c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  <c r="BD153" s="125">
        <v>0</v>
      </c>
      <c r="BE153" s="125">
        <f t="shared" si="75"/>
        <v>0</v>
      </c>
      <c r="BF153" s="125">
        <f t="shared" si="76"/>
        <v>0</v>
      </c>
      <c r="BG153" s="125"/>
      <c r="BH153" s="125"/>
      <c r="BI153" s="125">
        <v>0</v>
      </c>
      <c r="BJ153" s="125">
        <v>0</v>
      </c>
      <c r="BK153" s="125">
        <v>0</v>
      </c>
      <c r="BL153" s="125">
        <v>0</v>
      </c>
      <c r="BM153" s="125">
        <v>0</v>
      </c>
      <c r="BN153" s="125">
        <v>0</v>
      </c>
      <c r="BO153" s="125">
        <v>0</v>
      </c>
      <c r="BP153" s="125">
        <v>0</v>
      </c>
      <c r="BQ153" s="125">
        <v>0</v>
      </c>
      <c r="BR153" s="125">
        <v>46</v>
      </c>
      <c r="BS153" s="125">
        <f t="shared" si="77"/>
        <v>46</v>
      </c>
    </row>
    <row r="154" s="110" customFormat="1" spans="1:71">
      <c r="A154" s="123" t="s">
        <v>303</v>
      </c>
      <c r="B154" s="123"/>
      <c r="C154" s="123"/>
      <c r="D154" s="124" t="s">
        <v>304</v>
      </c>
      <c r="E154" s="125">
        <f t="shared" si="70"/>
        <v>31853.72</v>
      </c>
      <c r="F154" s="125">
        <f t="shared" si="72"/>
        <v>17925.11</v>
      </c>
      <c r="G154" s="125">
        <v>863.51</v>
      </c>
      <c r="H154" s="125">
        <f t="shared" si="73"/>
        <v>601.2</v>
      </c>
      <c r="I154" s="125">
        <v>601.2</v>
      </c>
      <c r="J154" s="125">
        <v>0</v>
      </c>
      <c r="K154" s="125">
        <v>0</v>
      </c>
      <c r="L154" s="125">
        <v>0</v>
      </c>
      <c r="M154" s="125">
        <v>71.96</v>
      </c>
      <c r="N154" s="125">
        <v>0</v>
      </c>
      <c r="O154" s="125">
        <v>0</v>
      </c>
      <c r="P154" s="125">
        <v>14500</v>
      </c>
      <c r="Q154" s="125"/>
      <c r="R154" s="125">
        <v>0</v>
      </c>
      <c r="S154" s="125">
        <v>0</v>
      </c>
      <c r="T154" s="125">
        <v>1770</v>
      </c>
      <c r="U154" s="125">
        <v>0</v>
      </c>
      <c r="V154" s="125">
        <v>0</v>
      </c>
      <c r="W154" s="125">
        <v>118.44</v>
      </c>
      <c r="X154" s="123" t="s">
        <v>303</v>
      </c>
      <c r="Y154" s="123"/>
      <c r="Z154" s="123"/>
      <c r="AA154" s="124" t="s">
        <v>304</v>
      </c>
      <c r="AB154" s="125">
        <f>AB155+AB160+AB162+AB165+AB167+AB171+AB176+AB179+AB185+AB187+AB190</f>
        <v>561.89</v>
      </c>
      <c r="AC154" s="125">
        <f t="shared" ref="AC154:BD154" si="85">AC155+AC160+AC162+AC165+AC167+AC171+AC176+AC179+AC185+AC187+AC190</f>
        <v>57.6</v>
      </c>
      <c r="AD154" s="125">
        <f t="shared" si="85"/>
        <v>19.7</v>
      </c>
      <c r="AE154" s="125">
        <f t="shared" si="85"/>
        <v>0</v>
      </c>
      <c r="AF154" s="125">
        <f t="shared" si="85"/>
        <v>0</v>
      </c>
      <c r="AG154" s="125">
        <f t="shared" si="85"/>
        <v>5</v>
      </c>
      <c r="AH154" s="125">
        <f t="shared" si="85"/>
        <v>16.7</v>
      </c>
      <c r="AI154" s="125">
        <f t="shared" si="85"/>
        <v>5.25</v>
      </c>
      <c r="AJ154" s="125">
        <f t="shared" si="85"/>
        <v>0</v>
      </c>
      <c r="AK154" s="125">
        <f t="shared" si="85"/>
        <v>0</v>
      </c>
      <c r="AL154" s="125">
        <f t="shared" si="85"/>
        <v>49.2</v>
      </c>
      <c r="AM154" s="125">
        <f t="shared" si="85"/>
        <v>0</v>
      </c>
      <c r="AN154" s="125">
        <f t="shared" si="85"/>
        <v>7.49</v>
      </c>
      <c r="AO154" s="125">
        <f t="shared" si="85"/>
        <v>0</v>
      </c>
      <c r="AP154" s="125">
        <f t="shared" si="85"/>
        <v>5.3</v>
      </c>
      <c r="AQ154" s="125">
        <f t="shared" si="85"/>
        <v>3.8</v>
      </c>
      <c r="AR154" s="125">
        <f t="shared" si="85"/>
        <v>49.3</v>
      </c>
      <c r="AS154" s="125">
        <f t="shared" si="85"/>
        <v>0</v>
      </c>
      <c r="AT154" s="125">
        <f t="shared" si="85"/>
        <v>0</v>
      </c>
      <c r="AU154" s="125">
        <f t="shared" si="85"/>
        <v>0</v>
      </c>
      <c r="AV154" s="125">
        <f t="shared" si="85"/>
        <v>9</v>
      </c>
      <c r="AW154" s="125">
        <f t="shared" si="85"/>
        <v>0</v>
      </c>
      <c r="AX154" s="125">
        <f t="shared" si="85"/>
        <v>103.11</v>
      </c>
      <c r="AY154" s="125">
        <f t="shared" si="85"/>
        <v>0.8</v>
      </c>
      <c r="AZ154" s="125">
        <f t="shared" si="85"/>
        <v>12.6</v>
      </c>
      <c r="BA154" s="125">
        <f t="shared" si="85"/>
        <v>152.56</v>
      </c>
      <c r="BB154" s="125">
        <f t="shared" si="85"/>
        <v>0</v>
      </c>
      <c r="BC154" s="125">
        <f t="shared" si="85"/>
        <v>64.48</v>
      </c>
      <c r="BD154" s="125">
        <f t="shared" si="85"/>
        <v>0</v>
      </c>
      <c r="BE154" s="125">
        <f t="shared" si="75"/>
        <v>13366.72</v>
      </c>
      <c r="BF154" s="125">
        <f t="shared" si="76"/>
        <v>10874.06</v>
      </c>
      <c r="BG154" s="125">
        <v>536.12</v>
      </c>
      <c r="BH154" s="125">
        <v>10337.94</v>
      </c>
      <c r="BI154" s="125">
        <f>47.76+0.24</f>
        <v>48</v>
      </c>
      <c r="BJ154" s="125">
        <v>800</v>
      </c>
      <c r="BK154" s="125">
        <f>15.71+176.31</f>
        <v>192.02</v>
      </c>
      <c r="BL154" s="125">
        <v>0</v>
      </c>
      <c r="BM154" s="125">
        <v>0</v>
      </c>
      <c r="BN154" s="125">
        <v>0</v>
      </c>
      <c r="BO154" s="125">
        <v>0</v>
      </c>
      <c r="BP154" s="125">
        <v>0</v>
      </c>
      <c r="BQ154" s="125">
        <f>BQ179+BQ194+BQ201+130</f>
        <v>1452.64</v>
      </c>
      <c r="BR154" s="125">
        <f>8596.79-47.76-800-283.24+15.71-1336.27</f>
        <v>6145.23</v>
      </c>
      <c r="BS154" s="125">
        <f t="shared" si="77"/>
        <v>37998.95</v>
      </c>
    </row>
    <row r="155" s="110" customFormat="1" spans="1:71">
      <c r="A155" s="123"/>
      <c r="B155" s="123" t="s">
        <v>137</v>
      </c>
      <c r="C155" s="123"/>
      <c r="D155" s="124" t="s">
        <v>305</v>
      </c>
      <c r="E155" s="125">
        <f t="shared" si="70"/>
        <v>2156.7</v>
      </c>
      <c r="F155" s="125">
        <f t="shared" si="72"/>
        <v>1598.2</v>
      </c>
      <c r="G155" s="125">
        <v>831.75</v>
      </c>
      <c r="H155" s="125">
        <f t="shared" si="73"/>
        <v>578.7</v>
      </c>
      <c r="I155" s="125">
        <v>578.7</v>
      </c>
      <c r="J155" s="125">
        <v>0</v>
      </c>
      <c r="K155" s="125">
        <v>0</v>
      </c>
      <c r="L155" s="125">
        <v>0</v>
      </c>
      <c r="M155" s="125">
        <v>69.31</v>
      </c>
      <c r="N155" s="125">
        <v>0</v>
      </c>
      <c r="O155" s="125">
        <v>0</v>
      </c>
      <c r="P155" s="125">
        <v>0</v>
      </c>
      <c r="Q155" s="125"/>
      <c r="R155" s="125">
        <v>0</v>
      </c>
      <c r="S155" s="125">
        <v>0</v>
      </c>
      <c r="T155" s="125">
        <v>0</v>
      </c>
      <c r="U155" s="125">
        <v>0</v>
      </c>
      <c r="V155" s="125">
        <v>0</v>
      </c>
      <c r="W155" s="125">
        <v>118.44</v>
      </c>
      <c r="X155" s="123"/>
      <c r="Y155" s="123" t="s">
        <v>137</v>
      </c>
      <c r="Z155" s="123"/>
      <c r="AA155" s="124" t="s">
        <v>305</v>
      </c>
      <c r="AB155" s="125">
        <f>SUM(AB156:AB159)</f>
        <v>542.79</v>
      </c>
      <c r="AC155" s="125">
        <f t="shared" ref="AC155:BD155" si="86">SUM(AC156:AC159)</f>
        <v>55.4</v>
      </c>
      <c r="AD155" s="125">
        <f t="shared" si="86"/>
        <v>19.7</v>
      </c>
      <c r="AE155" s="125">
        <f t="shared" si="86"/>
        <v>0</v>
      </c>
      <c r="AF155" s="125">
        <f t="shared" si="86"/>
        <v>0</v>
      </c>
      <c r="AG155" s="125">
        <f t="shared" si="86"/>
        <v>5</v>
      </c>
      <c r="AH155" s="125">
        <f t="shared" si="86"/>
        <v>16.7</v>
      </c>
      <c r="AI155" s="125">
        <f t="shared" si="86"/>
        <v>5.25</v>
      </c>
      <c r="AJ155" s="125">
        <f t="shared" si="86"/>
        <v>0</v>
      </c>
      <c r="AK155" s="125">
        <f t="shared" si="86"/>
        <v>0</v>
      </c>
      <c r="AL155" s="125">
        <f t="shared" si="86"/>
        <v>46.2</v>
      </c>
      <c r="AM155" s="125">
        <f t="shared" si="86"/>
        <v>0</v>
      </c>
      <c r="AN155" s="125">
        <f t="shared" si="86"/>
        <v>7.49</v>
      </c>
      <c r="AO155" s="125">
        <f t="shared" si="86"/>
        <v>0</v>
      </c>
      <c r="AP155" s="125">
        <f t="shared" si="86"/>
        <v>5.3</v>
      </c>
      <c r="AQ155" s="125">
        <f t="shared" si="86"/>
        <v>3.8</v>
      </c>
      <c r="AR155" s="125">
        <f t="shared" si="86"/>
        <v>47.8</v>
      </c>
      <c r="AS155" s="125">
        <f t="shared" si="86"/>
        <v>0</v>
      </c>
      <c r="AT155" s="125">
        <f t="shared" si="86"/>
        <v>0</v>
      </c>
      <c r="AU155" s="125">
        <f t="shared" si="86"/>
        <v>0</v>
      </c>
      <c r="AV155" s="125">
        <f t="shared" si="86"/>
        <v>9</v>
      </c>
      <c r="AW155" s="125">
        <f t="shared" si="86"/>
        <v>0</v>
      </c>
      <c r="AX155" s="125">
        <f t="shared" si="86"/>
        <v>101.95</v>
      </c>
      <c r="AY155" s="125">
        <f t="shared" si="86"/>
        <v>0.8</v>
      </c>
      <c r="AZ155" s="125">
        <f t="shared" si="86"/>
        <v>9.6</v>
      </c>
      <c r="BA155" s="125">
        <f t="shared" si="86"/>
        <v>145.96</v>
      </c>
      <c r="BB155" s="125">
        <f t="shared" si="86"/>
        <v>0</v>
      </c>
      <c r="BC155" s="125">
        <f t="shared" si="86"/>
        <v>62.84</v>
      </c>
      <c r="BD155" s="125">
        <f t="shared" si="86"/>
        <v>0</v>
      </c>
      <c r="BE155" s="125">
        <f t="shared" si="75"/>
        <v>15.71</v>
      </c>
      <c r="BF155" s="125">
        <f t="shared" si="76"/>
        <v>0</v>
      </c>
      <c r="BG155" s="125"/>
      <c r="BH155" s="125"/>
      <c r="BI155" s="125">
        <v>0</v>
      </c>
      <c r="BJ155" s="125">
        <v>0</v>
      </c>
      <c r="BK155" s="125">
        <v>15.71</v>
      </c>
      <c r="BL155" s="125">
        <v>0</v>
      </c>
      <c r="BM155" s="125">
        <v>0</v>
      </c>
      <c r="BN155" s="125">
        <v>0</v>
      </c>
      <c r="BO155" s="125">
        <v>0</v>
      </c>
      <c r="BP155" s="125">
        <v>0</v>
      </c>
      <c r="BQ155" s="125">
        <v>0</v>
      </c>
      <c r="BR155" s="125">
        <v>2700.33</v>
      </c>
      <c r="BS155" s="125">
        <f t="shared" si="77"/>
        <v>4857.03</v>
      </c>
    </row>
    <row r="156" s="110" customFormat="1" spans="1:71">
      <c r="A156" s="123" t="s">
        <v>306</v>
      </c>
      <c r="B156" s="123" t="s">
        <v>140</v>
      </c>
      <c r="C156" s="123" t="s">
        <v>137</v>
      </c>
      <c r="D156" s="124" t="s">
        <v>141</v>
      </c>
      <c r="E156" s="125">
        <f t="shared" si="70"/>
        <v>2156.7</v>
      </c>
      <c r="F156" s="125">
        <f t="shared" si="72"/>
        <v>1598.2</v>
      </c>
      <c r="G156" s="125">
        <v>831.75</v>
      </c>
      <c r="H156" s="125">
        <f t="shared" si="73"/>
        <v>578.7</v>
      </c>
      <c r="I156" s="125">
        <v>578.7</v>
      </c>
      <c r="J156" s="125">
        <v>0</v>
      </c>
      <c r="K156" s="125">
        <v>0</v>
      </c>
      <c r="L156" s="125">
        <v>0</v>
      </c>
      <c r="M156" s="125">
        <v>69.31</v>
      </c>
      <c r="N156" s="125">
        <v>0</v>
      </c>
      <c r="O156" s="125">
        <v>0</v>
      </c>
      <c r="P156" s="125">
        <v>0</v>
      </c>
      <c r="Q156" s="125"/>
      <c r="R156" s="125">
        <v>0</v>
      </c>
      <c r="S156" s="125">
        <v>0</v>
      </c>
      <c r="T156" s="125">
        <v>0</v>
      </c>
      <c r="U156" s="125">
        <v>0</v>
      </c>
      <c r="V156" s="125">
        <v>0</v>
      </c>
      <c r="W156" s="125">
        <v>118.44</v>
      </c>
      <c r="X156" s="123" t="s">
        <v>306</v>
      </c>
      <c r="Y156" s="123" t="s">
        <v>140</v>
      </c>
      <c r="Z156" s="123" t="s">
        <v>137</v>
      </c>
      <c r="AA156" s="124" t="s">
        <v>141</v>
      </c>
      <c r="AB156" s="125">
        <f t="shared" ref="AB156:AB159" si="87">SUBTOTAL(9,AC156:BD156)</f>
        <v>542.79</v>
      </c>
      <c r="AC156" s="136">
        <v>55.4</v>
      </c>
      <c r="AD156" s="136">
        <v>19.7</v>
      </c>
      <c r="AE156" s="137">
        <v>0</v>
      </c>
      <c r="AF156" s="137">
        <v>0</v>
      </c>
      <c r="AG156" s="136">
        <v>5</v>
      </c>
      <c r="AH156" s="136">
        <v>16.7</v>
      </c>
      <c r="AI156" s="136">
        <v>5.25</v>
      </c>
      <c r="AJ156" s="136">
        <v>0</v>
      </c>
      <c r="AK156" s="136">
        <v>0</v>
      </c>
      <c r="AL156" s="136">
        <v>46.2</v>
      </c>
      <c r="AM156" s="137">
        <v>0</v>
      </c>
      <c r="AN156" s="136">
        <v>7.49</v>
      </c>
      <c r="AO156" s="136">
        <v>0</v>
      </c>
      <c r="AP156" s="136">
        <v>5.3</v>
      </c>
      <c r="AQ156" s="136">
        <v>3.8</v>
      </c>
      <c r="AR156" s="136">
        <v>47.8</v>
      </c>
      <c r="AS156" s="137">
        <v>0</v>
      </c>
      <c r="AT156" s="137">
        <v>0</v>
      </c>
      <c r="AU156" s="137">
        <v>0</v>
      </c>
      <c r="AV156" s="136">
        <v>9</v>
      </c>
      <c r="AW156" s="137">
        <v>0</v>
      </c>
      <c r="AX156" s="136">
        <v>101.95</v>
      </c>
      <c r="AY156" s="136">
        <v>0.8</v>
      </c>
      <c r="AZ156" s="136">
        <v>9.6</v>
      </c>
      <c r="BA156" s="136">
        <v>145.96</v>
      </c>
      <c r="BB156" s="136">
        <v>0</v>
      </c>
      <c r="BC156" s="136">
        <v>62.84</v>
      </c>
      <c r="BD156" s="125">
        <v>0</v>
      </c>
      <c r="BE156" s="125">
        <f t="shared" si="75"/>
        <v>15.71</v>
      </c>
      <c r="BF156" s="125">
        <f t="shared" si="76"/>
        <v>0</v>
      </c>
      <c r="BG156" s="125"/>
      <c r="BH156" s="125"/>
      <c r="BI156" s="125">
        <v>0</v>
      </c>
      <c r="BJ156" s="125">
        <v>0</v>
      </c>
      <c r="BK156" s="125">
        <v>15.71</v>
      </c>
      <c r="BL156" s="125">
        <v>0</v>
      </c>
      <c r="BM156" s="125">
        <v>0</v>
      </c>
      <c r="BN156" s="125">
        <v>0</v>
      </c>
      <c r="BO156" s="125">
        <v>0</v>
      </c>
      <c r="BP156" s="125">
        <v>0</v>
      </c>
      <c r="BQ156" s="125">
        <v>0</v>
      </c>
      <c r="BR156" s="125">
        <v>1793.33</v>
      </c>
      <c r="BS156" s="125">
        <f t="shared" si="77"/>
        <v>3950.03</v>
      </c>
    </row>
    <row r="157" s="110" customFormat="1" spans="1:71">
      <c r="A157" s="123" t="s">
        <v>306</v>
      </c>
      <c r="B157" s="123" t="s">
        <v>140</v>
      </c>
      <c r="C157" s="123" t="s">
        <v>156</v>
      </c>
      <c r="D157" s="124" t="s">
        <v>307</v>
      </c>
      <c r="E157" s="125">
        <f t="shared" si="70"/>
        <v>0</v>
      </c>
      <c r="F157" s="125">
        <f t="shared" si="72"/>
        <v>0</v>
      </c>
      <c r="G157" s="125">
        <v>0</v>
      </c>
      <c r="H157" s="125">
        <f t="shared" si="73"/>
        <v>0</v>
      </c>
      <c r="I157" s="125">
        <v>0</v>
      </c>
      <c r="J157" s="125">
        <v>0</v>
      </c>
      <c r="K157" s="125">
        <v>0</v>
      </c>
      <c r="L157" s="125">
        <v>0</v>
      </c>
      <c r="M157" s="125">
        <v>0</v>
      </c>
      <c r="N157" s="125">
        <v>0</v>
      </c>
      <c r="O157" s="125">
        <v>0</v>
      </c>
      <c r="P157" s="125">
        <v>0</v>
      </c>
      <c r="Q157" s="125"/>
      <c r="R157" s="125">
        <v>0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3" t="s">
        <v>306</v>
      </c>
      <c r="Y157" s="123" t="s">
        <v>140</v>
      </c>
      <c r="Z157" s="123" t="s">
        <v>156</v>
      </c>
      <c r="AA157" s="124" t="s">
        <v>307</v>
      </c>
      <c r="AB157" s="125">
        <f t="shared" si="87"/>
        <v>0</v>
      </c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>
        <v>0</v>
      </c>
      <c r="BE157" s="125">
        <f t="shared" si="75"/>
        <v>0</v>
      </c>
      <c r="BF157" s="125">
        <f t="shared" si="76"/>
        <v>0</v>
      </c>
      <c r="BG157" s="125"/>
      <c r="BH157" s="125"/>
      <c r="BI157" s="125">
        <v>0</v>
      </c>
      <c r="BJ157" s="125">
        <v>0</v>
      </c>
      <c r="BK157" s="125">
        <v>0</v>
      </c>
      <c r="BL157" s="125">
        <v>0</v>
      </c>
      <c r="BM157" s="125">
        <v>0</v>
      </c>
      <c r="BN157" s="125">
        <v>0</v>
      </c>
      <c r="BO157" s="125">
        <v>0</v>
      </c>
      <c r="BP157" s="125">
        <v>0</v>
      </c>
      <c r="BQ157" s="125">
        <v>0</v>
      </c>
      <c r="BR157" s="125">
        <v>20</v>
      </c>
      <c r="BS157" s="125">
        <f t="shared" si="77"/>
        <v>20</v>
      </c>
    </row>
    <row r="158" s="110" customFormat="1" spans="1:71">
      <c r="A158" s="123" t="s">
        <v>306</v>
      </c>
      <c r="B158" s="123" t="s">
        <v>140</v>
      </c>
      <c r="C158" s="123" t="s">
        <v>159</v>
      </c>
      <c r="D158" s="124" t="s">
        <v>308</v>
      </c>
      <c r="E158" s="125">
        <f t="shared" si="70"/>
        <v>0</v>
      </c>
      <c r="F158" s="125">
        <f t="shared" si="72"/>
        <v>0</v>
      </c>
      <c r="G158" s="125">
        <v>0</v>
      </c>
      <c r="H158" s="125">
        <f t="shared" si="73"/>
        <v>0</v>
      </c>
      <c r="I158" s="125">
        <v>0</v>
      </c>
      <c r="J158" s="125">
        <v>0</v>
      </c>
      <c r="K158" s="125">
        <v>0</v>
      </c>
      <c r="L158" s="125">
        <v>0</v>
      </c>
      <c r="M158" s="125">
        <v>0</v>
      </c>
      <c r="N158" s="125">
        <v>0</v>
      </c>
      <c r="O158" s="125">
        <v>0</v>
      </c>
      <c r="P158" s="125">
        <v>0</v>
      </c>
      <c r="Q158" s="125"/>
      <c r="R158" s="125">
        <v>0</v>
      </c>
      <c r="S158" s="125">
        <v>0</v>
      </c>
      <c r="T158" s="125">
        <v>0</v>
      </c>
      <c r="U158" s="125">
        <v>0</v>
      </c>
      <c r="V158" s="125">
        <v>0</v>
      </c>
      <c r="W158" s="125">
        <v>0</v>
      </c>
      <c r="X158" s="123" t="s">
        <v>306</v>
      </c>
      <c r="Y158" s="123" t="s">
        <v>140</v>
      </c>
      <c r="Z158" s="123" t="s">
        <v>159</v>
      </c>
      <c r="AA158" s="124" t="s">
        <v>308</v>
      </c>
      <c r="AB158" s="125">
        <f t="shared" si="87"/>
        <v>0</v>
      </c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>
        <v>0</v>
      </c>
      <c r="BE158" s="125">
        <f t="shared" si="75"/>
        <v>0</v>
      </c>
      <c r="BF158" s="125">
        <f t="shared" si="76"/>
        <v>0</v>
      </c>
      <c r="BG158" s="125"/>
      <c r="BH158" s="125"/>
      <c r="BI158" s="125">
        <v>0</v>
      </c>
      <c r="BJ158" s="125">
        <v>0</v>
      </c>
      <c r="BK158" s="125">
        <v>0</v>
      </c>
      <c r="BL158" s="125">
        <v>0</v>
      </c>
      <c r="BM158" s="125">
        <v>0</v>
      </c>
      <c r="BN158" s="125">
        <v>0</v>
      </c>
      <c r="BO158" s="125">
        <v>0</v>
      </c>
      <c r="BP158" s="125">
        <v>0</v>
      </c>
      <c r="BQ158" s="125">
        <v>0</v>
      </c>
      <c r="BR158" s="125">
        <v>87</v>
      </c>
      <c r="BS158" s="125">
        <f t="shared" si="77"/>
        <v>87</v>
      </c>
    </row>
    <row r="159" s="110" customFormat="1" spans="1:71">
      <c r="A159" s="123" t="s">
        <v>306</v>
      </c>
      <c r="B159" s="123" t="s">
        <v>140</v>
      </c>
      <c r="C159" s="123" t="s">
        <v>154</v>
      </c>
      <c r="D159" s="124" t="s">
        <v>309</v>
      </c>
      <c r="E159" s="125">
        <f t="shared" si="70"/>
        <v>0</v>
      </c>
      <c r="F159" s="125">
        <f t="shared" si="72"/>
        <v>0</v>
      </c>
      <c r="G159" s="125">
        <v>0</v>
      </c>
      <c r="H159" s="125">
        <f t="shared" si="73"/>
        <v>0</v>
      </c>
      <c r="I159" s="125">
        <v>0</v>
      </c>
      <c r="J159" s="125">
        <v>0</v>
      </c>
      <c r="K159" s="125">
        <v>0</v>
      </c>
      <c r="L159" s="125">
        <v>0</v>
      </c>
      <c r="M159" s="125">
        <v>0</v>
      </c>
      <c r="N159" s="125">
        <v>0</v>
      </c>
      <c r="O159" s="125">
        <v>0</v>
      </c>
      <c r="P159" s="125">
        <v>0</v>
      </c>
      <c r="Q159" s="125"/>
      <c r="R159" s="125">
        <v>0</v>
      </c>
      <c r="S159" s="125">
        <v>0</v>
      </c>
      <c r="T159" s="125">
        <v>0</v>
      </c>
      <c r="U159" s="125">
        <v>0</v>
      </c>
      <c r="V159" s="125">
        <v>0</v>
      </c>
      <c r="W159" s="125">
        <v>0</v>
      </c>
      <c r="X159" s="123" t="s">
        <v>306</v>
      </c>
      <c r="Y159" s="123" t="s">
        <v>140</v>
      </c>
      <c r="Z159" s="123" t="s">
        <v>154</v>
      </c>
      <c r="AA159" s="124" t="s">
        <v>309</v>
      </c>
      <c r="AB159" s="125">
        <f t="shared" si="87"/>
        <v>0</v>
      </c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>
        <v>0</v>
      </c>
      <c r="BE159" s="125">
        <f t="shared" si="75"/>
        <v>0</v>
      </c>
      <c r="BF159" s="125">
        <f t="shared" si="76"/>
        <v>0</v>
      </c>
      <c r="BG159" s="125"/>
      <c r="BH159" s="125"/>
      <c r="BI159" s="125">
        <v>0</v>
      </c>
      <c r="BJ159" s="125">
        <v>0</v>
      </c>
      <c r="BK159" s="125">
        <v>0</v>
      </c>
      <c r="BL159" s="125">
        <v>0</v>
      </c>
      <c r="BM159" s="125">
        <v>0</v>
      </c>
      <c r="BN159" s="125">
        <v>0</v>
      </c>
      <c r="BO159" s="125">
        <v>0</v>
      </c>
      <c r="BP159" s="125">
        <v>0</v>
      </c>
      <c r="BQ159" s="125">
        <v>0</v>
      </c>
      <c r="BR159" s="125">
        <v>800</v>
      </c>
      <c r="BS159" s="125">
        <f t="shared" si="77"/>
        <v>800</v>
      </c>
    </row>
    <row r="160" s="110" customFormat="1" spans="1:71">
      <c r="A160" s="123"/>
      <c r="B160" s="123" t="s">
        <v>142</v>
      </c>
      <c r="C160" s="123"/>
      <c r="D160" s="124" t="s">
        <v>310</v>
      </c>
      <c r="E160" s="125">
        <f t="shared" si="70"/>
        <v>0</v>
      </c>
      <c r="F160" s="125">
        <f t="shared" si="72"/>
        <v>0</v>
      </c>
      <c r="G160" s="125">
        <v>0</v>
      </c>
      <c r="H160" s="125">
        <f t="shared" si="73"/>
        <v>0</v>
      </c>
      <c r="I160" s="125">
        <v>0</v>
      </c>
      <c r="J160" s="125">
        <v>0</v>
      </c>
      <c r="K160" s="125">
        <v>0</v>
      </c>
      <c r="L160" s="125">
        <v>0</v>
      </c>
      <c r="M160" s="125">
        <v>0</v>
      </c>
      <c r="N160" s="125">
        <v>0</v>
      </c>
      <c r="O160" s="125">
        <v>0</v>
      </c>
      <c r="P160" s="125">
        <v>0</v>
      </c>
      <c r="Q160" s="125"/>
      <c r="R160" s="125">
        <v>0</v>
      </c>
      <c r="S160" s="125">
        <v>0</v>
      </c>
      <c r="T160" s="125">
        <v>0</v>
      </c>
      <c r="U160" s="125">
        <v>0</v>
      </c>
      <c r="V160" s="125">
        <v>0</v>
      </c>
      <c r="W160" s="125">
        <v>0</v>
      </c>
      <c r="X160" s="123"/>
      <c r="Y160" s="123" t="s">
        <v>142</v>
      </c>
      <c r="Z160" s="123"/>
      <c r="AA160" s="124" t="s">
        <v>310</v>
      </c>
      <c r="AB160" s="125">
        <f>SUM(AB161)</f>
        <v>0</v>
      </c>
      <c r="AC160" s="125">
        <f t="shared" ref="AC160:BD160" si="88">SUM(AC161)</f>
        <v>0</v>
      </c>
      <c r="AD160" s="125">
        <f t="shared" si="88"/>
        <v>0</v>
      </c>
      <c r="AE160" s="125">
        <f t="shared" si="88"/>
        <v>0</v>
      </c>
      <c r="AF160" s="125">
        <f t="shared" si="88"/>
        <v>0</v>
      </c>
      <c r="AG160" s="125">
        <f t="shared" si="88"/>
        <v>0</v>
      </c>
      <c r="AH160" s="125">
        <f t="shared" si="88"/>
        <v>0</v>
      </c>
      <c r="AI160" s="125">
        <f t="shared" si="88"/>
        <v>0</v>
      </c>
      <c r="AJ160" s="125">
        <f t="shared" si="88"/>
        <v>0</v>
      </c>
      <c r="AK160" s="125">
        <f t="shared" si="88"/>
        <v>0</v>
      </c>
      <c r="AL160" s="125">
        <f t="shared" si="88"/>
        <v>0</v>
      </c>
      <c r="AM160" s="125">
        <f t="shared" si="88"/>
        <v>0</v>
      </c>
      <c r="AN160" s="125">
        <f t="shared" si="88"/>
        <v>0</v>
      </c>
      <c r="AO160" s="125">
        <f t="shared" si="88"/>
        <v>0</v>
      </c>
      <c r="AP160" s="125">
        <f t="shared" si="88"/>
        <v>0</v>
      </c>
      <c r="AQ160" s="125">
        <f t="shared" si="88"/>
        <v>0</v>
      </c>
      <c r="AR160" s="125">
        <f t="shared" si="88"/>
        <v>0</v>
      </c>
      <c r="AS160" s="125">
        <f t="shared" si="88"/>
        <v>0</v>
      </c>
      <c r="AT160" s="125">
        <f t="shared" si="88"/>
        <v>0</v>
      </c>
      <c r="AU160" s="125">
        <f t="shared" si="88"/>
        <v>0</v>
      </c>
      <c r="AV160" s="125">
        <f t="shared" si="88"/>
        <v>0</v>
      </c>
      <c r="AW160" s="125">
        <f t="shared" si="88"/>
        <v>0</v>
      </c>
      <c r="AX160" s="125">
        <f t="shared" si="88"/>
        <v>0</v>
      </c>
      <c r="AY160" s="125">
        <f t="shared" si="88"/>
        <v>0</v>
      </c>
      <c r="AZ160" s="125">
        <f t="shared" si="88"/>
        <v>0</v>
      </c>
      <c r="BA160" s="125">
        <f t="shared" si="88"/>
        <v>0</v>
      </c>
      <c r="BB160" s="125">
        <f t="shared" si="88"/>
        <v>0</v>
      </c>
      <c r="BC160" s="125">
        <f t="shared" si="88"/>
        <v>0</v>
      </c>
      <c r="BD160" s="125">
        <f t="shared" si="88"/>
        <v>0</v>
      </c>
      <c r="BE160" s="125">
        <f t="shared" si="75"/>
        <v>0</v>
      </c>
      <c r="BF160" s="125">
        <f t="shared" si="76"/>
        <v>0</v>
      </c>
      <c r="BG160" s="125"/>
      <c r="BH160" s="125"/>
      <c r="BI160" s="125">
        <v>0</v>
      </c>
      <c r="BJ160" s="125">
        <v>0</v>
      </c>
      <c r="BK160" s="125">
        <v>0</v>
      </c>
      <c r="BL160" s="125">
        <v>0</v>
      </c>
      <c r="BM160" s="125">
        <v>0</v>
      </c>
      <c r="BN160" s="125">
        <v>0</v>
      </c>
      <c r="BO160" s="125">
        <v>0</v>
      </c>
      <c r="BP160" s="125">
        <v>0</v>
      </c>
      <c r="BQ160" s="125">
        <v>0</v>
      </c>
      <c r="BR160" s="125">
        <v>406</v>
      </c>
      <c r="BS160" s="125">
        <f t="shared" si="77"/>
        <v>406</v>
      </c>
    </row>
    <row r="161" s="110" customFormat="1" spans="1:71">
      <c r="A161" s="123" t="s">
        <v>306</v>
      </c>
      <c r="B161" s="123" t="s">
        <v>144</v>
      </c>
      <c r="C161" s="123" t="s">
        <v>137</v>
      </c>
      <c r="D161" s="124" t="s">
        <v>141</v>
      </c>
      <c r="E161" s="125">
        <f t="shared" si="70"/>
        <v>0</v>
      </c>
      <c r="F161" s="125">
        <f t="shared" si="72"/>
        <v>0</v>
      </c>
      <c r="G161" s="125">
        <v>0</v>
      </c>
      <c r="H161" s="125">
        <f t="shared" si="73"/>
        <v>0</v>
      </c>
      <c r="I161" s="125">
        <v>0</v>
      </c>
      <c r="J161" s="125">
        <v>0</v>
      </c>
      <c r="K161" s="125">
        <v>0</v>
      </c>
      <c r="L161" s="125">
        <v>0</v>
      </c>
      <c r="M161" s="125">
        <v>0</v>
      </c>
      <c r="N161" s="125">
        <v>0</v>
      </c>
      <c r="O161" s="125">
        <v>0</v>
      </c>
      <c r="P161" s="125">
        <v>0</v>
      </c>
      <c r="Q161" s="125"/>
      <c r="R161" s="125">
        <v>0</v>
      </c>
      <c r="S161" s="125">
        <v>0</v>
      </c>
      <c r="T161" s="125">
        <v>0</v>
      </c>
      <c r="U161" s="125">
        <v>0</v>
      </c>
      <c r="V161" s="125">
        <v>0</v>
      </c>
      <c r="W161" s="125">
        <v>0</v>
      </c>
      <c r="X161" s="123" t="s">
        <v>306</v>
      </c>
      <c r="Y161" s="123" t="s">
        <v>144</v>
      </c>
      <c r="Z161" s="123" t="s">
        <v>137</v>
      </c>
      <c r="AA161" s="124" t="s">
        <v>141</v>
      </c>
      <c r="AB161" s="125">
        <f>SUBTOTAL(9,AC161:BD161)</f>
        <v>0</v>
      </c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>
        <v>0</v>
      </c>
      <c r="BE161" s="125">
        <f t="shared" si="75"/>
        <v>0</v>
      </c>
      <c r="BF161" s="125">
        <f t="shared" si="76"/>
        <v>0</v>
      </c>
      <c r="BG161" s="125"/>
      <c r="BH161" s="125"/>
      <c r="BI161" s="125">
        <v>0</v>
      </c>
      <c r="BJ161" s="125">
        <v>0</v>
      </c>
      <c r="BK161" s="125">
        <v>0</v>
      </c>
      <c r="BL161" s="125">
        <v>0</v>
      </c>
      <c r="BM161" s="125">
        <v>0</v>
      </c>
      <c r="BN161" s="125">
        <v>0</v>
      </c>
      <c r="BO161" s="125">
        <v>0</v>
      </c>
      <c r="BP161" s="125">
        <v>0</v>
      </c>
      <c r="BQ161" s="125">
        <v>0</v>
      </c>
      <c r="BR161" s="125">
        <v>406</v>
      </c>
      <c r="BS161" s="125">
        <f t="shared" si="77"/>
        <v>406</v>
      </c>
    </row>
    <row r="162" s="110" customFormat="1" spans="1:71">
      <c r="A162" s="123"/>
      <c r="B162" s="123" t="s">
        <v>159</v>
      </c>
      <c r="C162" s="123"/>
      <c r="D162" s="124" t="s">
        <v>311</v>
      </c>
      <c r="E162" s="125">
        <f t="shared" si="70"/>
        <v>25374.06</v>
      </c>
      <c r="F162" s="125">
        <f t="shared" si="72"/>
        <v>14500</v>
      </c>
      <c r="G162" s="125">
        <v>0</v>
      </c>
      <c r="H162" s="125">
        <f t="shared" si="73"/>
        <v>0</v>
      </c>
      <c r="I162" s="125">
        <v>0</v>
      </c>
      <c r="J162" s="125">
        <v>0</v>
      </c>
      <c r="K162" s="125">
        <v>0</v>
      </c>
      <c r="L162" s="125">
        <v>0</v>
      </c>
      <c r="M162" s="125">
        <v>0</v>
      </c>
      <c r="N162" s="125">
        <v>0</v>
      </c>
      <c r="O162" s="125">
        <v>0</v>
      </c>
      <c r="P162" s="125">
        <v>14500</v>
      </c>
      <c r="Q162" s="125"/>
      <c r="R162" s="125">
        <v>0</v>
      </c>
      <c r="S162" s="125">
        <v>0</v>
      </c>
      <c r="T162" s="125">
        <v>0</v>
      </c>
      <c r="U162" s="125">
        <v>0</v>
      </c>
      <c r="V162" s="125">
        <v>0</v>
      </c>
      <c r="W162" s="125">
        <v>0</v>
      </c>
      <c r="X162" s="123"/>
      <c r="Y162" s="123" t="s">
        <v>159</v>
      </c>
      <c r="Z162" s="123"/>
      <c r="AA162" s="124" t="s">
        <v>311</v>
      </c>
      <c r="AB162" s="125">
        <f>SUM(AB163:AB164)</f>
        <v>0</v>
      </c>
      <c r="AC162" s="125">
        <f t="shared" ref="AC162:BD162" si="89">SUM(AC163:AC164)</f>
        <v>0</v>
      </c>
      <c r="AD162" s="125">
        <f t="shared" si="89"/>
        <v>0</v>
      </c>
      <c r="AE162" s="125">
        <f t="shared" si="89"/>
        <v>0</v>
      </c>
      <c r="AF162" s="125">
        <f t="shared" si="89"/>
        <v>0</v>
      </c>
      <c r="AG162" s="125">
        <f t="shared" si="89"/>
        <v>0</v>
      </c>
      <c r="AH162" s="125">
        <f t="shared" si="89"/>
        <v>0</v>
      </c>
      <c r="AI162" s="125">
        <f t="shared" si="89"/>
        <v>0</v>
      </c>
      <c r="AJ162" s="125">
        <f t="shared" si="89"/>
        <v>0</v>
      </c>
      <c r="AK162" s="125">
        <f t="shared" si="89"/>
        <v>0</v>
      </c>
      <c r="AL162" s="125">
        <f t="shared" si="89"/>
        <v>0</v>
      </c>
      <c r="AM162" s="125">
        <f t="shared" si="89"/>
        <v>0</v>
      </c>
      <c r="AN162" s="125">
        <f t="shared" si="89"/>
        <v>0</v>
      </c>
      <c r="AO162" s="125">
        <f t="shared" si="89"/>
        <v>0</v>
      </c>
      <c r="AP162" s="125">
        <f t="shared" si="89"/>
        <v>0</v>
      </c>
      <c r="AQ162" s="125">
        <f t="shared" si="89"/>
        <v>0</v>
      </c>
      <c r="AR162" s="125">
        <f t="shared" si="89"/>
        <v>0</v>
      </c>
      <c r="AS162" s="125">
        <f t="shared" si="89"/>
        <v>0</v>
      </c>
      <c r="AT162" s="125">
        <f t="shared" si="89"/>
        <v>0</v>
      </c>
      <c r="AU162" s="125">
        <f t="shared" si="89"/>
        <v>0</v>
      </c>
      <c r="AV162" s="125">
        <f t="shared" si="89"/>
        <v>0</v>
      </c>
      <c r="AW162" s="125">
        <f t="shared" si="89"/>
        <v>0</v>
      </c>
      <c r="AX162" s="125">
        <f t="shared" si="89"/>
        <v>0</v>
      </c>
      <c r="AY162" s="125">
        <f t="shared" si="89"/>
        <v>0</v>
      </c>
      <c r="AZ162" s="125">
        <f t="shared" si="89"/>
        <v>0</v>
      </c>
      <c r="BA162" s="125">
        <f t="shared" si="89"/>
        <v>0</v>
      </c>
      <c r="BB162" s="125">
        <f t="shared" si="89"/>
        <v>0</v>
      </c>
      <c r="BC162" s="125">
        <f t="shared" si="89"/>
        <v>0</v>
      </c>
      <c r="BD162" s="125">
        <f t="shared" si="89"/>
        <v>0</v>
      </c>
      <c r="BE162" s="125">
        <f t="shared" si="75"/>
        <v>10874.06</v>
      </c>
      <c r="BF162" s="125">
        <f t="shared" si="76"/>
        <v>10874.06</v>
      </c>
      <c r="BG162" s="125">
        <v>536.12</v>
      </c>
      <c r="BH162" s="125">
        <v>10337.94</v>
      </c>
      <c r="BI162" s="125">
        <v>0</v>
      </c>
      <c r="BJ162" s="125">
        <v>0</v>
      </c>
      <c r="BK162" s="125">
        <v>0</v>
      </c>
      <c r="BL162" s="125">
        <v>0</v>
      </c>
      <c r="BM162" s="125">
        <v>0</v>
      </c>
      <c r="BN162" s="125">
        <v>0</v>
      </c>
      <c r="BO162" s="125">
        <v>0</v>
      </c>
      <c r="BP162" s="125">
        <v>0</v>
      </c>
      <c r="BQ162" s="125">
        <v>0</v>
      </c>
      <c r="BR162" s="125"/>
      <c r="BS162" s="125">
        <f t="shared" si="77"/>
        <v>25374.06</v>
      </c>
    </row>
    <row r="163" s="110" customFormat="1" spans="1:71">
      <c r="A163" s="123" t="s">
        <v>306</v>
      </c>
      <c r="B163" s="123" t="s">
        <v>161</v>
      </c>
      <c r="C163" s="123" t="s">
        <v>159</v>
      </c>
      <c r="D163" s="124" t="s">
        <v>312</v>
      </c>
      <c r="E163" s="125">
        <f t="shared" si="70"/>
        <v>14500</v>
      </c>
      <c r="F163" s="125">
        <f t="shared" si="72"/>
        <v>14500</v>
      </c>
      <c r="G163" s="125">
        <v>0</v>
      </c>
      <c r="H163" s="125">
        <f t="shared" si="73"/>
        <v>0</v>
      </c>
      <c r="I163" s="125">
        <v>0</v>
      </c>
      <c r="J163" s="125">
        <v>0</v>
      </c>
      <c r="K163" s="125">
        <v>0</v>
      </c>
      <c r="L163" s="125">
        <v>0</v>
      </c>
      <c r="M163" s="125">
        <v>0</v>
      </c>
      <c r="N163" s="125">
        <v>0</v>
      </c>
      <c r="O163" s="125">
        <v>0</v>
      </c>
      <c r="P163" s="125">
        <v>14500</v>
      </c>
      <c r="Q163" s="125"/>
      <c r="R163" s="125">
        <v>0</v>
      </c>
      <c r="S163" s="125">
        <v>0</v>
      </c>
      <c r="T163" s="125">
        <v>0</v>
      </c>
      <c r="U163" s="125">
        <v>0</v>
      </c>
      <c r="V163" s="125">
        <v>0</v>
      </c>
      <c r="W163" s="125">
        <v>0</v>
      </c>
      <c r="X163" s="123" t="s">
        <v>306</v>
      </c>
      <c r="Y163" s="123" t="s">
        <v>161</v>
      </c>
      <c r="Z163" s="123" t="s">
        <v>159</v>
      </c>
      <c r="AA163" s="124" t="s">
        <v>312</v>
      </c>
      <c r="AB163" s="125">
        <f t="shared" ref="AB163:AB164" si="90">SUBTOTAL(9,AC163:BD163)</f>
        <v>0</v>
      </c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>
        <v>0</v>
      </c>
      <c r="BE163" s="125">
        <f t="shared" si="75"/>
        <v>0</v>
      </c>
      <c r="BF163" s="125">
        <f t="shared" si="76"/>
        <v>0</v>
      </c>
      <c r="BG163" s="125"/>
      <c r="BH163" s="125"/>
      <c r="BI163" s="125">
        <v>0</v>
      </c>
      <c r="BJ163" s="125">
        <v>0</v>
      </c>
      <c r="BK163" s="125">
        <v>0</v>
      </c>
      <c r="BL163" s="125">
        <v>0</v>
      </c>
      <c r="BM163" s="125">
        <v>0</v>
      </c>
      <c r="BN163" s="125">
        <v>0</v>
      </c>
      <c r="BO163" s="125">
        <v>0</v>
      </c>
      <c r="BP163" s="125">
        <v>0</v>
      </c>
      <c r="BQ163" s="125">
        <v>0</v>
      </c>
      <c r="BR163" s="125"/>
      <c r="BS163" s="125">
        <f t="shared" si="77"/>
        <v>14500</v>
      </c>
    </row>
    <row r="164" s="110" customFormat="1" spans="1:71">
      <c r="A164" s="123" t="s">
        <v>306</v>
      </c>
      <c r="B164" s="123" t="s">
        <v>161</v>
      </c>
      <c r="C164" s="123" t="s">
        <v>154</v>
      </c>
      <c r="D164" s="124" t="s">
        <v>313</v>
      </c>
      <c r="E164" s="125">
        <f t="shared" si="70"/>
        <v>10874.06</v>
      </c>
      <c r="F164" s="125">
        <f t="shared" si="72"/>
        <v>0</v>
      </c>
      <c r="G164" s="125">
        <v>0</v>
      </c>
      <c r="H164" s="125">
        <f t="shared" si="73"/>
        <v>0</v>
      </c>
      <c r="I164" s="125">
        <v>0</v>
      </c>
      <c r="J164" s="125">
        <v>0</v>
      </c>
      <c r="K164" s="125">
        <v>0</v>
      </c>
      <c r="L164" s="125">
        <v>0</v>
      </c>
      <c r="M164" s="125">
        <v>0</v>
      </c>
      <c r="N164" s="125">
        <v>0</v>
      </c>
      <c r="O164" s="125">
        <v>0</v>
      </c>
      <c r="P164" s="125">
        <v>0</v>
      </c>
      <c r="Q164" s="125"/>
      <c r="R164" s="125">
        <v>0</v>
      </c>
      <c r="S164" s="125">
        <v>0</v>
      </c>
      <c r="T164" s="125">
        <v>0</v>
      </c>
      <c r="U164" s="125">
        <v>0</v>
      </c>
      <c r="V164" s="125">
        <v>0</v>
      </c>
      <c r="W164" s="125">
        <v>0</v>
      </c>
      <c r="X164" s="123" t="s">
        <v>306</v>
      </c>
      <c r="Y164" s="123" t="s">
        <v>161</v>
      </c>
      <c r="Z164" s="123" t="s">
        <v>154</v>
      </c>
      <c r="AA164" s="124" t="s">
        <v>313</v>
      </c>
      <c r="AB164" s="125">
        <f t="shared" si="90"/>
        <v>0</v>
      </c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>
        <v>0</v>
      </c>
      <c r="BE164" s="125">
        <f t="shared" si="75"/>
        <v>10874.06</v>
      </c>
      <c r="BF164" s="125">
        <f t="shared" si="76"/>
        <v>10874.06</v>
      </c>
      <c r="BG164" s="125">
        <v>536.12</v>
      </c>
      <c r="BH164" s="125">
        <v>10337.94</v>
      </c>
      <c r="BI164" s="125">
        <v>0</v>
      </c>
      <c r="BJ164" s="125">
        <v>0</v>
      </c>
      <c r="BK164" s="125">
        <v>0</v>
      </c>
      <c r="BL164" s="125">
        <v>0</v>
      </c>
      <c r="BM164" s="125">
        <v>0</v>
      </c>
      <c r="BN164" s="125">
        <v>0</v>
      </c>
      <c r="BO164" s="125">
        <v>0</v>
      </c>
      <c r="BP164" s="125">
        <v>0</v>
      </c>
      <c r="BQ164" s="125">
        <v>0</v>
      </c>
      <c r="BR164" s="125"/>
      <c r="BS164" s="125">
        <f t="shared" si="77"/>
        <v>10874.06</v>
      </c>
    </row>
    <row r="165" s="110" customFormat="1" spans="1:71">
      <c r="A165" s="123"/>
      <c r="B165" s="123" t="s">
        <v>163</v>
      </c>
      <c r="C165" s="123"/>
      <c r="D165" s="124" t="s">
        <v>314</v>
      </c>
      <c r="E165" s="125">
        <f t="shared" si="70"/>
        <v>130</v>
      </c>
      <c r="F165" s="125">
        <f t="shared" si="72"/>
        <v>0</v>
      </c>
      <c r="G165" s="125">
        <v>0</v>
      </c>
      <c r="H165" s="125">
        <f t="shared" si="73"/>
        <v>0</v>
      </c>
      <c r="I165" s="125">
        <v>0</v>
      </c>
      <c r="J165" s="125">
        <v>0</v>
      </c>
      <c r="K165" s="125">
        <v>0</v>
      </c>
      <c r="L165" s="125">
        <v>0</v>
      </c>
      <c r="M165" s="125">
        <v>0</v>
      </c>
      <c r="N165" s="125">
        <v>0</v>
      </c>
      <c r="O165" s="125">
        <v>0</v>
      </c>
      <c r="P165" s="125">
        <v>0</v>
      </c>
      <c r="Q165" s="125"/>
      <c r="R165" s="125">
        <v>0</v>
      </c>
      <c r="S165" s="125">
        <v>0</v>
      </c>
      <c r="T165" s="125">
        <v>0</v>
      </c>
      <c r="U165" s="125">
        <v>0</v>
      </c>
      <c r="V165" s="125">
        <v>0</v>
      </c>
      <c r="W165" s="125">
        <v>0</v>
      </c>
      <c r="X165" s="123"/>
      <c r="Y165" s="123" t="s">
        <v>163</v>
      </c>
      <c r="Z165" s="123"/>
      <c r="AA165" s="124" t="s">
        <v>314</v>
      </c>
      <c r="AB165" s="125">
        <f t="shared" ref="AB165:AB197" si="91">SUM(BD165:BD165)</f>
        <v>0</v>
      </c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>
        <v>0</v>
      </c>
      <c r="BE165" s="125">
        <f t="shared" si="75"/>
        <v>130</v>
      </c>
      <c r="BF165" s="125">
        <f t="shared" si="76"/>
        <v>0</v>
      </c>
      <c r="BG165" s="125"/>
      <c r="BH165" s="125"/>
      <c r="BI165" s="125">
        <v>0</v>
      </c>
      <c r="BJ165" s="125">
        <v>0</v>
      </c>
      <c r="BK165" s="125">
        <v>0</v>
      </c>
      <c r="BL165" s="125">
        <v>0</v>
      </c>
      <c r="BM165" s="125">
        <v>0</v>
      </c>
      <c r="BN165" s="125">
        <v>0</v>
      </c>
      <c r="BO165" s="125">
        <v>0</v>
      </c>
      <c r="BP165" s="125">
        <v>0</v>
      </c>
      <c r="BQ165" s="125">
        <v>130</v>
      </c>
      <c r="BR165" s="125"/>
      <c r="BS165" s="125">
        <f t="shared" si="77"/>
        <v>130</v>
      </c>
    </row>
    <row r="166" s="110" customFormat="1" spans="1:71">
      <c r="A166" s="123" t="s">
        <v>306</v>
      </c>
      <c r="B166" s="123" t="s">
        <v>171</v>
      </c>
      <c r="C166" s="123" t="s">
        <v>154</v>
      </c>
      <c r="D166" s="124" t="s">
        <v>315</v>
      </c>
      <c r="E166" s="125">
        <f t="shared" si="70"/>
        <v>130</v>
      </c>
      <c r="F166" s="125">
        <f t="shared" si="72"/>
        <v>0</v>
      </c>
      <c r="G166" s="125">
        <v>0</v>
      </c>
      <c r="H166" s="125">
        <f t="shared" si="73"/>
        <v>0</v>
      </c>
      <c r="I166" s="125">
        <v>0</v>
      </c>
      <c r="J166" s="125">
        <v>0</v>
      </c>
      <c r="K166" s="125">
        <v>0</v>
      </c>
      <c r="L166" s="125">
        <v>0</v>
      </c>
      <c r="M166" s="125">
        <v>0</v>
      </c>
      <c r="N166" s="125">
        <v>0</v>
      </c>
      <c r="O166" s="125">
        <v>0</v>
      </c>
      <c r="P166" s="125">
        <v>0</v>
      </c>
      <c r="Q166" s="125"/>
      <c r="R166" s="125">
        <v>0</v>
      </c>
      <c r="S166" s="125">
        <v>0</v>
      </c>
      <c r="T166" s="125">
        <v>0</v>
      </c>
      <c r="U166" s="125">
        <v>0</v>
      </c>
      <c r="V166" s="125">
        <v>0</v>
      </c>
      <c r="W166" s="125">
        <v>0</v>
      </c>
      <c r="X166" s="123" t="s">
        <v>306</v>
      </c>
      <c r="Y166" s="123" t="s">
        <v>171</v>
      </c>
      <c r="Z166" s="123" t="s">
        <v>154</v>
      </c>
      <c r="AA166" s="124" t="s">
        <v>315</v>
      </c>
      <c r="AB166" s="125">
        <f>SUBTOTAL(9,AC166:BD166)</f>
        <v>0</v>
      </c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>
        <v>0</v>
      </c>
      <c r="BE166" s="125">
        <f t="shared" si="75"/>
        <v>130</v>
      </c>
      <c r="BF166" s="125">
        <f t="shared" si="76"/>
        <v>0</v>
      </c>
      <c r="BG166" s="125"/>
      <c r="BH166" s="125"/>
      <c r="BI166" s="125">
        <v>0</v>
      </c>
      <c r="BJ166" s="125">
        <v>0</v>
      </c>
      <c r="BK166" s="125">
        <v>0</v>
      </c>
      <c r="BL166" s="125">
        <v>0</v>
      </c>
      <c r="BM166" s="125">
        <v>0</v>
      </c>
      <c r="BN166" s="125">
        <v>0</v>
      </c>
      <c r="BO166" s="125">
        <v>0</v>
      </c>
      <c r="BP166" s="125">
        <v>0</v>
      </c>
      <c r="BQ166" s="125">
        <v>130</v>
      </c>
      <c r="BR166" s="125"/>
      <c r="BS166" s="125">
        <f t="shared" si="77"/>
        <v>130</v>
      </c>
    </row>
    <row r="167" s="110" customFormat="1" spans="1:71">
      <c r="A167" s="123"/>
      <c r="B167" s="123" t="s">
        <v>150</v>
      </c>
      <c r="C167" s="123"/>
      <c r="D167" s="124" t="s">
        <v>316</v>
      </c>
      <c r="E167" s="125">
        <f t="shared" si="70"/>
        <v>800</v>
      </c>
      <c r="F167" s="125">
        <f t="shared" si="72"/>
        <v>0</v>
      </c>
      <c r="G167" s="125">
        <v>0</v>
      </c>
      <c r="H167" s="125">
        <f t="shared" si="73"/>
        <v>0</v>
      </c>
      <c r="I167" s="125">
        <v>0</v>
      </c>
      <c r="J167" s="125">
        <v>0</v>
      </c>
      <c r="K167" s="125">
        <v>0</v>
      </c>
      <c r="L167" s="125">
        <v>0</v>
      </c>
      <c r="M167" s="125">
        <v>0</v>
      </c>
      <c r="N167" s="125">
        <v>0</v>
      </c>
      <c r="O167" s="125">
        <v>0</v>
      </c>
      <c r="P167" s="125">
        <v>0</v>
      </c>
      <c r="Q167" s="125"/>
      <c r="R167" s="125">
        <v>0</v>
      </c>
      <c r="S167" s="125">
        <v>0</v>
      </c>
      <c r="T167" s="125">
        <v>0</v>
      </c>
      <c r="U167" s="125">
        <v>0</v>
      </c>
      <c r="V167" s="125">
        <v>0</v>
      </c>
      <c r="W167" s="125">
        <v>0</v>
      </c>
      <c r="X167" s="123"/>
      <c r="Y167" s="123" t="s">
        <v>150</v>
      </c>
      <c r="Z167" s="123"/>
      <c r="AA167" s="124" t="s">
        <v>316</v>
      </c>
      <c r="AB167" s="125">
        <f t="shared" si="91"/>
        <v>0</v>
      </c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>
        <v>0</v>
      </c>
      <c r="BE167" s="125">
        <f t="shared" si="75"/>
        <v>800</v>
      </c>
      <c r="BF167" s="125">
        <f t="shared" si="76"/>
        <v>0</v>
      </c>
      <c r="BG167" s="125"/>
      <c r="BH167" s="125"/>
      <c r="BI167" s="125">
        <v>0</v>
      </c>
      <c r="BJ167" s="125">
        <v>800</v>
      </c>
      <c r="BK167" s="125">
        <v>0</v>
      </c>
      <c r="BL167" s="125">
        <v>0</v>
      </c>
      <c r="BM167" s="125">
        <v>0</v>
      </c>
      <c r="BN167" s="125">
        <v>0</v>
      </c>
      <c r="BO167" s="125">
        <v>0</v>
      </c>
      <c r="BP167" s="125">
        <v>0</v>
      </c>
      <c r="BQ167" s="125">
        <v>0</v>
      </c>
      <c r="BR167" s="125">
        <v>508.8</v>
      </c>
      <c r="BS167" s="125">
        <f t="shared" si="77"/>
        <v>1308.8</v>
      </c>
    </row>
    <row r="168" s="110" customFormat="1" spans="1:71">
      <c r="A168" s="123" t="s">
        <v>306</v>
      </c>
      <c r="B168" s="123" t="s">
        <v>174</v>
      </c>
      <c r="C168" s="123" t="s">
        <v>142</v>
      </c>
      <c r="D168" s="124" t="s">
        <v>317</v>
      </c>
      <c r="E168" s="125">
        <f t="shared" si="70"/>
        <v>0</v>
      </c>
      <c r="F168" s="125">
        <f t="shared" si="72"/>
        <v>0</v>
      </c>
      <c r="G168" s="125">
        <v>0</v>
      </c>
      <c r="H168" s="125">
        <f t="shared" si="73"/>
        <v>0</v>
      </c>
      <c r="I168" s="125">
        <v>0</v>
      </c>
      <c r="J168" s="125">
        <v>0</v>
      </c>
      <c r="K168" s="125">
        <v>0</v>
      </c>
      <c r="L168" s="125">
        <v>0</v>
      </c>
      <c r="M168" s="125">
        <v>0</v>
      </c>
      <c r="N168" s="125">
        <v>0</v>
      </c>
      <c r="O168" s="125">
        <v>0</v>
      </c>
      <c r="P168" s="125">
        <v>0</v>
      </c>
      <c r="Q168" s="125"/>
      <c r="R168" s="125">
        <v>0</v>
      </c>
      <c r="S168" s="125">
        <v>0</v>
      </c>
      <c r="T168" s="125">
        <v>0</v>
      </c>
      <c r="U168" s="125">
        <v>0</v>
      </c>
      <c r="V168" s="125">
        <v>0</v>
      </c>
      <c r="W168" s="125">
        <v>0</v>
      </c>
      <c r="X168" s="123" t="s">
        <v>306</v>
      </c>
      <c r="Y168" s="123" t="s">
        <v>174</v>
      </c>
      <c r="Z168" s="123" t="s">
        <v>142</v>
      </c>
      <c r="AA168" s="124" t="s">
        <v>317</v>
      </c>
      <c r="AB168" s="125">
        <f t="shared" ref="AB168:AB170" si="92">SUBTOTAL(9,AC168:BD168)</f>
        <v>0</v>
      </c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>
        <v>0</v>
      </c>
      <c r="BE168" s="125">
        <f t="shared" si="75"/>
        <v>0</v>
      </c>
      <c r="BF168" s="125">
        <f t="shared" si="76"/>
        <v>0</v>
      </c>
      <c r="BG168" s="125"/>
      <c r="BH168" s="125"/>
      <c r="BI168" s="125">
        <v>0</v>
      </c>
      <c r="BJ168" s="125">
        <v>0</v>
      </c>
      <c r="BK168" s="125">
        <v>0</v>
      </c>
      <c r="BL168" s="125">
        <v>0</v>
      </c>
      <c r="BM168" s="125">
        <v>0</v>
      </c>
      <c r="BN168" s="125">
        <v>0</v>
      </c>
      <c r="BO168" s="125">
        <v>0</v>
      </c>
      <c r="BP168" s="125">
        <v>0</v>
      </c>
      <c r="BQ168" s="125">
        <v>0</v>
      </c>
      <c r="BR168" s="125">
        <v>101.81</v>
      </c>
      <c r="BS168" s="125">
        <f t="shared" si="77"/>
        <v>101.81</v>
      </c>
    </row>
    <row r="169" s="110" customFormat="1" spans="1:71">
      <c r="A169" s="123" t="s">
        <v>306</v>
      </c>
      <c r="B169" s="123" t="s">
        <v>174</v>
      </c>
      <c r="C169" s="123" t="s">
        <v>159</v>
      </c>
      <c r="D169" s="124" t="s">
        <v>318</v>
      </c>
      <c r="E169" s="125">
        <f t="shared" si="70"/>
        <v>0</v>
      </c>
      <c r="F169" s="125">
        <f t="shared" si="72"/>
        <v>0</v>
      </c>
      <c r="G169" s="125">
        <v>0</v>
      </c>
      <c r="H169" s="125">
        <f t="shared" si="73"/>
        <v>0</v>
      </c>
      <c r="I169" s="125">
        <v>0</v>
      </c>
      <c r="J169" s="125">
        <v>0</v>
      </c>
      <c r="K169" s="125">
        <v>0</v>
      </c>
      <c r="L169" s="125">
        <v>0</v>
      </c>
      <c r="M169" s="125">
        <v>0</v>
      </c>
      <c r="N169" s="125">
        <v>0</v>
      </c>
      <c r="O169" s="125">
        <v>0</v>
      </c>
      <c r="P169" s="125">
        <v>0</v>
      </c>
      <c r="Q169" s="125"/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3" t="s">
        <v>306</v>
      </c>
      <c r="Y169" s="123" t="s">
        <v>174</v>
      </c>
      <c r="Z169" s="123" t="s">
        <v>159</v>
      </c>
      <c r="AA169" s="124" t="s">
        <v>318</v>
      </c>
      <c r="AB169" s="125">
        <f t="shared" si="92"/>
        <v>0</v>
      </c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>
        <v>0</v>
      </c>
      <c r="BE169" s="125">
        <f t="shared" si="75"/>
        <v>0</v>
      </c>
      <c r="BF169" s="125">
        <f t="shared" si="76"/>
        <v>0</v>
      </c>
      <c r="BG169" s="125"/>
      <c r="BH169" s="125"/>
      <c r="BI169" s="125">
        <v>0</v>
      </c>
      <c r="BJ169" s="125">
        <v>0</v>
      </c>
      <c r="BK169" s="125">
        <v>0</v>
      </c>
      <c r="BL169" s="125">
        <v>0</v>
      </c>
      <c r="BM169" s="125">
        <v>0</v>
      </c>
      <c r="BN169" s="125">
        <v>0</v>
      </c>
      <c r="BO169" s="125">
        <v>0</v>
      </c>
      <c r="BP169" s="125">
        <v>0</v>
      </c>
      <c r="BQ169" s="125">
        <v>0</v>
      </c>
      <c r="BR169" s="125">
        <v>395.4</v>
      </c>
      <c r="BS169" s="125">
        <f t="shared" si="77"/>
        <v>395.4</v>
      </c>
    </row>
    <row r="170" s="110" customFormat="1" spans="1:71">
      <c r="A170" s="123" t="s">
        <v>306</v>
      </c>
      <c r="B170" s="123" t="s">
        <v>174</v>
      </c>
      <c r="C170" s="123" t="s">
        <v>154</v>
      </c>
      <c r="D170" s="124" t="s">
        <v>319</v>
      </c>
      <c r="E170" s="125">
        <f t="shared" si="70"/>
        <v>800</v>
      </c>
      <c r="F170" s="125">
        <f t="shared" si="72"/>
        <v>0</v>
      </c>
      <c r="G170" s="125">
        <v>0</v>
      </c>
      <c r="H170" s="125">
        <f t="shared" si="73"/>
        <v>0</v>
      </c>
      <c r="I170" s="125">
        <v>0</v>
      </c>
      <c r="J170" s="125">
        <v>0</v>
      </c>
      <c r="K170" s="125">
        <v>0</v>
      </c>
      <c r="L170" s="125">
        <v>0</v>
      </c>
      <c r="M170" s="125">
        <v>0</v>
      </c>
      <c r="N170" s="125">
        <v>0</v>
      </c>
      <c r="O170" s="125">
        <v>0</v>
      </c>
      <c r="P170" s="125">
        <v>0</v>
      </c>
      <c r="Q170" s="125"/>
      <c r="R170" s="125">
        <v>0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3" t="s">
        <v>306</v>
      </c>
      <c r="Y170" s="123" t="s">
        <v>174</v>
      </c>
      <c r="Z170" s="123" t="s">
        <v>154</v>
      </c>
      <c r="AA170" s="124" t="s">
        <v>319</v>
      </c>
      <c r="AB170" s="125">
        <f t="shared" si="92"/>
        <v>0</v>
      </c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>
        <v>0</v>
      </c>
      <c r="BE170" s="125">
        <f t="shared" si="75"/>
        <v>800</v>
      </c>
      <c r="BF170" s="125">
        <f t="shared" si="76"/>
        <v>0</v>
      </c>
      <c r="BG170" s="125"/>
      <c r="BH170" s="125"/>
      <c r="BI170" s="125">
        <v>0</v>
      </c>
      <c r="BJ170" s="125">
        <v>800</v>
      </c>
      <c r="BK170" s="125">
        <v>0</v>
      </c>
      <c r="BL170" s="125">
        <v>0</v>
      </c>
      <c r="BM170" s="125">
        <v>0</v>
      </c>
      <c r="BN170" s="125">
        <v>0</v>
      </c>
      <c r="BO170" s="125">
        <v>0</v>
      </c>
      <c r="BP170" s="125">
        <v>0</v>
      </c>
      <c r="BQ170" s="125">
        <v>0</v>
      </c>
      <c r="BR170" s="125">
        <v>11.59</v>
      </c>
      <c r="BS170" s="125">
        <f t="shared" si="77"/>
        <v>811.59</v>
      </c>
    </row>
    <row r="171" s="110" customFormat="1" spans="1:71">
      <c r="A171" s="123"/>
      <c r="B171" s="123" t="s">
        <v>228</v>
      </c>
      <c r="C171" s="123"/>
      <c r="D171" s="124" t="s">
        <v>320</v>
      </c>
      <c r="E171" s="125">
        <f t="shared" si="70"/>
        <v>0</v>
      </c>
      <c r="F171" s="125">
        <f t="shared" si="72"/>
        <v>0</v>
      </c>
      <c r="G171" s="125">
        <v>0</v>
      </c>
      <c r="H171" s="125">
        <f t="shared" si="73"/>
        <v>0</v>
      </c>
      <c r="I171" s="125">
        <v>0</v>
      </c>
      <c r="J171" s="125">
        <v>0</v>
      </c>
      <c r="K171" s="125">
        <v>0</v>
      </c>
      <c r="L171" s="125">
        <v>0</v>
      </c>
      <c r="M171" s="125">
        <v>0</v>
      </c>
      <c r="N171" s="125">
        <v>0</v>
      </c>
      <c r="O171" s="125">
        <v>0</v>
      </c>
      <c r="P171" s="125">
        <v>0</v>
      </c>
      <c r="Q171" s="125"/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3"/>
      <c r="Y171" s="123" t="s">
        <v>228</v>
      </c>
      <c r="Z171" s="123"/>
      <c r="AA171" s="124" t="s">
        <v>320</v>
      </c>
      <c r="AB171" s="125">
        <f t="shared" si="91"/>
        <v>0</v>
      </c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>
        <v>0</v>
      </c>
      <c r="BE171" s="125">
        <f t="shared" si="75"/>
        <v>0</v>
      </c>
      <c r="BF171" s="125">
        <f t="shared" si="76"/>
        <v>0</v>
      </c>
      <c r="BG171" s="125"/>
      <c r="BH171" s="125"/>
      <c r="BI171" s="125">
        <v>0</v>
      </c>
      <c r="BJ171" s="125">
        <v>0</v>
      </c>
      <c r="BK171" s="125">
        <v>0</v>
      </c>
      <c r="BL171" s="125">
        <v>0</v>
      </c>
      <c r="BM171" s="125">
        <v>0</v>
      </c>
      <c r="BN171" s="125">
        <v>0</v>
      </c>
      <c r="BO171" s="125">
        <v>0</v>
      </c>
      <c r="BP171" s="125">
        <v>0</v>
      </c>
      <c r="BQ171" s="125">
        <v>0</v>
      </c>
      <c r="BR171" s="125">
        <v>111</v>
      </c>
      <c r="BS171" s="125">
        <f t="shared" si="77"/>
        <v>111</v>
      </c>
    </row>
    <row r="172" s="110" customFormat="1" spans="1:71">
      <c r="A172" s="123" t="s">
        <v>306</v>
      </c>
      <c r="B172" s="123" t="s">
        <v>272</v>
      </c>
      <c r="C172" s="123" t="s">
        <v>137</v>
      </c>
      <c r="D172" s="124" t="s">
        <v>321</v>
      </c>
      <c r="E172" s="125">
        <f t="shared" si="70"/>
        <v>0</v>
      </c>
      <c r="F172" s="125">
        <f t="shared" si="72"/>
        <v>0</v>
      </c>
      <c r="G172" s="125">
        <v>0</v>
      </c>
      <c r="H172" s="125">
        <f t="shared" si="73"/>
        <v>0</v>
      </c>
      <c r="I172" s="125">
        <v>0</v>
      </c>
      <c r="J172" s="125">
        <v>0</v>
      </c>
      <c r="K172" s="125">
        <v>0</v>
      </c>
      <c r="L172" s="125">
        <v>0</v>
      </c>
      <c r="M172" s="125">
        <v>0</v>
      </c>
      <c r="N172" s="125">
        <v>0</v>
      </c>
      <c r="O172" s="125">
        <v>0</v>
      </c>
      <c r="P172" s="125">
        <v>0</v>
      </c>
      <c r="Q172" s="125"/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3" t="s">
        <v>306</v>
      </c>
      <c r="Y172" s="123" t="s">
        <v>272</v>
      </c>
      <c r="Z172" s="123" t="s">
        <v>137</v>
      </c>
      <c r="AA172" s="124" t="s">
        <v>321</v>
      </c>
      <c r="AB172" s="125">
        <f t="shared" ref="AB172:AB175" si="93">SUBTOTAL(9,AC172:BD172)</f>
        <v>0</v>
      </c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>
        <v>0</v>
      </c>
      <c r="BE172" s="125">
        <f t="shared" si="75"/>
        <v>0</v>
      </c>
      <c r="BF172" s="125">
        <f t="shared" si="76"/>
        <v>0</v>
      </c>
      <c r="BG172" s="125"/>
      <c r="BH172" s="125"/>
      <c r="BI172" s="125">
        <v>0</v>
      </c>
      <c r="BJ172" s="125">
        <v>0</v>
      </c>
      <c r="BK172" s="125">
        <v>0</v>
      </c>
      <c r="BL172" s="125">
        <v>0</v>
      </c>
      <c r="BM172" s="125">
        <v>0</v>
      </c>
      <c r="BN172" s="125">
        <v>0</v>
      </c>
      <c r="BO172" s="125">
        <v>0</v>
      </c>
      <c r="BP172" s="125">
        <v>0</v>
      </c>
      <c r="BQ172" s="125">
        <v>0</v>
      </c>
      <c r="BR172" s="125">
        <v>91</v>
      </c>
      <c r="BS172" s="125">
        <f t="shared" si="77"/>
        <v>91</v>
      </c>
    </row>
    <row r="173" s="110" customFormat="1" spans="1:71">
      <c r="A173" s="123" t="s">
        <v>306</v>
      </c>
      <c r="B173" s="123" t="s">
        <v>272</v>
      </c>
      <c r="C173" s="123" t="s">
        <v>142</v>
      </c>
      <c r="D173" s="124" t="s">
        <v>322</v>
      </c>
      <c r="E173" s="125">
        <f t="shared" si="70"/>
        <v>0</v>
      </c>
      <c r="F173" s="125">
        <f t="shared" si="72"/>
        <v>0</v>
      </c>
      <c r="G173" s="125">
        <v>0</v>
      </c>
      <c r="H173" s="125">
        <f t="shared" si="73"/>
        <v>0</v>
      </c>
      <c r="I173" s="125">
        <v>0</v>
      </c>
      <c r="J173" s="125">
        <v>0</v>
      </c>
      <c r="K173" s="125">
        <v>0</v>
      </c>
      <c r="L173" s="125">
        <v>0</v>
      </c>
      <c r="M173" s="125">
        <v>0</v>
      </c>
      <c r="N173" s="125">
        <v>0</v>
      </c>
      <c r="O173" s="125">
        <v>0</v>
      </c>
      <c r="P173" s="125">
        <v>0</v>
      </c>
      <c r="Q173" s="125"/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3" t="s">
        <v>306</v>
      </c>
      <c r="Y173" s="123" t="s">
        <v>272</v>
      </c>
      <c r="Z173" s="123" t="s">
        <v>142</v>
      </c>
      <c r="AA173" s="124" t="s">
        <v>322</v>
      </c>
      <c r="AB173" s="125">
        <f t="shared" si="93"/>
        <v>0</v>
      </c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  <c r="BD173" s="125">
        <v>0</v>
      </c>
      <c r="BE173" s="125">
        <f t="shared" si="75"/>
        <v>0</v>
      </c>
      <c r="BF173" s="125">
        <f t="shared" si="76"/>
        <v>0</v>
      </c>
      <c r="BG173" s="125"/>
      <c r="BH173" s="125"/>
      <c r="BI173" s="125">
        <v>0</v>
      </c>
      <c r="BJ173" s="125">
        <v>0</v>
      </c>
      <c r="BK173" s="125">
        <v>0</v>
      </c>
      <c r="BL173" s="125">
        <v>0</v>
      </c>
      <c r="BM173" s="125">
        <v>0</v>
      </c>
      <c r="BN173" s="125">
        <v>0</v>
      </c>
      <c r="BO173" s="125">
        <v>0</v>
      </c>
      <c r="BP173" s="125">
        <v>0</v>
      </c>
      <c r="BQ173" s="125">
        <v>0</v>
      </c>
      <c r="BR173" s="125">
        <v>0</v>
      </c>
      <c r="BS173" s="125">
        <f t="shared" si="77"/>
        <v>0</v>
      </c>
    </row>
    <row r="174" s="110" customFormat="1" spans="1:71">
      <c r="A174" s="123" t="s">
        <v>306</v>
      </c>
      <c r="B174" s="123" t="s">
        <v>272</v>
      </c>
      <c r="C174" s="123" t="s">
        <v>145</v>
      </c>
      <c r="D174" s="124" t="s">
        <v>323</v>
      </c>
      <c r="E174" s="125">
        <f t="shared" si="70"/>
        <v>0</v>
      </c>
      <c r="F174" s="125">
        <f t="shared" si="72"/>
        <v>0</v>
      </c>
      <c r="G174" s="125">
        <v>0</v>
      </c>
      <c r="H174" s="125">
        <f t="shared" si="73"/>
        <v>0</v>
      </c>
      <c r="I174" s="125">
        <v>0</v>
      </c>
      <c r="J174" s="125">
        <v>0</v>
      </c>
      <c r="K174" s="125">
        <v>0</v>
      </c>
      <c r="L174" s="125">
        <v>0</v>
      </c>
      <c r="M174" s="125">
        <v>0</v>
      </c>
      <c r="N174" s="125">
        <v>0</v>
      </c>
      <c r="O174" s="125">
        <v>0</v>
      </c>
      <c r="P174" s="125">
        <v>0</v>
      </c>
      <c r="Q174" s="125"/>
      <c r="R174" s="125">
        <v>0</v>
      </c>
      <c r="S174" s="125">
        <v>0</v>
      </c>
      <c r="T174" s="125">
        <v>0</v>
      </c>
      <c r="U174" s="125">
        <v>0</v>
      </c>
      <c r="V174" s="125">
        <v>0</v>
      </c>
      <c r="W174" s="125">
        <v>0</v>
      </c>
      <c r="X174" s="123" t="s">
        <v>306</v>
      </c>
      <c r="Y174" s="123" t="s">
        <v>272</v>
      </c>
      <c r="Z174" s="123" t="s">
        <v>145</v>
      </c>
      <c r="AA174" s="124" t="s">
        <v>323</v>
      </c>
      <c r="AB174" s="125">
        <f t="shared" si="93"/>
        <v>0</v>
      </c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>
        <v>0</v>
      </c>
      <c r="BE174" s="125">
        <f t="shared" si="75"/>
        <v>0</v>
      </c>
      <c r="BF174" s="125">
        <f t="shared" si="76"/>
        <v>0</v>
      </c>
      <c r="BG174" s="125"/>
      <c r="BH174" s="125"/>
      <c r="BI174" s="125">
        <v>0</v>
      </c>
      <c r="BJ174" s="125">
        <v>0</v>
      </c>
      <c r="BK174" s="125">
        <v>0</v>
      </c>
      <c r="BL174" s="125">
        <v>0</v>
      </c>
      <c r="BM174" s="125">
        <v>0</v>
      </c>
      <c r="BN174" s="125">
        <v>0</v>
      </c>
      <c r="BO174" s="125">
        <v>0</v>
      </c>
      <c r="BP174" s="125">
        <v>0</v>
      </c>
      <c r="BQ174" s="125">
        <v>0</v>
      </c>
      <c r="BR174" s="125">
        <v>0</v>
      </c>
      <c r="BS174" s="125">
        <f t="shared" si="77"/>
        <v>0</v>
      </c>
    </row>
    <row r="175" s="110" customFormat="1" spans="1:71">
      <c r="A175" s="123" t="s">
        <v>306</v>
      </c>
      <c r="B175" s="123" t="s">
        <v>272</v>
      </c>
      <c r="C175" s="123" t="s">
        <v>154</v>
      </c>
      <c r="D175" s="124" t="s">
        <v>324</v>
      </c>
      <c r="E175" s="125">
        <f t="shared" si="70"/>
        <v>0</v>
      </c>
      <c r="F175" s="125">
        <f t="shared" si="72"/>
        <v>0</v>
      </c>
      <c r="G175" s="125">
        <v>0</v>
      </c>
      <c r="H175" s="125">
        <f t="shared" si="73"/>
        <v>0</v>
      </c>
      <c r="I175" s="125">
        <v>0</v>
      </c>
      <c r="J175" s="125">
        <v>0</v>
      </c>
      <c r="K175" s="125">
        <v>0</v>
      </c>
      <c r="L175" s="125">
        <v>0</v>
      </c>
      <c r="M175" s="125">
        <v>0</v>
      </c>
      <c r="N175" s="125">
        <v>0</v>
      </c>
      <c r="O175" s="125">
        <v>0</v>
      </c>
      <c r="P175" s="125">
        <v>0</v>
      </c>
      <c r="Q175" s="125"/>
      <c r="R175" s="125">
        <v>0</v>
      </c>
      <c r="S175" s="125">
        <v>0</v>
      </c>
      <c r="T175" s="125">
        <v>0</v>
      </c>
      <c r="U175" s="125">
        <v>0</v>
      </c>
      <c r="V175" s="125">
        <v>0</v>
      </c>
      <c r="W175" s="125">
        <v>0</v>
      </c>
      <c r="X175" s="123" t="s">
        <v>306</v>
      </c>
      <c r="Y175" s="123" t="s">
        <v>272</v>
      </c>
      <c r="Z175" s="123" t="s">
        <v>154</v>
      </c>
      <c r="AA175" s="124" t="s">
        <v>324</v>
      </c>
      <c r="AB175" s="125">
        <f t="shared" si="93"/>
        <v>0</v>
      </c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>
        <v>0</v>
      </c>
      <c r="BE175" s="125">
        <f t="shared" si="75"/>
        <v>0</v>
      </c>
      <c r="BF175" s="125">
        <f t="shared" si="76"/>
        <v>0</v>
      </c>
      <c r="BG175" s="125"/>
      <c r="BH175" s="125"/>
      <c r="BI175" s="125">
        <v>0</v>
      </c>
      <c r="BJ175" s="125">
        <v>0</v>
      </c>
      <c r="BK175" s="125">
        <v>0</v>
      </c>
      <c r="BL175" s="125">
        <v>0</v>
      </c>
      <c r="BM175" s="125">
        <v>0</v>
      </c>
      <c r="BN175" s="125">
        <v>0</v>
      </c>
      <c r="BO175" s="125">
        <v>0</v>
      </c>
      <c r="BP175" s="125">
        <v>0</v>
      </c>
      <c r="BQ175" s="125">
        <v>0</v>
      </c>
      <c r="BR175" s="125">
        <v>20</v>
      </c>
      <c r="BS175" s="125">
        <f t="shared" si="77"/>
        <v>20</v>
      </c>
    </row>
    <row r="176" s="110" customFormat="1" spans="1:71">
      <c r="A176" s="123"/>
      <c r="B176" s="123" t="s">
        <v>175</v>
      </c>
      <c r="C176" s="123"/>
      <c r="D176" s="124" t="s">
        <v>325</v>
      </c>
      <c r="E176" s="125">
        <f t="shared" si="70"/>
        <v>0</v>
      </c>
      <c r="F176" s="125">
        <f t="shared" si="72"/>
        <v>0</v>
      </c>
      <c r="G176" s="125">
        <v>0</v>
      </c>
      <c r="H176" s="125">
        <f t="shared" si="73"/>
        <v>0</v>
      </c>
      <c r="I176" s="125">
        <v>0</v>
      </c>
      <c r="J176" s="125">
        <v>0</v>
      </c>
      <c r="K176" s="125">
        <v>0</v>
      </c>
      <c r="L176" s="125">
        <v>0</v>
      </c>
      <c r="M176" s="125">
        <v>0</v>
      </c>
      <c r="N176" s="125">
        <v>0</v>
      </c>
      <c r="O176" s="125">
        <v>0</v>
      </c>
      <c r="P176" s="125">
        <v>0</v>
      </c>
      <c r="Q176" s="125"/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3"/>
      <c r="Y176" s="123" t="s">
        <v>175</v>
      </c>
      <c r="Z176" s="123"/>
      <c r="AA176" s="124" t="s">
        <v>325</v>
      </c>
      <c r="AB176" s="125">
        <f t="shared" si="91"/>
        <v>0</v>
      </c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>
        <v>0</v>
      </c>
      <c r="BE176" s="125">
        <f t="shared" si="75"/>
        <v>0</v>
      </c>
      <c r="BF176" s="125">
        <f t="shared" si="76"/>
        <v>0</v>
      </c>
      <c r="BG176" s="125"/>
      <c r="BH176" s="125"/>
      <c r="BI176" s="125">
        <v>0</v>
      </c>
      <c r="BJ176" s="125">
        <v>0</v>
      </c>
      <c r="BK176" s="125">
        <v>0</v>
      </c>
      <c r="BL176" s="125">
        <v>0</v>
      </c>
      <c r="BM176" s="125">
        <v>0</v>
      </c>
      <c r="BN176" s="125">
        <v>0</v>
      </c>
      <c r="BO176" s="125">
        <v>0</v>
      </c>
      <c r="BP176" s="125">
        <v>0</v>
      </c>
      <c r="BQ176" s="125">
        <v>0</v>
      </c>
      <c r="BR176" s="125">
        <v>427.88</v>
      </c>
      <c r="BS176" s="125">
        <f t="shared" si="77"/>
        <v>427.88</v>
      </c>
    </row>
    <row r="177" s="110" customFormat="1" spans="1:71">
      <c r="A177" s="123" t="s">
        <v>306</v>
      </c>
      <c r="B177" s="123" t="s">
        <v>177</v>
      </c>
      <c r="C177" s="123" t="s">
        <v>137</v>
      </c>
      <c r="D177" s="124" t="s">
        <v>326</v>
      </c>
      <c r="E177" s="125">
        <f t="shared" si="70"/>
        <v>0</v>
      </c>
      <c r="F177" s="125">
        <f t="shared" si="72"/>
        <v>0</v>
      </c>
      <c r="G177" s="125">
        <v>0</v>
      </c>
      <c r="H177" s="125">
        <f t="shared" si="73"/>
        <v>0</v>
      </c>
      <c r="I177" s="125">
        <v>0</v>
      </c>
      <c r="J177" s="125">
        <v>0</v>
      </c>
      <c r="K177" s="125">
        <v>0</v>
      </c>
      <c r="L177" s="125">
        <v>0</v>
      </c>
      <c r="M177" s="125">
        <v>0</v>
      </c>
      <c r="N177" s="125">
        <v>0</v>
      </c>
      <c r="O177" s="125">
        <v>0</v>
      </c>
      <c r="P177" s="125">
        <v>0</v>
      </c>
      <c r="Q177" s="125"/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3" t="s">
        <v>306</v>
      </c>
      <c r="Y177" s="123" t="s">
        <v>177</v>
      </c>
      <c r="Z177" s="123" t="s">
        <v>137</v>
      </c>
      <c r="AA177" s="124" t="s">
        <v>326</v>
      </c>
      <c r="AB177" s="125">
        <f t="shared" ref="AB177:AB178" si="94">SUBTOTAL(9,AC177:BD177)</f>
        <v>0</v>
      </c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>
        <v>0</v>
      </c>
      <c r="BE177" s="125">
        <f t="shared" si="75"/>
        <v>0</v>
      </c>
      <c r="BF177" s="125">
        <f t="shared" si="76"/>
        <v>0</v>
      </c>
      <c r="BG177" s="125"/>
      <c r="BH177" s="125"/>
      <c r="BI177" s="125">
        <v>0</v>
      </c>
      <c r="BJ177" s="125">
        <v>0</v>
      </c>
      <c r="BK177" s="125">
        <v>0</v>
      </c>
      <c r="BL177" s="125">
        <v>0</v>
      </c>
      <c r="BM177" s="125">
        <v>0</v>
      </c>
      <c r="BN177" s="125">
        <v>0</v>
      </c>
      <c r="BO177" s="125">
        <v>0</v>
      </c>
      <c r="BP177" s="125">
        <v>0</v>
      </c>
      <c r="BQ177" s="125">
        <v>0</v>
      </c>
      <c r="BR177" s="125">
        <v>102</v>
      </c>
      <c r="BS177" s="125">
        <f t="shared" si="77"/>
        <v>102</v>
      </c>
    </row>
    <row r="178" s="110" customFormat="1" spans="1:71">
      <c r="A178" s="123" t="s">
        <v>306</v>
      </c>
      <c r="B178" s="123" t="s">
        <v>177</v>
      </c>
      <c r="C178" s="123" t="s">
        <v>142</v>
      </c>
      <c r="D178" s="124" t="s">
        <v>327</v>
      </c>
      <c r="E178" s="125">
        <f t="shared" si="70"/>
        <v>0</v>
      </c>
      <c r="F178" s="125">
        <f t="shared" si="72"/>
        <v>0</v>
      </c>
      <c r="G178" s="125">
        <v>0</v>
      </c>
      <c r="H178" s="125">
        <f t="shared" si="73"/>
        <v>0</v>
      </c>
      <c r="I178" s="125">
        <v>0</v>
      </c>
      <c r="J178" s="125">
        <v>0</v>
      </c>
      <c r="K178" s="125">
        <v>0</v>
      </c>
      <c r="L178" s="125">
        <v>0</v>
      </c>
      <c r="M178" s="125">
        <v>0</v>
      </c>
      <c r="N178" s="125">
        <v>0</v>
      </c>
      <c r="O178" s="125">
        <v>0</v>
      </c>
      <c r="P178" s="125">
        <v>0</v>
      </c>
      <c r="Q178" s="125"/>
      <c r="R178" s="125">
        <v>0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3" t="s">
        <v>306</v>
      </c>
      <c r="Y178" s="123" t="s">
        <v>177</v>
      </c>
      <c r="Z178" s="123" t="s">
        <v>142</v>
      </c>
      <c r="AA178" s="124" t="s">
        <v>327</v>
      </c>
      <c r="AB178" s="125">
        <f t="shared" si="94"/>
        <v>0</v>
      </c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>
        <v>0</v>
      </c>
      <c r="BE178" s="125">
        <f t="shared" si="75"/>
        <v>0</v>
      </c>
      <c r="BF178" s="125">
        <f t="shared" si="76"/>
        <v>0</v>
      </c>
      <c r="BG178" s="125"/>
      <c r="BH178" s="125"/>
      <c r="BI178" s="125">
        <v>0</v>
      </c>
      <c r="BJ178" s="125">
        <v>0</v>
      </c>
      <c r="BK178" s="125">
        <v>0</v>
      </c>
      <c r="BL178" s="125">
        <v>0</v>
      </c>
      <c r="BM178" s="125">
        <v>0</v>
      </c>
      <c r="BN178" s="125">
        <v>0</v>
      </c>
      <c r="BO178" s="125">
        <v>0</v>
      </c>
      <c r="BP178" s="125">
        <v>0</v>
      </c>
      <c r="BQ178" s="125">
        <v>0</v>
      </c>
      <c r="BR178" s="125">
        <v>325.88</v>
      </c>
      <c r="BS178" s="125">
        <f t="shared" si="77"/>
        <v>325.88</v>
      </c>
    </row>
    <row r="179" s="110" customFormat="1" spans="1:71">
      <c r="A179" s="123"/>
      <c r="B179" s="123" t="s">
        <v>179</v>
      </c>
      <c r="C179" s="123"/>
      <c r="D179" s="124" t="s">
        <v>328</v>
      </c>
      <c r="E179" s="125">
        <f t="shared" si="70"/>
        <v>115.34</v>
      </c>
      <c r="F179" s="125">
        <f t="shared" si="72"/>
        <v>32.87</v>
      </c>
      <c r="G179" s="125">
        <v>17.88</v>
      </c>
      <c r="H179" s="125">
        <f t="shared" si="73"/>
        <v>13.5</v>
      </c>
      <c r="I179" s="125">
        <v>13.5</v>
      </c>
      <c r="J179" s="125">
        <v>0</v>
      </c>
      <c r="K179" s="125">
        <v>0</v>
      </c>
      <c r="L179" s="125">
        <v>0</v>
      </c>
      <c r="M179" s="125">
        <v>1.49</v>
      </c>
      <c r="N179" s="125">
        <v>0</v>
      </c>
      <c r="O179" s="125">
        <v>0</v>
      </c>
      <c r="P179" s="125">
        <v>0</v>
      </c>
      <c r="Q179" s="125"/>
      <c r="R179" s="125">
        <v>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3"/>
      <c r="Y179" s="123" t="s">
        <v>179</v>
      </c>
      <c r="Z179" s="123"/>
      <c r="AA179" s="124" t="s">
        <v>328</v>
      </c>
      <c r="AB179" s="125">
        <f>SUM(AB180:AB184)</f>
        <v>11.66</v>
      </c>
      <c r="AC179" s="125">
        <f t="shared" ref="AC179:BD179" si="95">SUM(AC180:AC184)</f>
        <v>1</v>
      </c>
      <c r="AD179" s="125">
        <f t="shared" si="95"/>
        <v>0</v>
      </c>
      <c r="AE179" s="125">
        <f t="shared" si="95"/>
        <v>0</v>
      </c>
      <c r="AF179" s="125">
        <f t="shared" si="95"/>
        <v>0</v>
      </c>
      <c r="AG179" s="125">
        <f t="shared" si="95"/>
        <v>0</v>
      </c>
      <c r="AH179" s="125">
        <f t="shared" si="95"/>
        <v>0</v>
      </c>
      <c r="AI179" s="125">
        <f t="shared" si="95"/>
        <v>0</v>
      </c>
      <c r="AJ179" s="125">
        <f t="shared" si="95"/>
        <v>0</v>
      </c>
      <c r="AK179" s="125">
        <f t="shared" si="95"/>
        <v>0</v>
      </c>
      <c r="AL179" s="125">
        <f t="shared" si="95"/>
        <v>3</v>
      </c>
      <c r="AM179" s="125">
        <f t="shared" si="95"/>
        <v>0</v>
      </c>
      <c r="AN179" s="125">
        <f t="shared" si="95"/>
        <v>0</v>
      </c>
      <c r="AO179" s="125">
        <f t="shared" si="95"/>
        <v>0</v>
      </c>
      <c r="AP179" s="125">
        <f t="shared" si="95"/>
        <v>0</v>
      </c>
      <c r="AQ179" s="125">
        <f t="shared" si="95"/>
        <v>0</v>
      </c>
      <c r="AR179" s="125">
        <f t="shared" si="95"/>
        <v>0.7</v>
      </c>
      <c r="AS179" s="125">
        <f t="shared" si="95"/>
        <v>0</v>
      </c>
      <c r="AT179" s="125">
        <f t="shared" si="95"/>
        <v>0</v>
      </c>
      <c r="AU179" s="125">
        <f t="shared" si="95"/>
        <v>0</v>
      </c>
      <c r="AV179" s="125">
        <f t="shared" si="95"/>
        <v>0</v>
      </c>
      <c r="AW179" s="125">
        <f t="shared" si="95"/>
        <v>0</v>
      </c>
      <c r="AX179" s="125">
        <f t="shared" si="95"/>
        <v>0</v>
      </c>
      <c r="AY179" s="125">
        <f t="shared" si="95"/>
        <v>0</v>
      </c>
      <c r="AZ179" s="125">
        <f t="shared" si="95"/>
        <v>3</v>
      </c>
      <c r="BA179" s="125">
        <f t="shared" si="95"/>
        <v>3.96</v>
      </c>
      <c r="BB179" s="125">
        <f t="shared" si="95"/>
        <v>0</v>
      </c>
      <c r="BC179" s="125">
        <f t="shared" si="95"/>
        <v>0</v>
      </c>
      <c r="BD179" s="125">
        <f t="shared" si="95"/>
        <v>0</v>
      </c>
      <c r="BE179" s="125">
        <f t="shared" si="75"/>
        <v>70.81</v>
      </c>
      <c r="BF179" s="125">
        <f t="shared" si="76"/>
        <v>0</v>
      </c>
      <c r="BG179" s="125"/>
      <c r="BH179" s="125"/>
      <c r="BI179" s="125">
        <v>0</v>
      </c>
      <c r="BJ179" s="125">
        <v>0</v>
      </c>
      <c r="BK179" s="125">
        <v>0</v>
      </c>
      <c r="BL179" s="125">
        <v>0</v>
      </c>
      <c r="BM179" s="125">
        <v>0</v>
      </c>
      <c r="BN179" s="125">
        <v>0</v>
      </c>
      <c r="BO179" s="125">
        <v>0</v>
      </c>
      <c r="BP179" s="125">
        <v>0</v>
      </c>
      <c r="BQ179" s="125">
        <v>70.81</v>
      </c>
      <c r="BR179" s="125">
        <f>1006.41-70.81</f>
        <v>935.6</v>
      </c>
      <c r="BS179" s="125">
        <f t="shared" si="77"/>
        <v>1050.94</v>
      </c>
    </row>
    <row r="180" s="110" customFormat="1" spans="1:71">
      <c r="A180" s="123" t="s">
        <v>306</v>
      </c>
      <c r="B180" s="123" t="s">
        <v>181</v>
      </c>
      <c r="C180" s="123" t="s">
        <v>137</v>
      </c>
      <c r="D180" s="124" t="s">
        <v>141</v>
      </c>
      <c r="E180" s="125">
        <f t="shared" si="70"/>
        <v>44.53</v>
      </c>
      <c r="F180" s="125">
        <f t="shared" si="72"/>
        <v>32.87</v>
      </c>
      <c r="G180" s="125">
        <v>17.88</v>
      </c>
      <c r="H180" s="125">
        <f t="shared" si="73"/>
        <v>13.5</v>
      </c>
      <c r="I180" s="125">
        <v>13.5</v>
      </c>
      <c r="J180" s="125">
        <v>0</v>
      </c>
      <c r="K180" s="125">
        <v>0</v>
      </c>
      <c r="L180" s="125">
        <v>0</v>
      </c>
      <c r="M180" s="125">
        <v>1.49</v>
      </c>
      <c r="N180" s="125">
        <v>0</v>
      </c>
      <c r="O180" s="125">
        <v>0</v>
      </c>
      <c r="P180" s="125">
        <v>0</v>
      </c>
      <c r="Q180" s="125"/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3" t="s">
        <v>306</v>
      </c>
      <c r="Y180" s="123" t="s">
        <v>181</v>
      </c>
      <c r="Z180" s="123" t="s">
        <v>137</v>
      </c>
      <c r="AA180" s="124" t="s">
        <v>141</v>
      </c>
      <c r="AB180" s="125">
        <f t="shared" ref="AB180:AB184" si="96">SUBTOTAL(9,AC180:BD180)</f>
        <v>11.66</v>
      </c>
      <c r="AC180" s="136">
        <v>1</v>
      </c>
      <c r="AD180" s="136">
        <v>0</v>
      </c>
      <c r="AE180" s="137">
        <v>0</v>
      </c>
      <c r="AF180" s="137">
        <v>0</v>
      </c>
      <c r="AG180" s="136">
        <v>0</v>
      </c>
      <c r="AH180" s="136">
        <v>0</v>
      </c>
      <c r="AI180" s="136">
        <v>0</v>
      </c>
      <c r="AJ180" s="136">
        <v>0</v>
      </c>
      <c r="AK180" s="136">
        <v>0</v>
      </c>
      <c r="AL180" s="136">
        <v>3</v>
      </c>
      <c r="AM180" s="137">
        <v>0</v>
      </c>
      <c r="AN180" s="136">
        <v>0</v>
      </c>
      <c r="AO180" s="136">
        <v>0</v>
      </c>
      <c r="AP180" s="136">
        <v>0</v>
      </c>
      <c r="AQ180" s="136">
        <v>0</v>
      </c>
      <c r="AR180" s="136">
        <v>0.7</v>
      </c>
      <c r="AS180" s="137">
        <v>0</v>
      </c>
      <c r="AT180" s="137">
        <v>0</v>
      </c>
      <c r="AU180" s="137">
        <v>0</v>
      </c>
      <c r="AV180" s="136">
        <v>0</v>
      </c>
      <c r="AW180" s="137">
        <v>0</v>
      </c>
      <c r="AX180" s="136">
        <v>0</v>
      </c>
      <c r="AY180" s="136">
        <v>0</v>
      </c>
      <c r="AZ180" s="136">
        <v>3</v>
      </c>
      <c r="BA180" s="136">
        <v>3.96</v>
      </c>
      <c r="BB180" s="136">
        <v>0</v>
      </c>
      <c r="BC180" s="136">
        <v>0</v>
      </c>
      <c r="BD180" s="125">
        <v>0</v>
      </c>
      <c r="BE180" s="125">
        <f t="shared" si="75"/>
        <v>0</v>
      </c>
      <c r="BF180" s="125">
        <f t="shared" si="76"/>
        <v>0</v>
      </c>
      <c r="BG180" s="125"/>
      <c r="BH180" s="125"/>
      <c r="BI180" s="125">
        <v>0</v>
      </c>
      <c r="BJ180" s="125">
        <v>0</v>
      </c>
      <c r="BK180" s="125">
        <v>0</v>
      </c>
      <c r="BL180" s="125">
        <v>0</v>
      </c>
      <c r="BM180" s="125">
        <v>0</v>
      </c>
      <c r="BN180" s="125">
        <v>0</v>
      </c>
      <c r="BO180" s="125">
        <v>0</v>
      </c>
      <c r="BP180" s="125">
        <v>0</v>
      </c>
      <c r="BQ180" s="125">
        <v>0</v>
      </c>
      <c r="BR180" s="125">
        <v>52</v>
      </c>
      <c r="BS180" s="125">
        <f t="shared" si="77"/>
        <v>96.53</v>
      </c>
    </row>
    <row r="181" s="110" customFormat="1" spans="1:71">
      <c r="A181" s="123" t="s">
        <v>306</v>
      </c>
      <c r="B181" s="123" t="s">
        <v>181</v>
      </c>
      <c r="C181" s="123" t="s">
        <v>156</v>
      </c>
      <c r="D181" s="124" t="s">
        <v>329</v>
      </c>
      <c r="E181" s="125">
        <f t="shared" si="70"/>
        <v>0</v>
      </c>
      <c r="F181" s="125">
        <f t="shared" si="72"/>
        <v>0</v>
      </c>
      <c r="G181" s="125">
        <v>0</v>
      </c>
      <c r="H181" s="125">
        <f t="shared" si="73"/>
        <v>0</v>
      </c>
      <c r="I181" s="125">
        <v>0</v>
      </c>
      <c r="J181" s="125">
        <v>0</v>
      </c>
      <c r="K181" s="125">
        <v>0</v>
      </c>
      <c r="L181" s="125">
        <v>0</v>
      </c>
      <c r="M181" s="125">
        <v>0</v>
      </c>
      <c r="N181" s="125">
        <v>0</v>
      </c>
      <c r="O181" s="125">
        <v>0</v>
      </c>
      <c r="P181" s="125">
        <v>0</v>
      </c>
      <c r="Q181" s="125"/>
      <c r="R181" s="125">
        <v>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3" t="s">
        <v>306</v>
      </c>
      <c r="Y181" s="123" t="s">
        <v>181</v>
      </c>
      <c r="Z181" s="123" t="s">
        <v>156</v>
      </c>
      <c r="AA181" s="124" t="s">
        <v>329</v>
      </c>
      <c r="AB181" s="125">
        <f t="shared" si="96"/>
        <v>0</v>
      </c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  <c r="BD181" s="125">
        <v>0</v>
      </c>
      <c r="BE181" s="125">
        <f t="shared" si="75"/>
        <v>0</v>
      </c>
      <c r="BF181" s="125">
        <f t="shared" si="76"/>
        <v>0</v>
      </c>
      <c r="BG181" s="125"/>
      <c r="BH181" s="125"/>
      <c r="BI181" s="125">
        <v>0</v>
      </c>
      <c r="BJ181" s="125">
        <v>0</v>
      </c>
      <c r="BK181" s="125">
        <v>0</v>
      </c>
      <c r="BL181" s="125">
        <v>0</v>
      </c>
      <c r="BM181" s="125">
        <v>0</v>
      </c>
      <c r="BN181" s="125">
        <v>0</v>
      </c>
      <c r="BO181" s="125">
        <v>0</v>
      </c>
      <c r="BP181" s="125">
        <v>0</v>
      </c>
      <c r="BQ181" s="125">
        <v>0</v>
      </c>
      <c r="BR181" s="125"/>
      <c r="BS181" s="125">
        <f t="shared" si="77"/>
        <v>0</v>
      </c>
    </row>
    <row r="182" s="110" customFormat="1" spans="1:71">
      <c r="A182" s="123" t="s">
        <v>306</v>
      </c>
      <c r="B182" s="123" t="s">
        <v>181</v>
      </c>
      <c r="C182" s="123" t="s">
        <v>159</v>
      </c>
      <c r="D182" s="124" t="s">
        <v>330</v>
      </c>
      <c r="E182" s="125">
        <f t="shared" si="70"/>
        <v>0</v>
      </c>
      <c r="F182" s="125">
        <f t="shared" si="72"/>
        <v>0</v>
      </c>
      <c r="G182" s="125">
        <v>0</v>
      </c>
      <c r="H182" s="125">
        <f t="shared" si="73"/>
        <v>0</v>
      </c>
      <c r="I182" s="125">
        <v>0</v>
      </c>
      <c r="J182" s="125">
        <v>0</v>
      </c>
      <c r="K182" s="125">
        <v>0</v>
      </c>
      <c r="L182" s="125">
        <v>0</v>
      </c>
      <c r="M182" s="125">
        <v>0</v>
      </c>
      <c r="N182" s="125">
        <v>0</v>
      </c>
      <c r="O182" s="125">
        <v>0</v>
      </c>
      <c r="P182" s="125">
        <v>0</v>
      </c>
      <c r="Q182" s="125"/>
      <c r="R182" s="125">
        <v>0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3" t="s">
        <v>306</v>
      </c>
      <c r="Y182" s="123" t="s">
        <v>181</v>
      </c>
      <c r="Z182" s="123" t="s">
        <v>159</v>
      </c>
      <c r="AA182" s="124" t="s">
        <v>330</v>
      </c>
      <c r="AB182" s="125">
        <f t="shared" si="96"/>
        <v>0</v>
      </c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  <c r="BD182" s="125">
        <v>0</v>
      </c>
      <c r="BE182" s="125">
        <f t="shared" si="75"/>
        <v>0</v>
      </c>
      <c r="BF182" s="125">
        <f t="shared" si="76"/>
        <v>0</v>
      </c>
      <c r="BG182" s="125"/>
      <c r="BH182" s="125"/>
      <c r="BI182" s="125">
        <v>0</v>
      </c>
      <c r="BJ182" s="125">
        <v>0</v>
      </c>
      <c r="BK182" s="125">
        <v>0</v>
      </c>
      <c r="BL182" s="125">
        <v>0</v>
      </c>
      <c r="BM182" s="125">
        <v>0</v>
      </c>
      <c r="BN182" s="125">
        <v>0</v>
      </c>
      <c r="BO182" s="125">
        <v>0</v>
      </c>
      <c r="BP182" s="125">
        <v>0</v>
      </c>
      <c r="BQ182" s="125">
        <v>0</v>
      </c>
      <c r="BR182" s="125"/>
      <c r="BS182" s="125">
        <f t="shared" si="77"/>
        <v>0</v>
      </c>
    </row>
    <row r="183" s="110" customFormat="1" spans="1:71">
      <c r="A183" s="123" t="s">
        <v>306</v>
      </c>
      <c r="B183" s="123" t="s">
        <v>181</v>
      </c>
      <c r="C183" s="123" t="s">
        <v>163</v>
      </c>
      <c r="D183" s="124" t="s">
        <v>331</v>
      </c>
      <c r="E183" s="125">
        <f t="shared" si="70"/>
        <v>70.81</v>
      </c>
      <c r="F183" s="125">
        <f t="shared" si="72"/>
        <v>0</v>
      </c>
      <c r="G183" s="125">
        <v>0</v>
      </c>
      <c r="H183" s="125">
        <f t="shared" si="73"/>
        <v>0</v>
      </c>
      <c r="I183" s="125">
        <v>0</v>
      </c>
      <c r="J183" s="125">
        <v>0</v>
      </c>
      <c r="K183" s="125">
        <v>0</v>
      </c>
      <c r="L183" s="125">
        <v>0</v>
      </c>
      <c r="M183" s="125">
        <v>0</v>
      </c>
      <c r="N183" s="125">
        <v>0</v>
      </c>
      <c r="O183" s="125">
        <v>0</v>
      </c>
      <c r="P183" s="125">
        <v>0</v>
      </c>
      <c r="Q183" s="125"/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3" t="s">
        <v>306</v>
      </c>
      <c r="Y183" s="123" t="s">
        <v>181</v>
      </c>
      <c r="Z183" s="123" t="s">
        <v>163</v>
      </c>
      <c r="AA183" s="124" t="s">
        <v>331</v>
      </c>
      <c r="AB183" s="125">
        <f t="shared" si="96"/>
        <v>0</v>
      </c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>
        <v>0</v>
      </c>
      <c r="BE183" s="125">
        <f t="shared" si="75"/>
        <v>70.81</v>
      </c>
      <c r="BF183" s="125">
        <f t="shared" si="76"/>
        <v>0</v>
      </c>
      <c r="BG183" s="125"/>
      <c r="BH183" s="125"/>
      <c r="BI183" s="125">
        <v>0</v>
      </c>
      <c r="BJ183" s="125">
        <v>0</v>
      </c>
      <c r="BK183" s="125">
        <v>0</v>
      </c>
      <c r="BL183" s="125">
        <v>0</v>
      </c>
      <c r="BM183" s="125">
        <v>0</v>
      </c>
      <c r="BN183" s="125">
        <v>0</v>
      </c>
      <c r="BO183" s="125">
        <v>0</v>
      </c>
      <c r="BP183" s="125">
        <v>0</v>
      </c>
      <c r="BQ183" s="125">
        <v>70.81</v>
      </c>
      <c r="BR183" s="125"/>
      <c r="BS183" s="125">
        <f t="shared" si="77"/>
        <v>70.81</v>
      </c>
    </row>
    <row r="184" s="110" customFormat="1" spans="1:71">
      <c r="A184" s="123" t="s">
        <v>306</v>
      </c>
      <c r="B184" s="123" t="s">
        <v>181</v>
      </c>
      <c r="C184" s="123" t="s">
        <v>154</v>
      </c>
      <c r="D184" s="124" t="s">
        <v>332</v>
      </c>
      <c r="E184" s="125">
        <f t="shared" si="70"/>
        <v>0</v>
      </c>
      <c r="F184" s="125">
        <f t="shared" si="72"/>
        <v>0</v>
      </c>
      <c r="G184" s="125">
        <v>0</v>
      </c>
      <c r="H184" s="125">
        <f t="shared" si="73"/>
        <v>0</v>
      </c>
      <c r="I184" s="125">
        <v>0</v>
      </c>
      <c r="J184" s="125">
        <v>0</v>
      </c>
      <c r="K184" s="125">
        <v>0</v>
      </c>
      <c r="L184" s="125">
        <v>0</v>
      </c>
      <c r="M184" s="125">
        <v>0</v>
      </c>
      <c r="N184" s="125">
        <v>0</v>
      </c>
      <c r="O184" s="125">
        <v>0</v>
      </c>
      <c r="P184" s="125">
        <v>0</v>
      </c>
      <c r="Q184" s="125"/>
      <c r="R184" s="125">
        <v>0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3" t="s">
        <v>306</v>
      </c>
      <c r="Y184" s="123" t="s">
        <v>181</v>
      </c>
      <c r="Z184" s="123" t="s">
        <v>154</v>
      </c>
      <c r="AA184" s="124" t="s">
        <v>332</v>
      </c>
      <c r="AB184" s="125">
        <f t="shared" si="96"/>
        <v>0</v>
      </c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>
        <v>0</v>
      </c>
      <c r="BE184" s="125">
        <f t="shared" si="75"/>
        <v>0</v>
      </c>
      <c r="BF184" s="125">
        <f t="shared" si="76"/>
        <v>0</v>
      </c>
      <c r="BG184" s="125"/>
      <c r="BH184" s="125"/>
      <c r="BI184" s="125">
        <v>0</v>
      </c>
      <c r="BJ184" s="125">
        <v>0</v>
      </c>
      <c r="BK184" s="125">
        <v>0</v>
      </c>
      <c r="BL184" s="125">
        <v>0</v>
      </c>
      <c r="BM184" s="125">
        <v>0</v>
      </c>
      <c r="BN184" s="125">
        <v>0</v>
      </c>
      <c r="BO184" s="125">
        <v>0</v>
      </c>
      <c r="BP184" s="125">
        <v>0</v>
      </c>
      <c r="BQ184" s="125">
        <v>0</v>
      </c>
      <c r="BR184" s="125">
        <v>883.6</v>
      </c>
      <c r="BS184" s="125">
        <f t="shared" si="77"/>
        <v>883.6</v>
      </c>
    </row>
    <row r="185" s="110" customFormat="1" spans="1:71">
      <c r="A185" s="123"/>
      <c r="B185" s="123" t="s">
        <v>333</v>
      </c>
      <c r="C185" s="123"/>
      <c r="D185" s="124" t="s">
        <v>334</v>
      </c>
      <c r="E185" s="125">
        <f t="shared" si="70"/>
        <v>31.47</v>
      </c>
      <c r="F185" s="125">
        <f t="shared" si="72"/>
        <v>24.03</v>
      </c>
      <c r="G185" s="125">
        <v>13.87</v>
      </c>
      <c r="H185" s="125">
        <f t="shared" si="73"/>
        <v>9</v>
      </c>
      <c r="I185" s="125">
        <v>9</v>
      </c>
      <c r="J185" s="125">
        <v>0</v>
      </c>
      <c r="K185" s="125">
        <v>0</v>
      </c>
      <c r="L185" s="125">
        <v>0</v>
      </c>
      <c r="M185" s="125">
        <v>1.16</v>
      </c>
      <c r="N185" s="125">
        <v>0</v>
      </c>
      <c r="O185" s="125">
        <v>0</v>
      </c>
      <c r="P185" s="125">
        <v>0</v>
      </c>
      <c r="Q185" s="125"/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3"/>
      <c r="Y185" s="123" t="s">
        <v>333</v>
      </c>
      <c r="Z185" s="123"/>
      <c r="AA185" s="124" t="s">
        <v>334</v>
      </c>
      <c r="AB185" s="125">
        <f>AB186</f>
        <v>7.44</v>
      </c>
      <c r="AC185" s="125">
        <f t="shared" ref="AC185:BD185" si="97">AC186</f>
        <v>1.2</v>
      </c>
      <c r="AD185" s="125">
        <f t="shared" si="97"/>
        <v>0</v>
      </c>
      <c r="AE185" s="125">
        <f t="shared" si="97"/>
        <v>0</v>
      </c>
      <c r="AF185" s="125">
        <f t="shared" si="97"/>
        <v>0</v>
      </c>
      <c r="AG185" s="125">
        <f t="shared" si="97"/>
        <v>0</v>
      </c>
      <c r="AH185" s="125">
        <f t="shared" si="97"/>
        <v>0</v>
      </c>
      <c r="AI185" s="125">
        <f t="shared" si="97"/>
        <v>0</v>
      </c>
      <c r="AJ185" s="125">
        <f t="shared" si="97"/>
        <v>0</v>
      </c>
      <c r="AK185" s="125">
        <f t="shared" si="97"/>
        <v>0</v>
      </c>
      <c r="AL185" s="125">
        <f t="shared" si="97"/>
        <v>0</v>
      </c>
      <c r="AM185" s="125">
        <f t="shared" si="97"/>
        <v>0</v>
      </c>
      <c r="AN185" s="125">
        <f t="shared" si="97"/>
        <v>0</v>
      </c>
      <c r="AO185" s="125">
        <f t="shared" si="97"/>
        <v>0</v>
      </c>
      <c r="AP185" s="125">
        <f t="shared" si="97"/>
        <v>0</v>
      </c>
      <c r="AQ185" s="125">
        <f t="shared" si="97"/>
        <v>0</v>
      </c>
      <c r="AR185" s="125">
        <f t="shared" si="97"/>
        <v>0.8</v>
      </c>
      <c r="AS185" s="125">
        <f t="shared" si="97"/>
        <v>0</v>
      </c>
      <c r="AT185" s="125">
        <f t="shared" si="97"/>
        <v>0</v>
      </c>
      <c r="AU185" s="125">
        <f t="shared" si="97"/>
        <v>0</v>
      </c>
      <c r="AV185" s="125">
        <f t="shared" si="97"/>
        <v>0</v>
      </c>
      <c r="AW185" s="125">
        <f t="shared" si="97"/>
        <v>0</v>
      </c>
      <c r="AX185" s="125">
        <f t="shared" si="97"/>
        <v>1.16</v>
      </c>
      <c r="AY185" s="125">
        <f t="shared" si="97"/>
        <v>0</v>
      </c>
      <c r="AZ185" s="125">
        <f t="shared" si="97"/>
        <v>0</v>
      </c>
      <c r="BA185" s="125">
        <f t="shared" si="97"/>
        <v>2.64</v>
      </c>
      <c r="BB185" s="125">
        <f t="shared" si="97"/>
        <v>0</v>
      </c>
      <c r="BC185" s="125">
        <f t="shared" si="97"/>
        <v>1.64</v>
      </c>
      <c r="BD185" s="125">
        <f t="shared" si="97"/>
        <v>0</v>
      </c>
      <c r="BE185" s="125">
        <f t="shared" si="75"/>
        <v>0</v>
      </c>
      <c r="BF185" s="125">
        <f t="shared" si="76"/>
        <v>0</v>
      </c>
      <c r="BG185" s="125"/>
      <c r="BH185" s="125"/>
      <c r="BI185" s="125">
        <v>0</v>
      </c>
      <c r="BJ185" s="125">
        <v>0</v>
      </c>
      <c r="BK185" s="125">
        <v>0</v>
      </c>
      <c r="BL185" s="125">
        <v>0</v>
      </c>
      <c r="BM185" s="125">
        <v>0</v>
      </c>
      <c r="BN185" s="125">
        <v>0</v>
      </c>
      <c r="BO185" s="125">
        <v>0</v>
      </c>
      <c r="BP185" s="125">
        <v>0</v>
      </c>
      <c r="BQ185" s="125">
        <v>0</v>
      </c>
      <c r="BR185" s="125">
        <v>0</v>
      </c>
      <c r="BS185" s="125">
        <f t="shared" si="77"/>
        <v>31.47</v>
      </c>
    </row>
    <row r="186" s="110" customFormat="1" spans="1:71">
      <c r="A186" s="123" t="s">
        <v>306</v>
      </c>
      <c r="B186" s="123" t="s">
        <v>335</v>
      </c>
      <c r="C186" s="123" t="s">
        <v>137</v>
      </c>
      <c r="D186" s="124" t="s">
        <v>141</v>
      </c>
      <c r="E186" s="125">
        <f t="shared" si="70"/>
        <v>31.47</v>
      </c>
      <c r="F186" s="125">
        <f t="shared" si="72"/>
        <v>24.03</v>
      </c>
      <c r="G186" s="125">
        <v>13.87</v>
      </c>
      <c r="H186" s="125">
        <f t="shared" si="73"/>
        <v>9</v>
      </c>
      <c r="I186" s="125">
        <v>9</v>
      </c>
      <c r="J186" s="125">
        <v>0</v>
      </c>
      <c r="K186" s="125">
        <v>0</v>
      </c>
      <c r="L186" s="125">
        <v>0</v>
      </c>
      <c r="M186" s="125">
        <v>1.16</v>
      </c>
      <c r="N186" s="125">
        <v>0</v>
      </c>
      <c r="O186" s="125">
        <v>0</v>
      </c>
      <c r="P186" s="125">
        <v>0</v>
      </c>
      <c r="Q186" s="125"/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3" t="s">
        <v>306</v>
      </c>
      <c r="Y186" s="123" t="s">
        <v>335</v>
      </c>
      <c r="Z186" s="123" t="s">
        <v>137</v>
      </c>
      <c r="AA186" s="124" t="s">
        <v>141</v>
      </c>
      <c r="AB186" s="125">
        <f>SUBTOTAL(9,AC186:BD186)</f>
        <v>7.44</v>
      </c>
      <c r="AC186" s="136">
        <v>1.2</v>
      </c>
      <c r="AD186" s="136">
        <v>0</v>
      </c>
      <c r="AE186" s="137">
        <v>0</v>
      </c>
      <c r="AF186" s="137">
        <v>0</v>
      </c>
      <c r="AG186" s="136">
        <v>0</v>
      </c>
      <c r="AH186" s="136">
        <v>0</v>
      </c>
      <c r="AI186" s="136">
        <v>0</v>
      </c>
      <c r="AJ186" s="136">
        <v>0</v>
      </c>
      <c r="AK186" s="136">
        <v>0</v>
      </c>
      <c r="AL186" s="136">
        <v>0</v>
      </c>
      <c r="AM186" s="137">
        <v>0</v>
      </c>
      <c r="AN186" s="136">
        <v>0</v>
      </c>
      <c r="AO186" s="136">
        <v>0</v>
      </c>
      <c r="AP186" s="136">
        <v>0</v>
      </c>
      <c r="AQ186" s="136">
        <v>0</v>
      </c>
      <c r="AR186" s="136">
        <v>0.8</v>
      </c>
      <c r="AS186" s="137">
        <v>0</v>
      </c>
      <c r="AT186" s="137">
        <v>0</v>
      </c>
      <c r="AU186" s="137">
        <v>0</v>
      </c>
      <c r="AV186" s="136">
        <v>0</v>
      </c>
      <c r="AW186" s="137">
        <v>0</v>
      </c>
      <c r="AX186" s="136">
        <v>1.16</v>
      </c>
      <c r="AY186" s="136">
        <v>0</v>
      </c>
      <c r="AZ186" s="136">
        <v>0</v>
      </c>
      <c r="BA186" s="136">
        <v>2.64</v>
      </c>
      <c r="BB186" s="136">
        <v>0</v>
      </c>
      <c r="BC186" s="136">
        <v>1.64</v>
      </c>
      <c r="BD186" s="125">
        <v>0</v>
      </c>
      <c r="BE186" s="125">
        <f t="shared" si="75"/>
        <v>0</v>
      </c>
      <c r="BF186" s="125">
        <f t="shared" si="76"/>
        <v>0</v>
      </c>
      <c r="BG186" s="125"/>
      <c r="BH186" s="125"/>
      <c r="BI186" s="125">
        <v>0</v>
      </c>
      <c r="BJ186" s="125">
        <v>0</v>
      </c>
      <c r="BK186" s="125">
        <v>0</v>
      </c>
      <c r="BL186" s="125">
        <v>0</v>
      </c>
      <c r="BM186" s="125">
        <v>0</v>
      </c>
      <c r="BN186" s="125">
        <v>0</v>
      </c>
      <c r="BO186" s="125">
        <v>0</v>
      </c>
      <c r="BP186" s="125">
        <v>0</v>
      </c>
      <c r="BQ186" s="125">
        <v>0</v>
      </c>
      <c r="BR186" s="125">
        <v>0</v>
      </c>
      <c r="BS186" s="125">
        <f t="shared" si="77"/>
        <v>31.47</v>
      </c>
    </row>
    <row r="187" s="110" customFormat="1" spans="1:71">
      <c r="A187" s="123"/>
      <c r="B187" s="123" t="s">
        <v>237</v>
      </c>
      <c r="C187" s="123"/>
      <c r="D187" s="124" t="s">
        <v>336</v>
      </c>
      <c r="E187" s="125">
        <f t="shared" si="70"/>
        <v>0</v>
      </c>
      <c r="F187" s="125">
        <f t="shared" si="72"/>
        <v>0</v>
      </c>
      <c r="G187" s="125">
        <v>0</v>
      </c>
      <c r="H187" s="125">
        <f t="shared" si="73"/>
        <v>0</v>
      </c>
      <c r="I187" s="125">
        <v>0</v>
      </c>
      <c r="J187" s="125">
        <v>0</v>
      </c>
      <c r="K187" s="125">
        <v>0</v>
      </c>
      <c r="L187" s="125">
        <v>0</v>
      </c>
      <c r="M187" s="125">
        <v>0</v>
      </c>
      <c r="N187" s="125">
        <v>0</v>
      </c>
      <c r="O187" s="125">
        <v>0</v>
      </c>
      <c r="P187" s="125">
        <v>0</v>
      </c>
      <c r="Q187" s="125"/>
      <c r="R187" s="125">
        <v>0</v>
      </c>
      <c r="S187" s="125">
        <v>0</v>
      </c>
      <c r="T187" s="125">
        <v>0</v>
      </c>
      <c r="U187" s="125">
        <v>0</v>
      </c>
      <c r="V187" s="125">
        <v>0</v>
      </c>
      <c r="W187" s="125">
        <v>0</v>
      </c>
      <c r="X187" s="123"/>
      <c r="Y187" s="123" t="s">
        <v>237</v>
      </c>
      <c r="Z187" s="123"/>
      <c r="AA187" s="124" t="s">
        <v>336</v>
      </c>
      <c r="AB187" s="125">
        <f>SUM(AB188:AB189)</f>
        <v>0</v>
      </c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>
        <v>0</v>
      </c>
      <c r="BE187" s="125">
        <f t="shared" si="75"/>
        <v>0</v>
      </c>
      <c r="BF187" s="125">
        <f t="shared" si="76"/>
        <v>0</v>
      </c>
      <c r="BG187" s="125"/>
      <c r="BH187" s="125"/>
      <c r="BI187" s="125">
        <v>0</v>
      </c>
      <c r="BJ187" s="125">
        <v>0</v>
      </c>
      <c r="BK187" s="125">
        <v>0</v>
      </c>
      <c r="BL187" s="125">
        <v>0</v>
      </c>
      <c r="BM187" s="125">
        <v>0</v>
      </c>
      <c r="BN187" s="125">
        <v>0</v>
      </c>
      <c r="BO187" s="125">
        <v>0</v>
      </c>
      <c r="BP187" s="125">
        <v>0</v>
      </c>
      <c r="BQ187" s="125">
        <v>0</v>
      </c>
      <c r="BR187" s="125">
        <v>65</v>
      </c>
      <c r="BS187" s="125">
        <f t="shared" si="77"/>
        <v>65</v>
      </c>
    </row>
    <row r="188" s="110" customFormat="1" spans="1:71">
      <c r="A188" s="123" t="s">
        <v>306</v>
      </c>
      <c r="B188" s="123" t="s">
        <v>337</v>
      </c>
      <c r="C188" s="123" t="s">
        <v>137</v>
      </c>
      <c r="D188" s="124" t="s">
        <v>338</v>
      </c>
      <c r="E188" s="125">
        <f t="shared" si="70"/>
        <v>0</v>
      </c>
      <c r="F188" s="125">
        <f t="shared" si="72"/>
        <v>0</v>
      </c>
      <c r="G188" s="125">
        <v>0</v>
      </c>
      <c r="H188" s="125">
        <f t="shared" si="73"/>
        <v>0</v>
      </c>
      <c r="I188" s="125">
        <v>0</v>
      </c>
      <c r="J188" s="125">
        <v>0</v>
      </c>
      <c r="K188" s="125">
        <v>0</v>
      </c>
      <c r="L188" s="125">
        <v>0</v>
      </c>
      <c r="M188" s="125">
        <v>0</v>
      </c>
      <c r="N188" s="125">
        <v>0</v>
      </c>
      <c r="O188" s="125">
        <v>0</v>
      </c>
      <c r="P188" s="125">
        <v>0</v>
      </c>
      <c r="Q188" s="125"/>
      <c r="R188" s="125">
        <v>0</v>
      </c>
      <c r="S188" s="125">
        <v>0</v>
      </c>
      <c r="T188" s="125">
        <v>0</v>
      </c>
      <c r="U188" s="125">
        <v>0</v>
      </c>
      <c r="V188" s="125">
        <v>0</v>
      </c>
      <c r="W188" s="125">
        <v>0</v>
      </c>
      <c r="X188" s="123" t="s">
        <v>306</v>
      </c>
      <c r="Y188" s="123" t="s">
        <v>337</v>
      </c>
      <c r="Z188" s="123" t="s">
        <v>137</v>
      </c>
      <c r="AA188" s="124" t="s">
        <v>338</v>
      </c>
      <c r="AB188" s="125">
        <f t="shared" ref="AB188:AB189" si="98">SUBTOTAL(9,AC188:BD188)</f>
        <v>0</v>
      </c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>
        <v>0</v>
      </c>
      <c r="BE188" s="125">
        <f t="shared" si="75"/>
        <v>0</v>
      </c>
      <c r="BF188" s="125">
        <f t="shared" si="76"/>
        <v>0</v>
      </c>
      <c r="BG188" s="125"/>
      <c r="BH188" s="125"/>
      <c r="BI188" s="125">
        <v>0</v>
      </c>
      <c r="BJ188" s="125">
        <v>0</v>
      </c>
      <c r="BK188" s="125">
        <v>0</v>
      </c>
      <c r="BL188" s="125">
        <v>0</v>
      </c>
      <c r="BM188" s="125">
        <v>0</v>
      </c>
      <c r="BN188" s="125">
        <v>0</v>
      </c>
      <c r="BO188" s="125">
        <v>0</v>
      </c>
      <c r="BP188" s="125">
        <v>0</v>
      </c>
      <c r="BQ188" s="125">
        <v>0</v>
      </c>
      <c r="BR188" s="125">
        <v>35</v>
      </c>
      <c r="BS188" s="125">
        <f t="shared" si="77"/>
        <v>35</v>
      </c>
    </row>
    <row r="189" s="110" customFormat="1" spans="1:71">
      <c r="A189" s="123" t="s">
        <v>306</v>
      </c>
      <c r="B189" s="123" t="s">
        <v>337</v>
      </c>
      <c r="C189" s="123" t="s">
        <v>142</v>
      </c>
      <c r="D189" s="124" t="s">
        <v>339</v>
      </c>
      <c r="E189" s="125">
        <f t="shared" si="70"/>
        <v>0</v>
      </c>
      <c r="F189" s="125">
        <f t="shared" si="72"/>
        <v>0</v>
      </c>
      <c r="G189" s="125">
        <v>0</v>
      </c>
      <c r="H189" s="125">
        <f t="shared" si="73"/>
        <v>0</v>
      </c>
      <c r="I189" s="125">
        <v>0</v>
      </c>
      <c r="J189" s="125">
        <v>0</v>
      </c>
      <c r="K189" s="125">
        <v>0</v>
      </c>
      <c r="L189" s="125">
        <v>0</v>
      </c>
      <c r="M189" s="125">
        <v>0</v>
      </c>
      <c r="N189" s="125">
        <v>0</v>
      </c>
      <c r="O189" s="125">
        <v>0</v>
      </c>
      <c r="P189" s="125">
        <v>0</v>
      </c>
      <c r="Q189" s="125"/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3" t="s">
        <v>306</v>
      </c>
      <c r="Y189" s="123" t="s">
        <v>337</v>
      </c>
      <c r="Z189" s="123" t="s">
        <v>142</v>
      </c>
      <c r="AA189" s="124" t="s">
        <v>339</v>
      </c>
      <c r="AB189" s="125">
        <f t="shared" si="98"/>
        <v>0</v>
      </c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  <c r="BD189" s="125">
        <v>0</v>
      </c>
      <c r="BE189" s="125">
        <f t="shared" si="75"/>
        <v>0</v>
      </c>
      <c r="BF189" s="125">
        <f t="shared" si="76"/>
        <v>0</v>
      </c>
      <c r="BG189" s="125"/>
      <c r="BH189" s="125"/>
      <c r="BI189" s="125">
        <v>0</v>
      </c>
      <c r="BJ189" s="125">
        <v>0</v>
      </c>
      <c r="BK189" s="125">
        <v>0</v>
      </c>
      <c r="BL189" s="125">
        <v>0</v>
      </c>
      <c r="BM189" s="125">
        <v>0</v>
      </c>
      <c r="BN189" s="125">
        <v>0</v>
      </c>
      <c r="BO189" s="125">
        <v>0</v>
      </c>
      <c r="BP189" s="125">
        <v>0</v>
      </c>
      <c r="BQ189" s="125">
        <v>0</v>
      </c>
      <c r="BR189" s="125">
        <v>30</v>
      </c>
      <c r="BS189" s="125">
        <f t="shared" si="77"/>
        <v>30</v>
      </c>
    </row>
    <row r="190" s="110" customFormat="1" spans="1:71">
      <c r="A190" s="123"/>
      <c r="B190" s="123" t="s">
        <v>240</v>
      </c>
      <c r="C190" s="123"/>
      <c r="D190" s="124" t="s">
        <v>340</v>
      </c>
      <c r="E190" s="125">
        <f t="shared" si="70"/>
        <v>0</v>
      </c>
      <c r="F190" s="125">
        <f t="shared" si="72"/>
        <v>0</v>
      </c>
      <c r="G190" s="125">
        <v>0</v>
      </c>
      <c r="H190" s="125">
        <f t="shared" si="73"/>
        <v>0</v>
      </c>
      <c r="I190" s="125">
        <v>0</v>
      </c>
      <c r="J190" s="125">
        <v>0</v>
      </c>
      <c r="K190" s="125">
        <v>0</v>
      </c>
      <c r="L190" s="125">
        <v>0</v>
      </c>
      <c r="M190" s="125">
        <v>0</v>
      </c>
      <c r="N190" s="125">
        <v>0</v>
      </c>
      <c r="O190" s="125">
        <v>0</v>
      </c>
      <c r="P190" s="125">
        <v>0</v>
      </c>
      <c r="Q190" s="125"/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3"/>
      <c r="Y190" s="123" t="s">
        <v>240</v>
      </c>
      <c r="Z190" s="123"/>
      <c r="AA190" s="124" t="s">
        <v>340</v>
      </c>
      <c r="AB190" s="125">
        <f t="shared" si="91"/>
        <v>0</v>
      </c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>
        <v>0</v>
      </c>
      <c r="BE190" s="125">
        <f t="shared" si="75"/>
        <v>0</v>
      </c>
      <c r="BF190" s="125">
        <f t="shared" si="76"/>
        <v>0</v>
      </c>
      <c r="BG190" s="125"/>
      <c r="BH190" s="125"/>
      <c r="BI190" s="125">
        <v>0</v>
      </c>
      <c r="BJ190" s="125">
        <v>0</v>
      </c>
      <c r="BK190" s="125">
        <v>0</v>
      </c>
      <c r="BL190" s="125">
        <v>0</v>
      </c>
      <c r="BM190" s="125">
        <v>0</v>
      </c>
      <c r="BN190" s="125">
        <v>0</v>
      </c>
      <c r="BO190" s="125">
        <v>0</v>
      </c>
      <c r="BP190" s="125">
        <v>0</v>
      </c>
      <c r="BQ190" s="125">
        <v>0</v>
      </c>
      <c r="BR190" s="125">
        <v>773</v>
      </c>
      <c r="BS190" s="125">
        <f t="shared" si="77"/>
        <v>773</v>
      </c>
    </row>
    <row r="191" s="110" customFormat="1" spans="1:71">
      <c r="A191" s="123" t="s">
        <v>306</v>
      </c>
      <c r="B191" s="123" t="s">
        <v>341</v>
      </c>
      <c r="C191" s="123" t="s">
        <v>142</v>
      </c>
      <c r="D191" s="124" t="s">
        <v>342</v>
      </c>
      <c r="E191" s="125">
        <f t="shared" si="70"/>
        <v>0</v>
      </c>
      <c r="F191" s="125">
        <f t="shared" si="72"/>
        <v>0</v>
      </c>
      <c r="G191" s="125">
        <v>0</v>
      </c>
      <c r="H191" s="125">
        <f t="shared" si="73"/>
        <v>0</v>
      </c>
      <c r="I191" s="125">
        <v>0</v>
      </c>
      <c r="J191" s="125">
        <v>0</v>
      </c>
      <c r="K191" s="125">
        <v>0</v>
      </c>
      <c r="L191" s="125">
        <v>0</v>
      </c>
      <c r="M191" s="125">
        <v>0</v>
      </c>
      <c r="N191" s="125">
        <v>0</v>
      </c>
      <c r="O191" s="125">
        <v>0</v>
      </c>
      <c r="P191" s="125">
        <v>0</v>
      </c>
      <c r="Q191" s="125"/>
      <c r="R191" s="125">
        <v>0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3" t="s">
        <v>306</v>
      </c>
      <c r="Y191" s="123" t="s">
        <v>341</v>
      </c>
      <c r="Z191" s="123" t="s">
        <v>142</v>
      </c>
      <c r="AA191" s="124" t="s">
        <v>342</v>
      </c>
      <c r="AB191" s="125">
        <f>SUBTOTAL(9,AC191:BD191)</f>
        <v>0</v>
      </c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>
        <v>0</v>
      </c>
      <c r="BE191" s="125">
        <f t="shared" si="75"/>
        <v>0</v>
      </c>
      <c r="BF191" s="125">
        <f t="shared" si="76"/>
        <v>0</v>
      </c>
      <c r="BG191" s="125"/>
      <c r="BH191" s="125"/>
      <c r="BI191" s="125">
        <v>0</v>
      </c>
      <c r="BJ191" s="125">
        <v>0</v>
      </c>
      <c r="BK191" s="125">
        <v>0</v>
      </c>
      <c r="BL191" s="125">
        <v>0</v>
      </c>
      <c r="BM191" s="125">
        <v>0</v>
      </c>
      <c r="BN191" s="125">
        <v>0</v>
      </c>
      <c r="BO191" s="125">
        <v>0</v>
      </c>
      <c r="BP191" s="125">
        <v>0</v>
      </c>
      <c r="BQ191" s="125">
        <v>0</v>
      </c>
      <c r="BR191" s="125">
        <v>773</v>
      </c>
      <c r="BS191" s="125">
        <f t="shared" si="77"/>
        <v>773</v>
      </c>
    </row>
    <row r="192" s="110" customFormat="1" spans="1:71">
      <c r="A192" s="123"/>
      <c r="B192" s="123" t="s">
        <v>343</v>
      </c>
      <c r="C192" s="123"/>
      <c r="D192" s="124" t="s">
        <v>344</v>
      </c>
      <c r="E192" s="125">
        <f t="shared" si="70"/>
        <v>0</v>
      </c>
      <c r="F192" s="125">
        <f t="shared" si="72"/>
        <v>0</v>
      </c>
      <c r="G192" s="125">
        <v>0</v>
      </c>
      <c r="H192" s="125">
        <f t="shared" si="73"/>
        <v>0</v>
      </c>
      <c r="I192" s="125">
        <v>0</v>
      </c>
      <c r="J192" s="125">
        <v>0</v>
      </c>
      <c r="K192" s="125">
        <v>0</v>
      </c>
      <c r="L192" s="125">
        <v>0</v>
      </c>
      <c r="M192" s="125">
        <v>0</v>
      </c>
      <c r="N192" s="125">
        <v>0</v>
      </c>
      <c r="O192" s="125">
        <v>0</v>
      </c>
      <c r="P192" s="125">
        <v>0</v>
      </c>
      <c r="Q192" s="125"/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3"/>
      <c r="Y192" s="123" t="s">
        <v>343</v>
      </c>
      <c r="Z192" s="123"/>
      <c r="AA192" s="124" t="s">
        <v>344</v>
      </c>
      <c r="AB192" s="125">
        <f t="shared" si="91"/>
        <v>0</v>
      </c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>
        <v>0</v>
      </c>
      <c r="BE192" s="125">
        <f t="shared" si="75"/>
        <v>0</v>
      </c>
      <c r="BF192" s="125">
        <f t="shared" si="76"/>
        <v>0</v>
      </c>
      <c r="BG192" s="125"/>
      <c r="BH192" s="125"/>
      <c r="BI192" s="125">
        <v>0</v>
      </c>
      <c r="BJ192" s="125">
        <v>0</v>
      </c>
      <c r="BK192" s="125">
        <v>0</v>
      </c>
      <c r="BL192" s="125">
        <v>0</v>
      </c>
      <c r="BM192" s="125">
        <v>0</v>
      </c>
      <c r="BN192" s="125">
        <v>0</v>
      </c>
      <c r="BO192" s="125">
        <v>0</v>
      </c>
      <c r="BP192" s="125">
        <v>0</v>
      </c>
      <c r="BQ192" s="125">
        <v>0</v>
      </c>
      <c r="BR192" s="125">
        <v>10</v>
      </c>
      <c r="BS192" s="125">
        <f t="shared" si="77"/>
        <v>10</v>
      </c>
    </row>
    <row r="193" s="110" customFormat="1" spans="1:71">
      <c r="A193" s="123" t="s">
        <v>306</v>
      </c>
      <c r="B193" s="123" t="s">
        <v>345</v>
      </c>
      <c r="C193" s="123" t="s">
        <v>142</v>
      </c>
      <c r="D193" s="124" t="s">
        <v>346</v>
      </c>
      <c r="E193" s="125">
        <f t="shared" si="70"/>
        <v>0</v>
      </c>
      <c r="F193" s="125">
        <f t="shared" si="72"/>
        <v>0</v>
      </c>
      <c r="G193" s="125">
        <v>0</v>
      </c>
      <c r="H193" s="125">
        <f t="shared" si="73"/>
        <v>0</v>
      </c>
      <c r="I193" s="125">
        <v>0</v>
      </c>
      <c r="J193" s="125">
        <v>0</v>
      </c>
      <c r="K193" s="125">
        <v>0</v>
      </c>
      <c r="L193" s="125">
        <v>0</v>
      </c>
      <c r="M193" s="125">
        <v>0</v>
      </c>
      <c r="N193" s="125">
        <v>0</v>
      </c>
      <c r="O193" s="125">
        <v>0</v>
      </c>
      <c r="P193" s="125">
        <v>0</v>
      </c>
      <c r="Q193" s="125"/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3" t="s">
        <v>306</v>
      </c>
      <c r="Y193" s="123" t="s">
        <v>345</v>
      </c>
      <c r="Z193" s="123" t="s">
        <v>142</v>
      </c>
      <c r="AA193" s="124" t="s">
        <v>346</v>
      </c>
      <c r="AB193" s="125">
        <f>SUBTOTAL(9,AC193:BD193)</f>
        <v>0</v>
      </c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>
        <v>0</v>
      </c>
      <c r="BE193" s="125">
        <f t="shared" si="75"/>
        <v>0</v>
      </c>
      <c r="BF193" s="125">
        <f t="shared" si="76"/>
        <v>0</v>
      </c>
      <c r="BG193" s="125"/>
      <c r="BH193" s="125"/>
      <c r="BI193" s="125">
        <v>0</v>
      </c>
      <c r="BJ193" s="125">
        <v>0</v>
      </c>
      <c r="BK193" s="125">
        <v>0</v>
      </c>
      <c r="BL193" s="125">
        <v>0</v>
      </c>
      <c r="BM193" s="125">
        <v>0</v>
      </c>
      <c r="BN193" s="125">
        <v>0</v>
      </c>
      <c r="BO193" s="125">
        <v>0</v>
      </c>
      <c r="BP193" s="125">
        <v>0</v>
      </c>
      <c r="BQ193" s="125">
        <v>0</v>
      </c>
      <c r="BR193" s="125">
        <v>10</v>
      </c>
      <c r="BS193" s="125">
        <f t="shared" si="77"/>
        <v>10</v>
      </c>
    </row>
    <row r="194" s="110" customFormat="1" spans="1:71">
      <c r="A194" s="123"/>
      <c r="B194" s="123" t="s">
        <v>192</v>
      </c>
      <c r="C194" s="123"/>
      <c r="D194" s="124" t="s">
        <v>347</v>
      </c>
      <c r="E194" s="125">
        <f t="shared" si="70"/>
        <v>1172.83</v>
      </c>
      <c r="F194" s="125">
        <f t="shared" si="72"/>
        <v>0</v>
      </c>
      <c r="G194" s="125">
        <v>0</v>
      </c>
      <c r="H194" s="125">
        <f t="shared" si="73"/>
        <v>0</v>
      </c>
      <c r="I194" s="125">
        <v>0</v>
      </c>
      <c r="J194" s="125">
        <v>0</v>
      </c>
      <c r="K194" s="125">
        <v>0</v>
      </c>
      <c r="L194" s="125">
        <v>0</v>
      </c>
      <c r="M194" s="125">
        <v>0</v>
      </c>
      <c r="N194" s="125">
        <v>0</v>
      </c>
      <c r="O194" s="125">
        <v>0</v>
      </c>
      <c r="P194" s="125">
        <v>0</v>
      </c>
      <c r="Q194" s="125"/>
      <c r="R194" s="125">
        <v>0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3"/>
      <c r="Y194" s="123" t="s">
        <v>192</v>
      </c>
      <c r="Z194" s="123"/>
      <c r="AA194" s="124" t="s">
        <v>347</v>
      </c>
      <c r="AB194" s="125">
        <f t="shared" si="91"/>
        <v>0</v>
      </c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>
        <v>0</v>
      </c>
      <c r="BE194" s="125">
        <f t="shared" si="75"/>
        <v>1172.83</v>
      </c>
      <c r="BF194" s="125">
        <f t="shared" si="76"/>
        <v>0</v>
      </c>
      <c r="BG194" s="125"/>
      <c r="BH194" s="125"/>
      <c r="BI194" s="125">
        <v>0</v>
      </c>
      <c r="BJ194" s="125">
        <v>0</v>
      </c>
      <c r="BK194" s="125">
        <v>0</v>
      </c>
      <c r="BL194" s="125">
        <v>0</v>
      </c>
      <c r="BM194" s="125">
        <v>0</v>
      </c>
      <c r="BN194" s="125">
        <v>0</v>
      </c>
      <c r="BO194" s="125">
        <v>0</v>
      </c>
      <c r="BP194" s="125">
        <v>0</v>
      </c>
      <c r="BQ194" s="125">
        <v>1172.83</v>
      </c>
      <c r="BR194" s="125">
        <v>106.92</v>
      </c>
      <c r="BS194" s="125">
        <f t="shared" si="77"/>
        <v>1279.75</v>
      </c>
    </row>
    <row r="195" s="110" customFormat="1" spans="1:71">
      <c r="A195" s="123" t="s">
        <v>306</v>
      </c>
      <c r="B195" s="123" t="s">
        <v>194</v>
      </c>
      <c r="C195" s="123" t="s">
        <v>137</v>
      </c>
      <c r="D195" s="124" t="s">
        <v>348</v>
      </c>
      <c r="E195" s="125">
        <f t="shared" si="70"/>
        <v>300</v>
      </c>
      <c r="F195" s="125">
        <f t="shared" si="72"/>
        <v>0</v>
      </c>
      <c r="G195" s="125">
        <v>0</v>
      </c>
      <c r="H195" s="125">
        <f t="shared" si="73"/>
        <v>0</v>
      </c>
      <c r="I195" s="125">
        <v>0</v>
      </c>
      <c r="J195" s="125">
        <v>0</v>
      </c>
      <c r="K195" s="125">
        <v>0</v>
      </c>
      <c r="L195" s="125">
        <v>0</v>
      </c>
      <c r="M195" s="125">
        <v>0</v>
      </c>
      <c r="N195" s="125">
        <v>0</v>
      </c>
      <c r="O195" s="125">
        <v>0</v>
      </c>
      <c r="P195" s="125">
        <v>0</v>
      </c>
      <c r="Q195" s="125"/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3" t="s">
        <v>306</v>
      </c>
      <c r="Y195" s="123" t="s">
        <v>194</v>
      </c>
      <c r="Z195" s="123" t="s">
        <v>137</v>
      </c>
      <c r="AA195" s="124" t="s">
        <v>348</v>
      </c>
      <c r="AB195" s="125">
        <f t="shared" ref="AB195:AB196" si="99">SUBTOTAL(9,AC195:BD195)</f>
        <v>0</v>
      </c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>
        <v>0</v>
      </c>
      <c r="BE195" s="125">
        <f t="shared" si="75"/>
        <v>300</v>
      </c>
      <c r="BF195" s="125">
        <f t="shared" si="76"/>
        <v>0</v>
      </c>
      <c r="BG195" s="125"/>
      <c r="BH195" s="125"/>
      <c r="BI195" s="125">
        <v>0</v>
      </c>
      <c r="BJ195" s="125">
        <v>0</v>
      </c>
      <c r="BK195" s="125">
        <v>0</v>
      </c>
      <c r="BL195" s="125">
        <v>0</v>
      </c>
      <c r="BM195" s="125">
        <v>0</v>
      </c>
      <c r="BN195" s="125">
        <v>0</v>
      </c>
      <c r="BO195" s="125">
        <v>0</v>
      </c>
      <c r="BP195" s="125">
        <v>0</v>
      </c>
      <c r="BQ195" s="125">
        <v>300</v>
      </c>
      <c r="BR195" s="125">
        <f>406.92-300</f>
        <v>106.92</v>
      </c>
      <c r="BS195" s="125">
        <f t="shared" si="77"/>
        <v>406.92</v>
      </c>
    </row>
    <row r="196" s="110" customFormat="1" spans="1:71">
      <c r="A196" s="123" t="s">
        <v>306</v>
      </c>
      <c r="B196" s="123" t="s">
        <v>194</v>
      </c>
      <c r="C196" s="123" t="s">
        <v>142</v>
      </c>
      <c r="D196" s="124" t="s">
        <v>349</v>
      </c>
      <c r="E196" s="125">
        <f t="shared" si="70"/>
        <v>872.83</v>
      </c>
      <c r="F196" s="125">
        <f t="shared" si="72"/>
        <v>0</v>
      </c>
      <c r="G196" s="125">
        <v>0</v>
      </c>
      <c r="H196" s="125">
        <f t="shared" si="73"/>
        <v>0</v>
      </c>
      <c r="I196" s="125">
        <v>0</v>
      </c>
      <c r="J196" s="125">
        <v>0</v>
      </c>
      <c r="K196" s="125">
        <v>0</v>
      </c>
      <c r="L196" s="125">
        <v>0</v>
      </c>
      <c r="M196" s="125">
        <v>0</v>
      </c>
      <c r="N196" s="125">
        <v>0</v>
      </c>
      <c r="O196" s="125">
        <v>0</v>
      </c>
      <c r="P196" s="125">
        <v>0</v>
      </c>
      <c r="Q196" s="125"/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3" t="s">
        <v>306</v>
      </c>
      <c r="Y196" s="123" t="s">
        <v>194</v>
      </c>
      <c r="Z196" s="123" t="s">
        <v>142</v>
      </c>
      <c r="AA196" s="124" t="s">
        <v>349</v>
      </c>
      <c r="AB196" s="125">
        <f t="shared" si="99"/>
        <v>0</v>
      </c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  <c r="BD196" s="125">
        <v>0</v>
      </c>
      <c r="BE196" s="125">
        <f t="shared" si="75"/>
        <v>872.83</v>
      </c>
      <c r="BF196" s="125">
        <f t="shared" si="76"/>
        <v>0</v>
      </c>
      <c r="BG196" s="125"/>
      <c r="BH196" s="125"/>
      <c r="BI196" s="125">
        <v>0</v>
      </c>
      <c r="BJ196" s="125">
        <v>0</v>
      </c>
      <c r="BK196" s="125">
        <v>0</v>
      </c>
      <c r="BL196" s="125">
        <v>0</v>
      </c>
      <c r="BM196" s="125">
        <v>0</v>
      </c>
      <c r="BN196" s="125">
        <v>0</v>
      </c>
      <c r="BO196" s="125">
        <v>0</v>
      </c>
      <c r="BP196" s="125">
        <v>0</v>
      </c>
      <c r="BQ196" s="125">
        <v>872.83</v>
      </c>
      <c r="BR196" s="125"/>
      <c r="BS196" s="125">
        <f t="shared" si="77"/>
        <v>872.83</v>
      </c>
    </row>
    <row r="197" s="110" customFormat="1" spans="1:71">
      <c r="A197" s="123"/>
      <c r="B197" s="123" t="s">
        <v>350</v>
      </c>
      <c r="C197" s="123"/>
      <c r="D197" s="124" t="s">
        <v>351</v>
      </c>
      <c r="E197" s="125">
        <f t="shared" si="70"/>
        <v>1770</v>
      </c>
      <c r="F197" s="125">
        <f t="shared" si="72"/>
        <v>1770</v>
      </c>
      <c r="G197" s="125">
        <v>0</v>
      </c>
      <c r="H197" s="125">
        <f t="shared" si="73"/>
        <v>0</v>
      </c>
      <c r="I197" s="125">
        <v>0</v>
      </c>
      <c r="J197" s="125">
        <v>0</v>
      </c>
      <c r="K197" s="125">
        <v>0</v>
      </c>
      <c r="L197" s="125">
        <v>0</v>
      </c>
      <c r="M197" s="125">
        <v>0</v>
      </c>
      <c r="N197" s="125">
        <v>0</v>
      </c>
      <c r="O197" s="125">
        <v>0</v>
      </c>
      <c r="P197" s="125">
        <v>0</v>
      </c>
      <c r="Q197" s="125"/>
      <c r="R197" s="125">
        <v>0</v>
      </c>
      <c r="S197" s="125">
        <v>0</v>
      </c>
      <c r="T197" s="125">
        <v>1770</v>
      </c>
      <c r="U197" s="125">
        <v>0</v>
      </c>
      <c r="V197" s="125">
        <v>0</v>
      </c>
      <c r="W197" s="125">
        <v>0</v>
      </c>
      <c r="X197" s="123"/>
      <c r="Y197" s="123" t="s">
        <v>350</v>
      </c>
      <c r="Z197" s="123"/>
      <c r="AA197" s="124" t="s">
        <v>351</v>
      </c>
      <c r="AB197" s="125">
        <f t="shared" si="91"/>
        <v>0</v>
      </c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  <c r="BC197" s="125"/>
      <c r="BD197" s="125">
        <v>0</v>
      </c>
      <c r="BE197" s="125">
        <f t="shared" si="75"/>
        <v>0</v>
      </c>
      <c r="BF197" s="125">
        <f t="shared" si="76"/>
        <v>0</v>
      </c>
      <c r="BG197" s="125"/>
      <c r="BH197" s="125"/>
      <c r="BI197" s="125">
        <v>0</v>
      </c>
      <c r="BJ197" s="125">
        <v>0</v>
      </c>
      <c r="BK197" s="125">
        <v>0</v>
      </c>
      <c r="BL197" s="125">
        <v>0</v>
      </c>
      <c r="BM197" s="125">
        <v>0</v>
      </c>
      <c r="BN197" s="125">
        <v>0</v>
      </c>
      <c r="BO197" s="125">
        <v>0</v>
      </c>
      <c r="BP197" s="125">
        <v>0</v>
      </c>
      <c r="BQ197" s="125">
        <v>0</v>
      </c>
      <c r="BR197" s="125"/>
      <c r="BS197" s="125">
        <f t="shared" si="77"/>
        <v>1770</v>
      </c>
    </row>
    <row r="198" s="110" customFormat="1" spans="1:71">
      <c r="A198" s="123" t="s">
        <v>306</v>
      </c>
      <c r="B198" s="123" t="s">
        <v>352</v>
      </c>
      <c r="C198" s="123" t="s">
        <v>137</v>
      </c>
      <c r="D198" s="124" t="s">
        <v>353</v>
      </c>
      <c r="E198" s="125">
        <f t="shared" si="70"/>
        <v>460</v>
      </c>
      <c r="F198" s="125">
        <f t="shared" si="72"/>
        <v>460</v>
      </c>
      <c r="G198" s="125">
        <v>0</v>
      </c>
      <c r="H198" s="125">
        <f t="shared" si="73"/>
        <v>0</v>
      </c>
      <c r="I198" s="125">
        <v>0</v>
      </c>
      <c r="J198" s="125">
        <v>0</v>
      </c>
      <c r="K198" s="125">
        <v>0</v>
      </c>
      <c r="L198" s="125">
        <v>0</v>
      </c>
      <c r="M198" s="125">
        <v>0</v>
      </c>
      <c r="N198" s="125">
        <v>0</v>
      </c>
      <c r="O198" s="125">
        <v>0</v>
      </c>
      <c r="P198" s="125">
        <v>0</v>
      </c>
      <c r="Q198" s="125"/>
      <c r="R198" s="125">
        <v>0</v>
      </c>
      <c r="S198" s="125">
        <v>0</v>
      </c>
      <c r="T198" s="125">
        <v>460</v>
      </c>
      <c r="U198" s="125">
        <v>0</v>
      </c>
      <c r="V198" s="125">
        <v>0</v>
      </c>
      <c r="W198" s="125">
        <v>0</v>
      </c>
      <c r="X198" s="123" t="s">
        <v>306</v>
      </c>
      <c r="Y198" s="123" t="s">
        <v>352</v>
      </c>
      <c r="Z198" s="123" t="s">
        <v>137</v>
      </c>
      <c r="AA198" s="124" t="s">
        <v>353</v>
      </c>
      <c r="AB198" s="125">
        <f t="shared" ref="AB198:AB200" si="100">SUBTOTAL(9,AC198:BD198)</f>
        <v>0</v>
      </c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  <c r="BB198" s="125"/>
      <c r="BC198" s="125"/>
      <c r="BD198" s="125">
        <v>0</v>
      </c>
      <c r="BE198" s="125">
        <f t="shared" si="75"/>
        <v>0</v>
      </c>
      <c r="BF198" s="125">
        <f t="shared" si="76"/>
        <v>0</v>
      </c>
      <c r="BG198" s="125"/>
      <c r="BH198" s="125"/>
      <c r="BI198" s="125">
        <v>0</v>
      </c>
      <c r="BJ198" s="125">
        <v>0</v>
      </c>
      <c r="BK198" s="125">
        <v>0</v>
      </c>
      <c r="BL198" s="125">
        <v>0</v>
      </c>
      <c r="BM198" s="125">
        <v>0</v>
      </c>
      <c r="BN198" s="125">
        <v>0</v>
      </c>
      <c r="BO198" s="125">
        <v>0</v>
      </c>
      <c r="BP198" s="125">
        <v>0</v>
      </c>
      <c r="BQ198" s="125">
        <v>0</v>
      </c>
      <c r="BR198" s="125"/>
      <c r="BS198" s="125">
        <f t="shared" si="77"/>
        <v>460</v>
      </c>
    </row>
    <row r="199" s="110" customFormat="1" spans="1:71">
      <c r="A199" s="123" t="s">
        <v>306</v>
      </c>
      <c r="B199" s="123" t="s">
        <v>352</v>
      </c>
      <c r="C199" s="123" t="s">
        <v>142</v>
      </c>
      <c r="D199" s="124" t="s">
        <v>354</v>
      </c>
      <c r="E199" s="125">
        <f t="shared" si="70"/>
        <v>950</v>
      </c>
      <c r="F199" s="125">
        <f t="shared" si="72"/>
        <v>950</v>
      </c>
      <c r="G199" s="125">
        <v>0</v>
      </c>
      <c r="H199" s="125">
        <f t="shared" si="73"/>
        <v>0</v>
      </c>
      <c r="I199" s="125">
        <v>0</v>
      </c>
      <c r="J199" s="125">
        <v>0</v>
      </c>
      <c r="K199" s="125">
        <v>0</v>
      </c>
      <c r="L199" s="125">
        <v>0</v>
      </c>
      <c r="M199" s="125">
        <v>0</v>
      </c>
      <c r="N199" s="125">
        <v>0</v>
      </c>
      <c r="O199" s="125">
        <v>0</v>
      </c>
      <c r="P199" s="125">
        <v>0</v>
      </c>
      <c r="Q199" s="125"/>
      <c r="R199" s="125">
        <v>0</v>
      </c>
      <c r="S199" s="125">
        <v>0</v>
      </c>
      <c r="T199" s="125">
        <v>950</v>
      </c>
      <c r="U199" s="125">
        <v>0</v>
      </c>
      <c r="V199" s="125">
        <v>0</v>
      </c>
      <c r="W199" s="125">
        <v>0</v>
      </c>
      <c r="X199" s="123" t="s">
        <v>306</v>
      </c>
      <c r="Y199" s="123" t="s">
        <v>352</v>
      </c>
      <c r="Z199" s="123" t="s">
        <v>142</v>
      </c>
      <c r="AA199" s="124" t="s">
        <v>354</v>
      </c>
      <c r="AB199" s="125">
        <f t="shared" si="100"/>
        <v>0</v>
      </c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>
        <v>0</v>
      </c>
      <c r="BE199" s="125">
        <f t="shared" si="75"/>
        <v>0</v>
      </c>
      <c r="BF199" s="125">
        <f t="shared" si="76"/>
        <v>0</v>
      </c>
      <c r="BG199" s="125"/>
      <c r="BH199" s="125"/>
      <c r="BI199" s="125">
        <v>0</v>
      </c>
      <c r="BJ199" s="125">
        <v>0</v>
      </c>
      <c r="BK199" s="125">
        <v>0</v>
      </c>
      <c r="BL199" s="125">
        <v>0</v>
      </c>
      <c r="BM199" s="125">
        <v>0</v>
      </c>
      <c r="BN199" s="125">
        <v>0</v>
      </c>
      <c r="BO199" s="125">
        <v>0</v>
      </c>
      <c r="BP199" s="125">
        <v>0</v>
      </c>
      <c r="BQ199" s="125">
        <v>0</v>
      </c>
      <c r="BR199" s="125"/>
      <c r="BS199" s="125">
        <f t="shared" si="77"/>
        <v>950</v>
      </c>
    </row>
    <row r="200" s="110" customFormat="1" spans="1:71">
      <c r="A200" s="123" t="s">
        <v>306</v>
      </c>
      <c r="B200" s="123" t="s">
        <v>352</v>
      </c>
      <c r="C200" s="123" t="s">
        <v>145</v>
      </c>
      <c r="D200" s="124" t="s">
        <v>355</v>
      </c>
      <c r="E200" s="125">
        <f t="shared" ref="E200:E263" si="101">F200+AB200+BE200</f>
        <v>360</v>
      </c>
      <c r="F200" s="125">
        <f t="shared" si="72"/>
        <v>360</v>
      </c>
      <c r="G200" s="125">
        <v>0</v>
      </c>
      <c r="H200" s="125">
        <f t="shared" si="73"/>
        <v>0</v>
      </c>
      <c r="I200" s="125">
        <v>0</v>
      </c>
      <c r="J200" s="125">
        <v>0</v>
      </c>
      <c r="K200" s="125">
        <v>0</v>
      </c>
      <c r="L200" s="125">
        <v>0</v>
      </c>
      <c r="M200" s="125">
        <v>0</v>
      </c>
      <c r="N200" s="125">
        <v>0</v>
      </c>
      <c r="O200" s="125">
        <v>0</v>
      </c>
      <c r="P200" s="125">
        <v>0</v>
      </c>
      <c r="Q200" s="125"/>
      <c r="R200" s="125">
        <v>0</v>
      </c>
      <c r="S200" s="125">
        <v>0</v>
      </c>
      <c r="T200" s="125">
        <v>360</v>
      </c>
      <c r="U200" s="125">
        <v>0</v>
      </c>
      <c r="V200" s="125">
        <v>0</v>
      </c>
      <c r="W200" s="125">
        <v>0</v>
      </c>
      <c r="X200" s="123" t="s">
        <v>306</v>
      </c>
      <c r="Y200" s="123" t="s">
        <v>352</v>
      </c>
      <c r="Z200" s="123" t="s">
        <v>145</v>
      </c>
      <c r="AA200" s="124" t="s">
        <v>355</v>
      </c>
      <c r="AB200" s="125">
        <f t="shared" si="100"/>
        <v>0</v>
      </c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>
        <v>0</v>
      </c>
      <c r="BE200" s="125">
        <f t="shared" si="75"/>
        <v>0</v>
      </c>
      <c r="BF200" s="125">
        <f t="shared" si="76"/>
        <v>0</v>
      </c>
      <c r="BG200" s="125"/>
      <c r="BH200" s="125"/>
      <c r="BI200" s="125">
        <v>0</v>
      </c>
      <c r="BJ200" s="125">
        <v>0</v>
      </c>
      <c r="BK200" s="125">
        <v>0</v>
      </c>
      <c r="BL200" s="125">
        <v>0</v>
      </c>
      <c r="BM200" s="125">
        <v>0</v>
      </c>
      <c r="BN200" s="125">
        <v>0</v>
      </c>
      <c r="BO200" s="125">
        <v>0</v>
      </c>
      <c r="BP200" s="125">
        <v>0</v>
      </c>
      <c r="BQ200" s="125">
        <v>0</v>
      </c>
      <c r="BR200" s="125"/>
      <c r="BS200" s="125">
        <f t="shared" si="77"/>
        <v>360</v>
      </c>
    </row>
    <row r="201" s="110" customFormat="1" spans="1:71">
      <c r="A201" s="123"/>
      <c r="B201" s="123" t="s">
        <v>154</v>
      </c>
      <c r="C201" s="123"/>
      <c r="D201" s="124" t="s">
        <v>356</v>
      </c>
      <c r="E201" s="125">
        <f t="shared" si="101"/>
        <v>303.31</v>
      </c>
      <c r="F201" s="125">
        <f t="shared" ref="F201:F264" si="102">SUM(M201:W201)+G201+H201</f>
        <v>0</v>
      </c>
      <c r="G201" s="125">
        <v>0</v>
      </c>
      <c r="H201" s="125">
        <f t="shared" ref="H201:H264" si="103">SUM(I201:L201)</f>
        <v>0</v>
      </c>
      <c r="I201" s="125">
        <v>0</v>
      </c>
      <c r="J201" s="125">
        <v>0</v>
      </c>
      <c r="K201" s="125">
        <v>0</v>
      </c>
      <c r="L201" s="125">
        <v>0</v>
      </c>
      <c r="M201" s="125">
        <v>0</v>
      </c>
      <c r="N201" s="125">
        <v>0</v>
      </c>
      <c r="O201" s="125">
        <v>0</v>
      </c>
      <c r="P201" s="125">
        <v>0</v>
      </c>
      <c r="Q201" s="125"/>
      <c r="R201" s="125">
        <v>0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3"/>
      <c r="Y201" s="123" t="s">
        <v>154</v>
      </c>
      <c r="Z201" s="123"/>
      <c r="AA201" s="124" t="s">
        <v>356</v>
      </c>
      <c r="AB201" s="125">
        <f t="shared" ref="AB201:AB249" si="104">SUM(BD201:BD201)</f>
        <v>0</v>
      </c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>
        <v>0</v>
      </c>
      <c r="BE201" s="125">
        <f t="shared" ref="BE201:BE264" si="105">SUM(BI201:BQ201)+BF201</f>
        <v>303.31</v>
      </c>
      <c r="BF201" s="125">
        <f t="shared" ref="BF201:BF264" si="106">BG201+BH201</f>
        <v>0</v>
      </c>
      <c r="BG201" s="125"/>
      <c r="BH201" s="125"/>
      <c r="BI201" s="125">
        <v>48</v>
      </c>
      <c r="BJ201" s="125">
        <v>0</v>
      </c>
      <c r="BK201" s="125">
        <v>176.31</v>
      </c>
      <c r="BL201" s="125">
        <v>0</v>
      </c>
      <c r="BM201" s="125">
        <v>0</v>
      </c>
      <c r="BN201" s="125">
        <v>0</v>
      </c>
      <c r="BO201" s="125">
        <v>0</v>
      </c>
      <c r="BP201" s="125">
        <v>0</v>
      </c>
      <c r="BQ201" s="125">
        <f>54+25</f>
        <v>79</v>
      </c>
      <c r="BR201" s="125">
        <f>508.62-92.63-47.76-267.53</f>
        <v>100.7</v>
      </c>
      <c r="BS201" s="125">
        <f t="shared" ref="BS201:BS264" si="107">BR201+BE201+AB201+F201</f>
        <v>404.01</v>
      </c>
    </row>
    <row r="202" s="110" customFormat="1" spans="1:71">
      <c r="A202" s="123" t="s">
        <v>306</v>
      </c>
      <c r="B202" s="123" t="s">
        <v>248</v>
      </c>
      <c r="C202" s="123" t="s">
        <v>137</v>
      </c>
      <c r="D202" s="124" t="s">
        <v>357</v>
      </c>
      <c r="E202" s="125">
        <f t="shared" si="101"/>
        <v>303.31</v>
      </c>
      <c r="F202" s="125">
        <f t="shared" si="102"/>
        <v>0</v>
      </c>
      <c r="G202" s="125">
        <v>0</v>
      </c>
      <c r="H202" s="125">
        <f t="shared" si="103"/>
        <v>0</v>
      </c>
      <c r="I202" s="125">
        <v>0</v>
      </c>
      <c r="J202" s="125">
        <v>0</v>
      </c>
      <c r="K202" s="125">
        <v>0</v>
      </c>
      <c r="L202" s="125">
        <v>0</v>
      </c>
      <c r="M202" s="125">
        <v>0</v>
      </c>
      <c r="N202" s="125">
        <v>0</v>
      </c>
      <c r="O202" s="125">
        <v>0</v>
      </c>
      <c r="P202" s="125">
        <v>0</v>
      </c>
      <c r="Q202" s="125"/>
      <c r="R202" s="125">
        <v>0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3" t="s">
        <v>306</v>
      </c>
      <c r="Y202" s="123" t="s">
        <v>248</v>
      </c>
      <c r="Z202" s="123" t="s">
        <v>137</v>
      </c>
      <c r="AA202" s="124" t="s">
        <v>357</v>
      </c>
      <c r="AB202" s="125">
        <f>SUBTOTAL(9,AC202:BD202)</f>
        <v>0</v>
      </c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>
        <v>0</v>
      </c>
      <c r="BE202" s="125">
        <f t="shared" si="105"/>
        <v>303.31</v>
      </c>
      <c r="BF202" s="125">
        <f t="shared" si="106"/>
        <v>0</v>
      </c>
      <c r="BG202" s="125"/>
      <c r="BH202" s="125"/>
      <c r="BI202" s="125">
        <v>48</v>
      </c>
      <c r="BJ202" s="125">
        <v>0</v>
      </c>
      <c r="BK202" s="125">
        <f>176.31</f>
        <v>176.31</v>
      </c>
      <c r="BL202" s="125">
        <v>0</v>
      </c>
      <c r="BM202" s="125">
        <v>0</v>
      </c>
      <c r="BN202" s="125">
        <v>0</v>
      </c>
      <c r="BO202" s="125">
        <v>0</v>
      </c>
      <c r="BP202" s="125">
        <v>0</v>
      </c>
      <c r="BQ202" s="125">
        <f>54+25</f>
        <v>79</v>
      </c>
      <c r="BR202" s="125">
        <f>508.62-92.63-47.76-267.53</f>
        <v>100.7</v>
      </c>
      <c r="BS202" s="125">
        <f t="shared" si="107"/>
        <v>404.01</v>
      </c>
    </row>
    <row r="203" s="110" customFormat="1" spans="1:71">
      <c r="A203" s="123" t="s">
        <v>358</v>
      </c>
      <c r="B203" s="123"/>
      <c r="C203" s="123"/>
      <c r="D203" s="124" t="s">
        <v>359</v>
      </c>
      <c r="E203" s="125">
        <f t="shared" si="101"/>
        <v>15996.65</v>
      </c>
      <c r="F203" s="125">
        <f t="shared" si="102"/>
        <v>10600.71</v>
      </c>
      <c r="G203" s="125">
        <v>3163.07</v>
      </c>
      <c r="H203" s="125">
        <f t="shared" si="103"/>
        <v>328.78</v>
      </c>
      <c r="I203" s="125">
        <v>243</v>
      </c>
      <c r="J203" s="125">
        <v>0</v>
      </c>
      <c r="K203" s="125">
        <v>85.78</v>
      </c>
      <c r="L203" s="125">
        <v>0</v>
      </c>
      <c r="M203" s="125">
        <v>80.26</v>
      </c>
      <c r="N203" s="125">
        <v>0</v>
      </c>
      <c r="O203" s="125">
        <v>425.25</v>
      </c>
      <c r="P203" s="125">
        <v>0</v>
      </c>
      <c r="Q203" s="125"/>
      <c r="R203" s="125">
        <v>6603.35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3" t="s">
        <v>358</v>
      </c>
      <c r="Y203" s="123"/>
      <c r="Z203" s="123"/>
      <c r="AA203" s="124" t="s">
        <v>359</v>
      </c>
      <c r="AB203" s="125">
        <f>AB204+AB207+AB210+AB213+AB220+AB222+AB225+AB228+AB231+AB233+AB235+AB237</f>
        <v>432.83</v>
      </c>
      <c r="AC203" s="125">
        <f t="shared" ref="AC203:BD203" si="108">AC204+AC207+AC210+AC213+AC220+AC222+AC225+AC228+AC231+AC233+AC235+AC237</f>
        <v>60.2</v>
      </c>
      <c r="AD203" s="125">
        <f t="shared" si="108"/>
        <v>13.7</v>
      </c>
      <c r="AE203" s="125">
        <f t="shared" si="108"/>
        <v>0</v>
      </c>
      <c r="AF203" s="125">
        <f t="shared" si="108"/>
        <v>0.5</v>
      </c>
      <c r="AG203" s="125">
        <f t="shared" si="108"/>
        <v>9</v>
      </c>
      <c r="AH203" s="125">
        <f t="shared" si="108"/>
        <v>14.5</v>
      </c>
      <c r="AI203" s="125">
        <f t="shared" si="108"/>
        <v>6</v>
      </c>
      <c r="AJ203" s="125">
        <f t="shared" si="108"/>
        <v>0</v>
      </c>
      <c r="AK203" s="125">
        <f t="shared" si="108"/>
        <v>0</v>
      </c>
      <c r="AL203" s="125">
        <f t="shared" si="108"/>
        <v>27.1</v>
      </c>
      <c r="AM203" s="125">
        <f t="shared" si="108"/>
        <v>0</v>
      </c>
      <c r="AN203" s="125">
        <f t="shared" si="108"/>
        <v>8</v>
      </c>
      <c r="AO203" s="125">
        <f t="shared" si="108"/>
        <v>0.5</v>
      </c>
      <c r="AP203" s="125">
        <f t="shared" si="108"/>
        <v>2</v>
      </c>
      <c r="AQ203" s="125">
        <f t="shared" si="108"/>
        <v>4.9</v>
      </c>
      <c r="AR203" s="125">
        <f t="shared" si="108"/>
        <v>20.5</v>
      </c>
      <c r="AS203" s="125">
        <f t="shared" si="108"/>
        <v>0</v>
      </c>
      <c r="AT203" s="125">
        <f t="shared" si="108"/>
        <v>0</v>
      </c>
      <c r="AU203" s="125">
        <f t="shared" si="108"/>
        <v>2</v>
      </c>
      <c r="AV203" s="125">
        <f t="shared" si="108"/>
        <v>6.3</v>
      </c>
      <c r="AW203" s="125">
        <f t="shared" si="108"/>
        <v>0</v>
      </c>
      <c r="AX203" s="125">
        <f t="shared" si="108"/>
        <v>85</v>
      </c>
      <c r="AY203" s="125">
        <f t="shared" si="108"/>
        <v>3</v>
      </c>
      <c r="AZ203" s="125">
        <f t="shared" si="108"/>
        <v>7.6</v>
      </c>
      <c r="BA203" s="125">
        <f t="shared" si="108"/>
        <v>78.72</v>
      </c>
      <c r="BB203" s="125">
        <f t="shared" si="108"/>
        <v>0.72</v>
      </c>
      <c r="BC203" s="125">
        <f t="shared" si="108"/>
        <v>82.59</v>
      </c>
      <c r="BD203" s="125">
        <f t="shared" si="108"/>
        <v>0</v>
      </c>
      <c r="BE203" s="125">
        <f t="shared" si="105"/>
        <v>4963.11</v>
      </c>
      <c r="BF203" s="125">
        <f t="shared" si="106"/>
        <v>0</v>
      </c>
      <c r="BG203" s="125"/>
      <c r="BH203" s="125"/>
      <c r="BI203" s="125">
        <v>0</v>
      </c>
      <c r="BJ203" s="125">
        <v>0</v>
      </c>
      <c r="BK203" s="125">
        <v>3.11</v>
      </c>
      <c r="BL203" s="125">
        <v>0</v>
      </c>
      <c r="BM203" s="125">
        <f>BM228+BM231</f>
        <v>4960</v>
      </c>
      <c r="BN203" s="125">
        <v>0</v>
      </c>
      <c r="BO203" s="125">
        <v>0</v>
      </c>
      <c r="BP203" s="125">
        <v>0</v>
      </c>
      <c r="BQ203" s="125">
        <f>BQ228</f>
        <v>0</v>
      </c>
      <c r="BR203" s="125">
        <f>10323.96-25-4960-60+15</f>
        <v>5293.96</v>
      </c>
      <c r="BS203" s="125">
        <f t="shared" si="107"/>
        <v>21290.61</v>
      </c>
    </row>
    <row r="204" s="110" customFormat="1" spans="1:71">
      <c r="A204" s="123"/>
      <c r="B204" s="123" t="s">
        <v>137</v>
      </c>
      <c r="C204" s="123"/>
      <c r="D204" s="124" t="s">
        <v>360</v>
      </c>
      <c r="E204" s="125">
        <f t="shared" si="101"/>
        <v>2684.51</v>
      </c>
      <c r="F204" s="125">
        <f t="shared" si="102"/>
        <v>2591.12</v>
      </c>
      <c r="G204" s="125">
        <v>2380.08</v>
      </c>
      <c r="H204" s="125">
        <f t="shared" si="103"/>
        <v>196.03</v>
      </c>
      <c r="I204" s="125">
        <v>110.25</v>
      </c>
      <c r="J204" s="125">
        <v>0</v>
      </c>
      <c r="K204" s="125">
        <v>85.78</v>
      </c>
      <c r="L204" s="125">
        <v>0</v>
      </c>
      <c r="M204" s="125">
        <v>15.01</v>
      </c>
      <c r="N204" s="125">
        <v>0</v>
      </c>
      <c r="O204" s="125">
        <v>0</v>
      </c>
      <c r="P204" s="125">
        <v>0</v>
      </c>
      <c r="Q204" s="125"/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3"/>
      <c r="Y204" s="123" t="s">
        <v>137</v>
      </c>
      <c r="Z204" s="123"/>
      <c r="AA204" s="124" t="s">
        <v>360</v>
      </c>
      <c r="AB204" s="125">
        <f>SUM(AB205:AB206)</f>
        <v>92</v>
      </c>
      <c r="AC204" s="125">
        <f t="shared" ref="AC204:BD204" si="109">SUM(AC205:AC206)</f>
        <v>16.2</v>
      </c>
      <c r="AD204" s="125">
        <f t="shared" si="109"/>
        <v>0</v>
      </c>
      <c r="AE204" s="125">
        <f t="shared" si="109"/>
        <v>0</v>
      </c>
      <c r="AF204" s="125">
        <f t="shared" si="109"/>
        <v>0</v>
      </c>
      <c r="AG204" s="125">
        <f t="shared" si="109"/>
        <v>0</v>
      </c>
      <c r="AH204" s="125">
        <f t="shared" si="109"/>
        <v>0</v>
      </c>
      <c r="AI204" s="125">
        <f t="shared" si="109"/>
        <v>0</v>
      </c>
      <c r="AJ204" s="125">
        <f t="shared" si="109"/>
        <v>0</v>
      </c>
      <c r="AK204" s="125">
        <f t="shared" si="109"/>
        <v>0</v>
      </c>
      <c r="AL204" s="125">
        <f t="shared" si="109"/>
        <v>6.1</v>
      </c>
      <c r="AM204" s="125">
        <f t="shared" si="109"/>
        <v>0</v>
      </c>
      <c r="AN204" s="125">
        <f t="shared" si="109"/>
        <v>0</v>
      </c>
      <c r="AO204" s="125">
        <f t="shared" si="109"/>
        <v>0</v>
      </c>
      <c r="AP204" s="125">
        <f t="shared" si="109"/>
        <v>0</v>
      </c>
      <c r="AQ204" s="125">
        <f t="shared" si="109"/>
        <v>0</v>
      </c>
      <c r="AR204" s="125">
        <f t="shared" si="109"/>
        <v>20</v>
      </c>
      <c r="AS204" s="125">
        <f t="shared" si="109"/>
        <v>0</v>
      </c>
      <c r="AT204" s="125">
        <f t="shared" si="109"/>
        <v>0</v>
      </c>
      <c r="AU204" s="125">
        <f t="shared" si="109"/>
        <v>0</v>
      </c>
      <c r="AV204" s="125">
        <f t="shared" si="109"/>
        <v>0</v>
      </c>
      <c r="AW204" s="125">
        <f t="shared" si="109"/>
        <v>0</v>
      </c>
      <c r="AX204" s="125">
        <f t="shared" si="109"/>
        <v>20</v>
      </c>
      <c r="AY204" s="125">
        <f t="shared" si="109"/>
        <v>0</v>
      </c>
      <c r="AZ204" s="125">
        <f t="shared" si="109"/>
        <v>0</v>
      </c>
      <c r="BA204" s="125">
        <f t="shared" si="109"/>
        <v>29.7</v>
      </c>
      <c r="BB204" s="125">
        <f t="shared" si="109"/>
        <v>0</v>
      </c>
      <c r="BC204" s="125">
        <f t="shared" si="109"/>
        <v>0</v>
      </c>
      <c r="BD204" s="125">
        <f t="shared" si="109"/>
        <v>0</v>
      </c>
      <c r="BE204" s="125">
        <f t="shared" si="105"/>
        <v>1.39</v>
      </c>
      <c r="BF204" s="125">
        <f t="shared" si="106"/>
        <v>0</v>
      </c>
      <c r="BG204" s="125"/>
      <c r="BH204" s="125"/>
      <c r="BI204" s="125">
        <v>0</v>
      </c>
      <c r="BJ204" s="125">
        <v>0</v>
      </c>
      <c r="BK204" s="125">
        <v>1.39</v>
      </c>
      <c r="BL204" s="125">
        <v>0</v>
      </c>
      <c r="BM204" s="125">
        <v>0</v>
      </c>
      <c r="BN204" s="125">
        <v>0</v>
      </c>
      <c r="BO204" s="125">
        <v>0</v>
      </c>
      <c r="BP204" s="125">
        <v>0</v>
      </c>
      <c r="BQ204" s="125">
        <v>0</v>
      </c>
      <c r="BR204" s="125">
        <f>232-60</f>
        <v>172</v>
      </c>
      <c r="BS204" s="125">
        <f t="shared" si="107"/>
        <v>2856.51</v>
      </c>
    </row>
    <row r="205" s="110" customFormat="1" spans="1:71">
      <c r="A205" s="123" t="s">
        <v>361</v>
      </c>
      <c r="B205" s="123" t="s">
        <v>140</v>
      </c>
      <c r="C205" s="123" t="s">
        <v>137</v>
      </c>
      <c r="D205" s="124" t="s">
        <v>141</v>
      </c>
      <c r="E205" s="125">
        <f t="shared" si="101"/>
        <v>2684.51</v>
      </c>
      <c r="F205" s="125">
        <f t="shared" si="102"/>
        <v>2591.12</v>
      </c>
      <c r="G205" s="125">
        <v>2380.08</v>
      </c>
      <c r="H205" s="125">
        <f t="shared" si="103"/>
        <v>196.03</v>
      </c>
      <c r="I205" s="125">
        <v>110.25</v>
      </c>
      <c r="J205" s="125">
        <v>0</v>
      </c>
      <c r="K205" s="125">
        <v>85.78</v>
      </c>
      <c r="L205" s="125">
        <v>0</v>
      </c>
      <c r="M205" s="125">
        <v>15.01</v>
      </c>
      <c r="N205" s="125">
        <v>0</v>
      </c>
      <c r="O205" s="125">
        <v>0</v>
      </c>
      <c r="P205" s="125">
        <v>0</v>
      </c>
      <c r="Q205" s="125"/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3" t="s">
        <v>361</v>
      </c>
      <c r="Y205" s="123" t="s">
        <v>140</v>
      </c>
      <c r="Z205" s="123" t="s">
        <v>137</v>
      </c>
      <c r="AA205" s="124" t="s">
        <v>141</v>
      </c>
      <c r="AB205" s="125">
        <f t="shared" ref="AB205:AB206" si="110">SUBTOTAL(9,AC205:BD205)</f>
        <v>92</v>
      </c>
      <c r="AC205" s="136">
        <v>16.2</v>
      </c>
      <c r="AD205" s="136">
        <v>0</v>
      </c>
      <c r="AE205" s="137">
        <v>0</v>
      </c>
      <c r="AF205" s="137">
        <v>0</v>
      </c>
      <c r="AG205" s="136">
        <v>0</v>
      </c>
      <c r="AH205" s="136">
        <v>0</v>
      </c>
      <c r="AI205" s="136">
        <v>0</v>
      </c>
      <c r="AJ205" s="136">
        <v>0</v>
      </c>
      <c r="AK205" s="136">
        <v>0</v>
      </c>
      <c r="AL205" s="136">
        <v>6.1</v>
      </c>
      <c r="AM205" s="137">
        <v>0</v>
      </c>
      <c r="AN205" s="136">
        <v>0</v>
      </c>
      <c r="AO205" s="136">
        <v>0</v>
      </c>
      <c r="AP205" s="136">
        <v>0</v>
      </c>
      <c r="AQ205" s="136">
        <v>0</v>
      </c>
      <c r="AR205" s="136">
        <v>20</v>
      </c>
      <c r="AS205" s="137">
        <v>0</v>
      </c>
      <c r="AT205" s="137">
        <v>0</v>
      </c>
      <c r="AU205" s="137">
        <v>0</v>
      </c>
      <c r="AV205" s="136">
        <v>0</v>
      </c>
      <c r="AW205" s="137">
        <v>0</v>
      </c>
      <c r="AX205" s="136">
        <v>20</v>
      </c>
      <c r="AY205" s="136">
        <v>0</v>
      </c>
      <c r="AZ205" s="136">
        <v>0</v>
      </c>
      <c r="BA205" s="136">
        <v>29.7</v>
      </c>
      <c r="BB205" s="136">
        <v>0</v>
      </c>
      <c r="BC205" s="136">
        <v>0</v>
      </c>
      <c r="BD205" s="125">
        <v>0</v>
      </c>
      <c r="BE205" s="125">
        <f t="shared" si="105"/>
        <v>1.39</v>
      </c>
      <c r="BF205" s="125">
        <f t="shared" si="106"/>
        <v>0</v>
      </c>
      <c r="BG205" s="125"/>
      <c r="BH205" s="125"/>
      <c r="BI205" s="125">
        <v>0</v>
      </c>
      <c r="BJ205" s="125">
        <v>0</v>
      </c>
      <c r="BK205" s="125">
        <v>1.39</v>
      </c>
      <c r="BL205" s="125">
        <v>0</v>
      </c>
      <c r="BM205" s="125">
        <v>0</v>
      </c>
      <c r="BN205" s="125">
        <v>0</v>
      </c>
      <c r="BO205" s="125">
        <v>0</v>
      </c>
      <c r="BP205" s="125">
        <v>0</v>
      </c>
      <c r="BQ205" s="125">
        <v>0</v>
      </c>
      <c r="BR205" s="125">
        <v>142</v>
      </c>
      <c r="BS205" s="125">
        <f t="shared" si="107"/>
        <v>2826.51</v>
      </c>
    </row>
    <row r="206" s="110" customFormat="1" spans="1:71">
      <c r="A206" s="123" t="s">
        <v>361</v>
      </c>
      <c r="B206" s="123" t="s">
        <v>140</v>
      </c>
      <c r="C206" s="123" t="s">
        <v>154</v>
      </c>
      <c r="D206" s="124" t="s">
        <v>362</v>
      </c>
      <c r="E206" s="125">
        <f t="shared" si="101"/>
        <v>0</v>
      </c>
      <c r="F206" s="125">
        <f t="shared" si="102"/>
        <v>0</v>
      </c>
      <c r="G206" s="125">
        <v>0</v>
      </c>
      <c r="H206" s="125">
        <f t="shared" si="103"/>
        <v>0</v>
      </c>
      <c r="I206" s="125">
        <v>0</v>
      </c>
      <c r="J206" s="125">
        <v>0</v>
      </c>
      <c r="K206" s="125">
        <v>0</v>
      </c>
      <c r="L206" s="125">
        <v>0</v>
      </c>
      <c r="M206" s="125">
        <v>0</v>
      </c>
      <c r="N206" s="125">
        <v>0</v>
      </c>
      <c r="O206" s="125">
        <v>0</v>
      </c>
      <c r="P206" s="125">
        <v>0</v>
      </c>
      <c r="Q206" s="125"/>
      <c r="R206" s="125">
        <v>0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3" t="s">
        <v>361</v>
      </c>
      <c r="Y206" s="123" t="s">
        <v>140</v>
      </c>
      <c r="Z206" s="123" t="s">
        <v>154</v>
      </c>
      <c r="AA206" s="124" t="s">
        <v>362</v>
      </c>
      <c r="AB206" s="125">
        <f t="shared" si="110"/>
        <v>0</v>
      </c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>
        <v>0</v>
      </c>
      <c r="BE206" s="125">
        <f t="shared" si="105"/>
        <v>0</v>
      </c>
      <c r="BF206" s="125">
        <f t="shared" si="106"/>
        <v>0</v>
      </c>
      <c r="BG206" s="125"/>
      <c r="BH206" s="125"/>
      <c r="BI206" s="125">
        <v>0</v>
      </c>
      <c r="BJ206" s="125">
        <v>0</v>
      </c>
      <c r="BK206" s="125">
        <v>0</v>
      </c>
      <c r="BL206" s="125">
        <v>0</v>
      </c>
      <c r="BM206" s="125">
        <v>0</v>
      </c>
      <c r="BN206" s="125">
        <v>0</v>
      </c>
      <c r="BO206" s="125">
        <v>0</v>
      </c>
      <c r="BP206" s="125">
        <v>0</v>
      </c>
      <c r="BQ206" s="125">
        <v>0</v>
      </c>
      <c r="BR206" s="125">
        <f>90-60</f>
        <v>30</v>
      </c>
      <c r="BS206" s="125">
        <f t="shared" si="107"/>
        <v>30</v>
      </c>
    </row>
    <row r="207" s="110" customFormat="1" spans="1:71">
      <c r="A207" s="123"/>
      <c r="B207" s="123" t="s">
        <v>142</v>
      </c>
      <c r="C207" s="123"/>
      <c r="D207" s="124" t="s">
        <v>363</v>
      </c>
      <c r="E207" s="125">
        <f t="shared" si="101"/>
        <v>0</v>
      </c>
      <c r="F207" s="125">
        <f t="shared" si="102"/>
        <v>0</v>
      </c>
      <c r="G207" s="125">
        <v>0</v>
      </c>
      <c r="H207" s="125">
        <f t="shared" si="103"/>
        <v>0</v>
      </c>
      <c r="I207" s="125">
        <v>0</v>
      </c>
      <c r="J207" s="125">
        <v>0</v>
      </c>
      <c r="K207" s="125">
        <v>0</v>
      </c>
      <c r="L207" s="125">
        <v>0</v>
      </c>
      <c r="M207" s="125">
        <v>0</v>
      </c>
      <c r="N207" s="125">
        <v>0</v>
      </c>
      <c r="O207" s="125">
        <v>0</v>
      </c>
      <c r="P207" s="125">
        <v>0</v>
      </c>
      <c r="Q207" s="125"/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3"/>
      <c r="Y207" s="123" t="s">
        <v>142</v>
      </c>
      <c r="Z207" s="123"/>
      <c r="AA207" s="124" t="s">
        <v>363</v>
      </c>
      <c r="AB207" s="125">
        <f t="shared" si="104"/>
        <v>0</v>
      </c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>
        <v>0</v>
      </c>
      <c r="BE207" s="125">
        <f t="shared" si="105"/>
        <v>0</v>
      </c>
      <c r="BF207" s="125">
        <f t="shared" si="106"/>
        <v>0</v>
      </c>
      <c r="BG207" s="125"/>
      <c r="BH207" s="125"/>
      <c r="BI207" s="125">
        <v>0</v>
      </c>
      <c r="BJ207" s="125">
        <v>0</v>
      </c>
      <c r="BK207" s="125">
        <v>0</v>
      </c>
      <c r="BL207" s="125">
        <v>0</v>
      </c>
      <c r="BM207" s="125">
        <v>0</v>
      </c>
      <c r="BN207" s="125">
        <v>0</v>
      </c>
      <c r="BO207" s="125">
        <v>0</v>
      </c>
      <c r="BP207" s="125">
        <v>0</v>
      </c>
      <c r="BQ207" s="125">
        <v>0</v>
      </c>
      <c r="BR207" s="125">
        <v>1170</v>
      </c>
      <c r="BS207" s="125">
        <f t="shared" si="107"/>
        <v>1170</v>
      </c>
    </row>
    <row r="208" s="110" customFormat="1" spans="1:71">
      <c r="A208" s="123" t="s">
        <v>361</v>
      </c>
      <c r="B208" s="123" t="s">
        <v>144</v>
      </c>
      <c r="C208" s="123" t="s">
        <v>137</v>
      </c>
      <c r="D208" s="124" t="s">
        <v>364</v>
      </c>
      <c r="E208" s="125">
        <f t="shared" si="101"/>
        <v>0</v>
      </c>
      <c r="F208" s="125">
        <f t="shared" si="102"/>
        <v>0</v>
      </c>
      <c r="G208" s="125">
        <v>0</v>
      </c>
      <c r="H208" s="125">
        <f t="shared" si="103"/>
        <v>0</v>
      </c>
      <c r="I208" s="125">
        <v>0</v>
      </c>
      <c r="J208" s="125">
        <v>0</v>
      </c>
      <c r="K208" s="125">
        <v>0</v>
      </c>
      <c r="L208" s="125">
        <v>0</v>
      </c>
      <c r="M208" s="125">
        <v>0</v>
      </c>
      <c r="N208" s="125">
        <v>0</v>
      </c>
      <c r="O208" s="125">
        <v>0</v>
      </c>
      <c r="P208" s="125">
        <v>0</v>
      </c>
      <c r="Q208" s="125"/>
      <c r="R208" s="125">
        <v>0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3" t="s">
        <v>361</v>
      </c>
      <c r="Y208" s="123" t="s">
        <v>144</v>
      </c>
      <c r="Z208" s="123" t="s">
        <v>137</v>
      </c>
      <c r="AA208" s="124" t="s">
        <v>364</v>
      </c>
      <c r="AB208" s="125">
        <f t="shared" ref="AB208:AB209" si="111">SUBTOTAL(9,AC208:BD208)</f>
        <v>0</v>
      </c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  <c r="BD208" s="125">
        <v>0</v>
      </c>
      <c r="BE208" s="125">
        <f t="shared" si="105"/>
        <v>0</v>
      </c>
      <c r="BF208" s="125">
        <f t="shared" si="106"/>
        <v>0</v>
      </c>
      <c r="BG208" s="125"/>
      <c r="BH208" s="125"/>
      <c r="BI208" s="125">
        <v>0</v>
      </c>
      <c r="BJ208" s="125">
        <v>0</v>
      </c>
      <c r="BK208" s="125">
        <v>0</v>
      </c>
      <c r="BL208" s="125">
        <v>0</v>
      </c>
      <c r="BM208" s="125">
        <v>0</v>
      </c>
      <c r="BN208" s="125">
        <v>0</v>
      </c>
      <c r="BO208" s="125">
        <v>0</v>
      </c>
      <c r="BP208" s="125">
        <v>0</v>
      </c>
      <c r="BQ208" s="125">
        <v>0</v>
      </c>
      <c r="BR208" s="125">
        <v>1170</v>
      </c>
      <c r="BS208" s="125">
        <f t="shared" si="107"/>
        <v>1170</v>
      </c>
    </row>
    <row r="209" s="110" customFormat="1" spans="1:71">
      <c r="A209" s="123" t="s">
        <v>361</v>
      </c>
      <c r="B209" s="123" t="s">
        <v>144</v>
      </c>
      <c r="C209" s="123" t="s">
        <v>154</v>
      </c>
      <c r="D209" s="124" t="s">
        <v>365</v>
      </c>
      <c r="E209" s="125">
        <f t="shared" si="101"/>
        <v>0</v>
      </c>
      <c r="F209" s="125">
        <f t="shared" si="102"/>
        <v>0</v>
      </c>
      <c r="G209" s="125">
        <v>0</v>
      </c>
      <c r="H209" s="125">
        <f t="shared" si="103"/>
        <v>0</v>
      </c>
      <c r="I209" s="125">
        <v>0</v>
      </c>
      <c r="J209" s="125">
        <v>0</v>
      </c>
      <c r="K209" s="125">
        <v>0</v>
      </c>
      <c r="L209" s="125">
        <v>0</v>
      </c>
      <c r="M209" s="125">
        <v>0</v>
      </c>
      <c r="N209" s="125">
        <v>0</v>
      </c>
      <c r="O209" s="125">
        <v>0</v>
      </c>
      <c r="P209" s="125">
        <v>0</v>
      </c>
      <c r="Q209" s="125"/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3" t="s">
        <v>361</v>
      </c>
      <c r="Y209" s="123" t="s">
        <v>144</v>
      </c>
      <c r="Z209" s="123" t="s">
        <v>154</v>
      </c>
      <c r="AA209" s="124" t="s">
        <v>365</v>
      </c>
      <c r="AB209" s="125">
        <f t="shared" si="111"/>
        <v>0</v>
      </c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  <c r="BC209" s="125"/>
      <c r="BD209" s="125">
        <v>0</v>
      </c>
      <c r="BE209" s="125">
        <f t="shared" si="105"/>
        <v>0</v>
      </c>
      <c r="BF209" s="125">
        <f t="shared" si="106"/>
        <v>0</v>
      </c>
      <c r="BG209" s="125"/>
      <c r="BH209" s="125"/>
      <c r="BI209" s="125">
        <v>0</v>
      </c>
      <c r="BJ209" s="125">
        <v>0</v>
      </c>
      <c r="BK209" s="125">
        <v>0</v>
      </c>
      <c r="BL209" s="125">
        <v>0</v>
      </c>
      <c r="BM209" s="125">
        <v>0</v>
      </c>
      <c r="BN209" s="125">
        <v>0</v>
      </c>
      <c r="BO209" s="125">
        <v>0</v>
      </c>
      <c r="BP209" s="125">
        <v>0</v>
      </c>
      <c r="BQ209" s="125">
        <v>0</v>
      </c>
      <c r="BR209" s="125">
        <v>0</v>
      </c>
      <c r="BS209" s="125">
        <f t="shared" si="107"/>
        <v>0</v>
      </c>
    </row>
    <row r="210" s="110" customFormat="1" spans="1:71">
      <c r="A210" s="123"/>
      <c r="B210" s="123" t="s">
        <v>145</v>
      </c>
      <c r="C210" s="123"/>
      <c r="D210" s="124" t="s">
        <v>366</v>
      </c>
      <c r="E210" s="125">
        <f t="shared" si="101"/>
        <v>0</v>
      </c>
      <c r="F210" s="125">
        <f t="shared" si="102"/>
        <v>0</v>
      </c>
      <c r="G210" s="125">
        <v>0</v>
      </c>
      <c r="H210" s="125">
        <f t="shared" si="103"/>
        <v>0</v>
      </c>
      <c r="I210" s="125">
        <v>0</v>
      </c>
      <c r="J210" s="125">
        <v>0</v>
      </c>
      <c r="K210" s="125">
        <v>0</v>
      </c>
      <c r="L210" s="125">
        <v>0</v>
      </c>
      <c r="M210" s="125">
        <v>0</v>
      </c>
      <c r="N210" s="125">
        <v>0</v>
      </c>
      <c r="O210" s="125">
        <v>0</v>
      </c>
      <c r="P210" s="125">
        <v>0</v>
      </c>
      <c r="Q210" s="125"/>
      <c r="R210" s="125">
        <v>0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3"/>
      <c r="Y210" s="123" t="s">
        <v>145</v>
      </c>
      <c r="Z210" s="123"/>
      <c r="AA210" s="124" t="s">
        <v>366</v>
      </c>
      <c r="AB210" s="125">
        <f t="shared" si="104"/>
        <v>0</v>
      </c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>
        <v>0</v>
      </c>
      <c r="BE210" s="125">
        <f t="shared" si="105"/>
        <v>0</v>
      </c>
      <c r="BF210" s="125">
        <f t="shared" si="106"/>
        <v>0</v>
      </c>
      <c r="BG210" s="125"/>
      <c r="BH210" s="125"/>
      <c r="BI210" s="125">
        <v>0</v>
      </c>
      <c r="BJ210" s="125">
        <v>0</v>
      </c>
      <c r="BK210" s="125">
        <v>0</v>
      </c>
      <c r="BL210" s="125">
        <v>0</v>
      </c>
      <c r="BM210" s="125">
        <v>0</v>
      </c>
      <c r="BN210" s="125">
        <v>0</v>
      </c>
      <c r="BO210" s="125">
        <v>0</v>
      </c>
      <c r="BP210" s="125">
        <v>0</v>
      </c>
      <c r="BQ210" s="125">
        <v>0</v>
      </c>
      <c r="BR210" s="125">
        <v>630</v>
      </c>
      <c r="BS210" s="125">
        <f t="shared" si="107"/>
        <v>630</v>
      </c>
    </row>
    <row r="211" s="110" customFormat="1" spans="1:71">
      <c r="A211" s="123" t="s">
        <v>361</v>
      </c>
      <c r="B211" s="123" t="s">
        <v>147</v>
      </c>
      <c r="C211" s="123" t="s">
        <v>142</v>
      </c>
      <c r="D211" s="124" t="s">
        <v>367</v>
      </c>
      <c r="E211" s="125">
        <f t="shared" si="101"/>
        <v>0</v>
      </c>
      <c r="F211" s="125">
        <f t="shared" si="102"/>
        <v>0</v>
      </c>
      <c r="G211" s="125">
        <v>0</v>
      </c>
      <c r="H211" s="125">
        <f t="shared" si="103"/>
        <v>0</v>
      </c>
      <c r="I211" s="125">
        <v>0</v>
      </c>
      <c r="J211" s="125">
        <v>0</v>
      </c>
      <c r="K211" s="125">
        <v>0</v>
      </c>
      <c r="L211" s="125">
        <v>0</v>
      </c>
      <c r="M211" s="125">
        <v>0</v>
      </c>
      <c r="N211" s="125">
        <v>0</v>
      </c>
      <c r="O211" s="125">
        <v>0</v>
      </c>
      <c r="P211" s="125">
        <v>0</v>
      </c>
      <c r="Q211" s="125"/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3" t="s">
        <v>361</v>
      </c>
      <c r="Y211" s="123" t="s">
        <v>147</v>
      </c>
      <c r="Z211" s="123" t="s">
        <v>142</v>
      </c>
      <c r="AA211" s="124" t="s">
        <v>367</v>
      </c>
      <c r="AB211" s="125">
        <f t="shared" ref="AB211:AB212" si="112">SUBTOTAL(9,AC211:BD211)</f>
        <v>0</v>
      </c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>
        <v>0</v>
      </c>
      <c r="BE211" s="125">
        <f t="shared" si="105"/>
        <v>0</v>
      </c>
      <c r="BF211" s="125">
        <f t="shared" si="106"/>
        <v>0</v>
      </c>
      <c r="BG211" s="125"/>
      <c r="BH211" s="125"/>
      <c r="BI211" s="125">
        <v>0</v>
      </c>
      <c r="BJ211" s="125">
        <v>0</v>
      </c>
      <c r="BK211" s="125">
        <v>0</v>
      </c>
      <c r="BL211" s="125">
        <v>0</v>
      </c>
      <c r="BM211" s="125">
        <v>0</v>
      </c>
      <c r="BN211" s="125">
        <v>0</v>
      </c>
      <c r="BO211" s="125">
        <v>0</v>
      </c>
      <c r="BP211" s="125">
        <v>0</v>
      </c>
      <c r="BQ211" s="125">
        <v>0</v>
      </c>
      <c r="BR211" s="125">
        <v>160</v>
      </c>
      <c r="BS211" s="125">
        <f t="shared" si="107"/>
        <v>160</v>
      </c>
    </row>
    <row r="212" s="110" customFormat="1" spans="1:71">
      <c r="A212" s="123" t="s">
        <v>361</v>
      </c>
      <c r="B212" s="123" t="s">
        <v>147</v>
      </c>
      <c r="C212" s="123" t="s">
        <v>154</v>
      </c>
      <c r="D212" s="124" t="s">
        <v>368</v>
      </c>
      <c r="E212" s="125">
        <f t="shared" si="101"/>
        <v>0</v>
      </c>
      <c r="F212" s="125">
        <f t="shared" si="102"/>
        <v>0</v>
      </c>
      <c r="G212" s="125">
        <v>0</v>
      </c>
      <c r="H212" s="125">
        <f t="shared" si="103"/>
        <v>0</v>
      </c>
      <c r="I212" s="125">
        <v>0</v>
      </c>
      <c r="J212" s="125">
        <v>0</v>
      </c>
      <c r="K212" s="125">
        <v>0</v>
      </c>
      <c r="L212" s="125">
        <v>0</v>
      </c>
      <c r="M212" s="125">
        <v>0</v>
      </c>
      <c r="N212" s="125">
        <v>0</v>
      </c>
      <c r="O212" s="125">
        <v>0</v>
      </c>
      <c r="P212" s="125">
        <v>0</v>
      </c>
      <c r="Q212" s="125"/>
      <c r="R212" s="125">
        <v>0</v>
      </c>
      <c r="S212" s="125">
        <v>0</v>
      </c>
      <c r="T212" s="125">
        <v>0</v>
      </c>
      <c r="U212" s="125">
        <v>0</v>
      </c>
      <c r="V212" s="125">
        <v>0</v>
      </c>
      <c r="W212" s="125">
        <v>0</v>
      </c>
      <c r="X212" s="123" t="s">
        <v>361</v>
      </c>
      <c r="Y212" s="123" t="s">
        <v>147</v>
      </c>
      <c r="Z212" s="123" t="s">
        <v>154</v>
      </c>
      <c r="AA212" s="124" t="s">
        <v>368</v>
      </c>
      <c r="AB212" s="125">
        <f t="shared" si="112"/>
        <v>0</v>
      </c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>
        <v>0</v>
      </c>
      <c r="BE212" s="125">
        <f t="shared" si="105"/>
        <v>0</v>
      </c>
      <c r="BF212" s="125">
        <f t="shared" si="106"/>
        <v>0</v>
      </c>
      <c r="BG212" s="125"/>
      <c r="BH212" s="125"/>
      <c r="BI212" s="125">
        <v>0</v>
      </c>
      <c r="BJ212" s="125">
        <v>0</v>
      </c>
      <c r="BK212" s="125">
        <v>0</v>
      </c>
      <c r="BL212" s="125">
        <v>0</v>
      </c>
      <c r="BM212" s="125">
        <v>0</v>
      </c>
      <c r="BN212" s="125">
        <v>0</v>
      </c>
      <c r="BO212" s="125">
        <v>0</v>
      </c>
      <c r="BP212" s="125">
        <v>0</v>
      </c>
      <c r="BQ212" s="125">
        <v>0</v>
      </c>
      <c r="BR212" s="125">
        <v>470</v>
      </c>
      <c r="BS212" s="125">
        <f t="shared" si="107"/>
        <v>470</v>
      </c>
    </row>
    <row r="213" s="110" customFormat="1" spans="1:71">
      <c r="A213" s="123"/>
      <c r="B213" s="123" t="s">
        <v>156</v>
      </c>
      <c r="C213" s="123"/>
      <c r="D213" s="124" t="s">
        <v>369</v>
      </c>
      <c r="E213" s="125">
        <f t="shared" si="101"/>
        <v>1748.79</v>
      </c>
      <c r="F213" s="125">
        <f t="shared" si="102"/>
        <v>1406.24</v>
      </c>
      <c r="G213" s="125">
        <v>782.99</v>
      </c>
      <c r="H213" s="125">
        <f t="shared" si="103"/>
        <v>132.75</v>
      </c>
      <c r="I213" s="125">
        <v>132.75</v>
      </c>
      <c r="J213" s="125">
        <v>0</v>
      </c>
      <c r="K213" s="125">
        <v>0</v>
      </c>
      <c r="L213" s="125">
        <v>0</v>
      </c>
      <c r="M213" s="125">
        <v>65.25</v>
      </c>
      <c r="N213" s="125">
        <v>0</v>
      </c>
      <c r="O213" s="125">
        <v>425.25</v>
      </c>
      <c r="P213" s="125">
        <v>0</v>
      </c>
      <c r="Q213" s="125"/>
      <c r="R213" s="125">
        <v>0</v>
      </c>
      <c r="S213" s="125">
        <v>0</v>
      </c>
      <c r="T213" s="125">
        <v>0</v>
      </c>
      <c r="U213" s="125">
        <v>0</v>
      </c>
      <c r="V213" s="125">
        <v>0</v>
      </c>
      <c r="W213" s="125">
        <v>0</v>
      </c>
      <c r="X213" s="123"/>
      <c r="Y213" s="123" t="s">
        <v>156</v>
      </c>
      <c r="Z213" s="123"/>
      <c r="AA213" s="124" t="s">
        <v>369</v>
      </c>
      <c r="AB213" s="125">
        <f>SUM(AB214:AB219)</f>
        <v>340.83</v>
      </c>
      <c r="AC213" s="125">
        <f t="shared" ref="AC213:BD213" si="113">SUM(AC214:AC219)</f>
        <v>44</v>
      </c>
      <c r="AD213" s="125">
        <f t="shared" si="113"/>
        <v>13.7</v>
      </c>
      <c r="AE213" s="125">
        <f t="shared" si="113"/>
        <v>0</v>
      </c>
      <c r="AF213" s="125">
        <f t="shared" si="113"/>
        <v>0.5</v>
      </c>
      <c r="AG213" s="125">
        <f t="shared" si="113"/>
        <v>9</v>
      </c>
      <c r="AH213" s="125">
        <f t="shared" si="113"/>
        <v>14.5</v>
      </c>
      <c r="AI213" s="125">
        <f t="shared" si="113"/>
        <v>6</v>
      </c>
      <c r="AJ213" s="125">
        <f t="shared" si="113"/>
        <v>0</v>
      </c>
      <c r="AK213" s="125">
        <f t="shared" si="113"/>
        <v>0</v>
      </c>
      <c r="AL213" s="125">
        <f t="shared" si="113"/>
        <v>21</v>
      </c>
      <c r="AM213" s="125">
        <f t="shared" si="113"/>
        <v>0</v>
      </c>
      <c r="AN213" s="125">
        <f t="shared" si="113"/>
        <v>8</v>
      </c>
      <c r="AO213" s="125">
        <f t="shared" si="113"/>
        <v>0.5</v>
      </c>
      <c r="AP213" s="125">
        <f t="shared" si="113"/>
        <v>2</v>
      </c>
      <c r="AQ213" s="125">
        <f t="shared" si="113"/>
        <v>4.9</v>
      </c>
      <c r="AR213" s="125">
        <f t="shared" si="113"/>
        <v>0.5</v>
      </c>
      <c r="AS213" s="125">
        <f t="shared" si="113"/>
        <v>0</v>
      </c>
      <c r="AT213" s="125">
        <f t="shared" si="113"/>
        <v>0</v>
      </c>
      <c r="AU213" s="125">
        <f t="shared" si="113"/>
        <v>2</v>
      </c>
      <c r="AV213" s="125">
        <f t="shared" si="113"/>
        <v>6.3</v>
      </c>
      <c r="AW213" s="125">
        <f t="shared" si="113"/>
        <v>0</v>
      </c>
      <c r="AX213" s="125">
        <f t="shared" si="113"/>
        <v>65</v>
      </c>
      <c r="AY213" s="125">
        <f t="shared" si="113"/>
        <v>3</v>
      </c>
      <c r="AZ213" s="125">
        <f t="shared" si="113"/>
        <v>7.6</v>
      </c>
      <c r="BA213" s="125">
        <f t="shared" si="113"/>
        <v>49.02</v>
      </c>
      <c r="BB213" s="125">
        <f t="shared" si="113"/>
        <v>0.72</v>
      </c>
      <c r="BC213" s="125">
        <f t="shared" si="113"/>
        <v>82.59</v>
      </c>
      <c r="BD213" s="125">
        <f t="shared" si="113"/>
        <v>0</v>
      </c>
      <c r="BE213" s="125">
        <f t="shared" si="105"/>
        <v>1.72</v>
      </c>
      <c r="BF213" s="125">
        <f t="shared" si="106"/>
        <v>0</v>
      </c>
      <c r="BG213" s="125"/>
      <c r="BH213" s="125"/>
      <c r="BI213" s="125">
        <v>0</v>
      </c>
      <c r="BJ213" s="125">
        <v>0</v>
      </c>
      <c r="BK213" s="125">
        <v>1.72</v>
      </c>
      <c r="BL213" s="125">
        <v>0</v>
      </c>
      <c r="BM213" s="125">
        <v>0</v>
      </c>
      <c r="BN213" s="125">
        <v>0</v>
      </c>
      <c r="BO213" s="125">
        <v>0</v>
      </c>
      <c r="BP213" s="125">
        <v>0</v>
      </c>
      <c r="BQ213" s="125">
        <v>0</v>
      </c>
      <c r="BR213" s="125">
        <v>1091.31</v>
      </c>
      <c r="BS213" s="125">
        <f t="shared" si="107"/>
        <v>2840.1</v>
      </c>
    </row>
    <row r="214" s="110" customFormat="1" spans="1:71">
      <c r="A214" s="123" t="s">
        <v>361</v>
      </c>
      <c r="B214" s="123" t="s">
        <v>158</v>
      </c>
      <c r="C214" s="123" t="s">
        <v>137</v>
      </c>
      <c r="D214" s="124" t="s">
        <v>370</v>
      </c>
      <c r="E214" s="125">
        <f t="shared" si="101"/>
        <v>604.84</v>
      </c>
      <c r="F214" s="125">
        <f t="shared" si="102"/>
        <v>503.56</v>
      </c>
      <c r="G214" s="125">
        <v>284.13</v>
      </c>
      <c r="H214" s="125">
        <f t="shared" si="103"/>
        <v>0</v>
      </c>
      <c r="I214" s="125">
        <v>0</v>
      </c>
      <c r="J214" s="125">
        <v>0</v>
      </c>
      <c r="K214" s="125">
        <v>0</v>
      </c>
      <c r="L214" s="125">
        <v>0</v>
      </c>
      <c r="M214" s="125">
        <v>23.68</v>
      </c>
      <c r="N214" s="125">
        <v>0</v>
      </c>
      <c r="O214" s="125">
        <v>195.75</v>
      </c>
      <c r="P214" s="125">
        <v>0</v>
      </c>
      <c r="Q214" s="125"/>
      <c r="R214" s="125">
        <v>0</v>
      </c>
      <c r="S214" s="125">
        <v>0</v>
      </c>
      <c r="T214" s="125">
        <v>0</v>
      </c>
      <c r="U214" s="125">
        <v>0</v>
      </c>
      <c r="V214" s="125">
        <v>0</v>
      </c>
      <c r="W214" s="125">
        <v>0</v>
      </c>
      <c r="X214" s="123" t="s">
        <v>361</v>
      </c>
      <c r="Y214" s="123" t="s">
        <v>158</v>
      </c>
      <c r="Z214" s="123" t="s">
        <v>137</v>
      </c>
      <c r="AA214" s="124" t="s">
        <v>370</v>
      </c>
      <c r="AB214" s="125">
        <f t="shared" ref="AB214:AB219" si="114">SUBTOTAL(9,AC214:BD214)</f>
        <v>100.37</v>
      </c>
      <c r="AC214" s="136">
        <v>4</v>
      </c>
      <c r="AD214" s="136">
        <v>2.5</v>
      </c>
      <c r="AE214" s="137">
        <v>0</v>
      </c>
      <c r="AF214" s="137">
        <v>0</v>
      </c>
      <c r="AG214" s="136">
        <v>0.5</v>
      </c>
      <c r="AH214" s="136">
        <v>2</v>
      </c>
      <c r="AI214" s="136">
        <v>1</v>
      </c>
      <c r="AJ214" s="136">
        <v>0</v>
      </c>
      <c r="AK214" s="136">
        <v>0</v>
      </c>
      <c r="AL214" s="136">
        <v>10</v>
      </c>
      <c r="AM214" s="137">
        <v>0</v>
      </c>
      <c r="AN214" s="136">
        <v>2</v>
      </c>
      <c r="AO214" s="136">
        <v>0</v>
      </c>
      <c r="AP214" s="136">
        <v>0</v>
      </c>
      <c r="AQ214" s="136">
        <v>0</v>
      </c>
      <c r="AR214" s="136">
        <v>0</v>
      </c>
      <c r="AS214" s="137">
        <v>0</v>
      </c>
      <c r="AT214" s="137">
        <v>0</v>
      </c>
      <c r="AU214" s="137">
        <v>0</v>
      </c>
      <c r="AV214" s="136">
        <v>2.3</v>
      </c>
      <c r="AW214" s="137">
        <v>0</v>
      </c>
      <c r="AX214" s="136">
        <v>30</v>
      </c>
      <c r="AY214" s="136">
        <v>0</v>
      </c>
      <c r="AZ214" s="136">
        <v>5</v>
      </c>
      <c r="BA214" s="136">
        <v>0</v>
      </c>
      <c r="BB214" s="136">
        <v>0</v>
      </c>
      <c r="BC214" s="136">
        <v>41.07</v>
      </c>
      <c r="BD214" s="125">
        <v>0</v>
      </c>
      <c r="BE214" s="125">
        <f t="shared" si="105"/>
        <v>0.91</v>
      </c>
      <c r="BF214" s="125">
        <f t="shared" si="106"/>
        <v>0</v>
      </c>
      <c r="BG214" s="125"/>
      <c r="BH214" s="125"/>
      <c r="BI214" s="125">
        <v>0</v>
      </c>
      <c r="BJ214" s="125">
        <v>0</v>
      </c>
      <c r="BK214" s="125">
        <v>0.91</v>
      </c>
      <c r="BL214" s="125">
        <v>0</v>
      </c>
      <c r="BM214" s="125">
        <v>0</v>
      </c>
      <c r="BN214" s="125">
        <v>0</v>
      </c>
      <c r="BO214" s="125">
        <v>0</v>
      </c>
      <c r="BP214" s="125">
        <v>0</v>
      </c>
      <c r="BQ214" s="125">
        <v>0</v>
      </c>
      <c r="BR214" s="125">
        <v>225.78</v>
      </c>
      <c r="BS214" s="125">
        <f t="shared" si="107"/>
        <v>830.62</v>
      </c>
    </row>
    <row r="215" s="110" customFormat="1" spans="1:71">
      <c r="A215" s="123" t="s">
        <v>361</v>
      </c>
      <c r="B215" s="123" t="s">
        <v>158</v>
      </c>
      <c r="C215" s="123" t="s">
        <v>142</v>
      </c>
      <c r="D215" s="124" t="s">
        <v>371</v>
      </c>
      <c r="E215" s="125">
        <f t="shared" si="101"/>
        <v>435.49</v>
      </c>
      <c r="F215" s="125">
        <f t="shared" si="102"/>
        <v>300.33</v>
      </c>
      <c r="G215" s="125">
        <v>158.84</v>
      </c>
      <c r="H215" s="125">
        <f t="shared" si="103"/>
        <v>128.25</v>
      </c>
      <c r="I215" s="125">
        <v>128.25</v>
      </c>
      <c r="J215" s="125">
        <v>0</v>
      </c>
      <c r="K215" s="125">
        <v>0</v>
      </c>
      <c r="L215" s="125">
        <v>0</v>
      </c>
      <c r="M215" s="125">
        <v>13.24</v>
      </c>
      <c r="N215" s="125">
        <v>0</v>
      </c>
      <c r="O215" s="125">
        <v>0</v>
      </c>
      <c r="P215" s="125">
        <v>0</v>
      </c>
      <c r="Q215" s="125"/>
      <c r="R215" s="125">
        <v>0</v>
      </c>
      <c r="S215" s="125">
        <v>0</v>
      </c>
      <c r="T215" s="125">
        <v>0</v>
      </c>
      <c r="U215" s="125">
        <v>0</v>
      </c>
      <c r="V215" s="125">
        <v>0</v>
      </c>
      <c r="W215" s="125">
        <v>0</v>
      </c>
      <c r="X215" s="123" t="s">
        <v>361</v>
      </c>
      <c r="Y215" s="123" t="s">
        <v>158</v>
      </c>
      <c r="Z215" s="123" t="s">
        <v>142</v>
      </c>
      <c r="AA215" s="124" t="s">
        <v>371</v>
      </c>
      <c r="AB215" s="125">
        <f t="shared" si="114"/>
        <v>134.36</v>
      </c>
      <c r="AC215" s="136">
        <v>13</v>
      </c>
      <c r="AD215" s="136">
        <v>2.2</v>
      </c>
      <c r="AE215" s="137">
        <v>0</v>
      </c>
      <c r="AF215" s="137">
        <v>0</v>
      </c>
      <c r="AG215" s="136">
        <v>0.5</v>
      </c>
      <c r="AH215" s="136">
        <v>2.5</v>
      </c>
      <c r="AI215" s="136">
        <v>0.5</v>
      </c>
      <c r="AJ215" s="136">
        <v>0</v>
      </c>
      <c r="AK215" s="136">
        <v>0</v>
      </c>
      <c r="AL215" s="136">
        <v>7</v>
      </c>
      <c r="AM215" s="137">
        <v>0</v>
      </c>
      <c r="AN215" s="136">
        <v>0</v>
      </c>
      <c r="AO215" s="136">
        <v>0</v>
      </c>
      <c r="AP215" s="136">
        <v>0</v>
      </c>
      <c r="AQ215" s="136">
        <v>1.9</v>
      </c>
      <c r="AR215" s="136">
        <v>0.5</v>
      </c>
      <c r="AS215" s="137">
        <v>0</v>
      </c>
      <c r="AT215" s="137">
        <v>0</v>
      </c>
      <c r="AU215" s="137">
        <v>0</v>
      </c>
      <c r="AV215" s="136">
        <v>0</v>
      </c>
      <c r="AW215" s="137">
        <v>0</v>
      </c>
      <c r="AX215" s="136">
        <v>23</v>
      </c>
      <c r="AY215" s="136">
        <v>0</v>
      </c>
      <c r="AZ215" s="136">
        <v>0</v>
      </c>
      <c r="BA215" s="136">
        <v>47.02</v>
      </c>
      <c r="BB215" s="136">
        <v>0.72</v>
      </c>
      <c r="BC215" s="136">
        <v>35.52</v>
      </c>
      <c r="BD215" s="125">
        <v>0</v>
      </c>
      <c r="BE215" s="125">
        <f t="shared" si="105"/>
        <v>0.8</v>
      </c>
      <c r="BF215" s="125">
        <f t="shared" si="106"/>
        <v>0</v>
      </c>
      <c r="BG215" s="125"/>
      <c r="BH215" s="125"/>
      <c r="BI215" s="125">
        <v>0</v>
      </c>
      <c r="BJ215" s="125">
        <v>0</v>
      </c>
      <c r="BK215" s="125">
        <v>0.8</v>
      </c>
      <c r="BL215" s="125">
        <v>0</v>
      </c>
      <c r="BM215" s="125">
        <v>0</v>
      </c>
      <c r="BN215" s="125">
        <v>0</v>
      </c>
      <c r="BO215" s="125">
        <v>0</v>
      </c>
      <c r="BP215" s="125">
        <v>0</v>
      </c>
      <c r="BQ215" s="125">
        <v>0</v>
      </c>
      <c r="BR215" s="125">
        <v>86</v>
      </c>
      <c r="BS215" s="125">
        <f t="shared" si="107"/>
        <v>521.49</v>
      </c>
    </row>
    <row r="216" s="110" customFormat="1" spans="1:71">
      <c r="A216" s="123" t="s">
        <v>361</v>
      </c>
      <c r="B216" s="123" t="s">
        <v>158</v>
      </c>
      <c r="C216" s="123" t="s">
        <v>145</v>
      </c>
      <c r="D216" s="124" t="s">
        <v>372</v>
      </c>
      <c r="E216" s="125">
        <f t="shared" si="101"/>
        <v>708.47</v>
      </c>
      <c r="F216" s="125">
        <f t="shared" si="102"/>
        <v>602.37</v>
      </c>
      <c r="G216" s="125">
        <v>340.03</v>
      </c>
      <c r="H216" s="125">
        <f t="shared" si="103"/>
        <v>4.5</v>
      </c>
      <c r="I216" s="125">
        <v>4.5</v>
      </c>
      <c r="J216" s="125">
        <v>0</v>
      </c>
      <c r="K216" s="125">
        <v>0</v>
      </c>
      <c r="L216" s="125">
        <v>0</v>
      </c>
      <c r="M216" s="125">
        <v>28.34</v>
      </c>
      <c r="N216" s="125">
        <v>0</v>
      </c>
      <c r="O216" s="125">
        <v>229.5</v>
      </c>
      <c r="P216" s="125">
        <v>0</v>
      </c>
      <c r="Q216" s="125"/>
      <c r="R216" s="125">
        <v>0</v>
      </c>
      <c r="S216" s="125">
        <v>0</v>
      </c>
      <c r="T216" s="125">
        <v>0</v>
      </c>
      <c r="U216" s="125">
        <v>0</v>
      </c>
      <c r="V216" s="125">
        <v>0</v>
      </c>
      <c r="W216" s="125">
        <v>0</v>
      </c>
      <c r="X216" s="123" t="s">
        <v>361</v>
      </c>
      <c r="Y216" s="123" t="s">
        <v>158</v>
      </c>
      <c r="Z216" s="123" t="s">
        <v>145</v>
      </c>
      <c r="AA216" s="124" t="s">
        <v>372</v>
      </c>
      <c r="AB216" s="125">
        <f t="shared" si="114"/>
        <v>106.1</v>
      </c>
      <c r="AC216" s="136">
        <v>27</v>
      </c>
      <c r="AD216" s="136">
        <v>9</v>
      </c>
      <c r="AE216" s="137">
        <v>0</v>
      </c>
      <c r="AF216" s="137">
        <v>0.5</v>
      </c>
      <c r="AG216" s="136">
        <v>8</v>
      </c>
      <c r="AH216" s="136">
        <v>10</v>
      </c>
      <c r="AI216" s="136">
        <v>4.5</v>
      </c>
      <c r="AJ216" s="136">
        <v>0</v>
      </c>
      <c r="AK216" s="136">
        <v>0</v>
      </c>
      <c r="AL216" s="136">
        <v>4</v>
      </c>
      <c r="AM216" s="137">
        <v>0</v>
      </c>
      <c r="AN216" s="136">
        <v>6</v>
      </c>
      <c r="AO216" s="136">
        <v>0.5</v>
      </c>
      <c r="AP216" s="136">
        <v>2</v>
      </c>
      <c r="AQ216" s="136">
        <v>3</v>
      </c>
      <c r="AR216" s="136">
        <v>0</v>
      </c>
      <c r="AS216" s="137">
        <v>0</v>
      </c>
      <c r="AT216" s="137">
        <v>0</v>
      </c>
      <c r="AU216" s="137">
        <v>2</v>
      </c>
      <c r="AV216" s="136">
        <v>4</v>
      </c>
      <c r="AW216" s="137">
        <v>0</v>
      </c>
      <c r="AX216" s="136">
        <v>12</v>
      </c>
      <c r="AY216" s="136">
        <v>3</v>
      </c>
      <c r="AZ216" s="136">
        <v>2.6</v>
      </c>
      <c r="BA216" s="136">
        <v>2</v>
      </c>
      <c r="BB216" s="136">
        <v>0</v>
      </c>
      <c r="BC216" s="136">
        <v>6</v>
      </c>
      <c r="BD216" s="125">
        <v>0</v>
      </c>
      <c r="BE216" s="125">
        <f t="shared" si="105"/>
        <v>0</v>
      </c>
      <c r="BF216" s="125">
        <f t="shared" si="106"/>
        <v>0</v>
      </c>
      <c r="BG216" s="125"/>
      <c r="BH216" s="125"/>
      <c r="BI216" s="125">
        <v>0</v>
      </c>
      <c r="BJ216" s="125">
        <v>0</v>
      </c>
      <c r="BK216" s="125">
        <v>0</v>
      </c>
      <c r="BL216" s="125">
        <v>0</v>
      </c>
      <c r="BM216" s="125">
        <v>0</v>
      </c>
      <c r="BN216" s="125">
        <v>0</v>
      </c>
      <c r="BO216" s="125">
        <v>0</v>
      </c>
      <c r="BP216" s="125">
        <v>0</v>
      </c>
      <c r="BQ216" s="125">
        <v>0</v>
      </c>
      <c r="BR216" s="125">
        <v>308</v>
      </c>
      <c r="BS216" s="125">
        <f t="shared" si="107"/>
        <v>1016.47</v>
      </c>
    </row>
    <row r="217" s="110" customFormat="1" spans="1:71">
      <c r="A217" s="123" t="s">
        <v>361</v>
      </c>
      <c r="B217" s="123" t="s">
        <v>158</v>
      </c>
      <c r="C217" s="123" t="s">
        <v>166</v>
      </c>
      <c r="D217" s="124" t="s">
        <v>373</v>
      </c>
      <c r="E217" s="125">
        <f t="shared" si="101"/>
        <v>0</v>
      </c>
      <c r="F217" s="125">
        <f t="shared" si="102"/>
        <v>0</v>
      </c>
      <c r="G217" s="125">
        <v>0</v>
      </c>
      <c r="H217" s="125">
        <f t="shared" si="103"/>
        <v>0</v>
      </c>
      <c r="I217" s="125">
        <v>0</v>
      </c>
      <c r="J217" s="125">
        <v>0</v>
      </c>
      <c r="K217" s="125">
        <v>0</v>
      </c>
      <c r="L217" s="125">
        <v>0</v>
      </c>
      <c r="M217" s="125">
        <v>0</v>
      </c>
      <c r="N217" s="125">
        <v>0</v>
      </c>
      <c r="O217" s="125">
        <v>0</v>
      </c>
      <c r="P217" s="125">
        <v>0</v>
      </c>
      <c r="Q217" s="125"/>
      <c r="R217" s="125">
        <v>0</v>
      </c>
      <c r="S217" s="125">
        <v>0</v>
      </c>
      <c r="T217" s="125">
        <v>0</v>
      </c>
      <c r="U217" s="125">
        <v>0</v>
      </c>
      <c r="V217" s="125">
        <v>0</v>
      </c>
      <c r="W217" s="125">
        <v>0</v>
      </c>
      <c r="X217" s="123" t="s">
        <v>361</v>
      </c>
      <c r="Y217" s="123" t="s">
        <v>158</v>
      </c>
      <c r="Z217" s="123" t="s">
        <v>166</v>
      </c>
      <c r="AA217" s="124" t="s">
        <v>373</v>
      </c>
      <c r="AB217" s="125">
        <f t="shared" si="114"/>
        <v>0</v>
      </c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>
        <v>0</v>
      </c>
      <c r="BE217" s="125">
        <f t="shared" si="105"/>
        <v>0</v>
      </c>
      <c r="BF217" s="125">
        <f t="shared" si="106"/>
        <v>0</v>
      </c>
      <c r="BG217" s="125"/>
      <c r="BH217" s="125"/>
      <c r="BI217" s="125">
        <v>0</v>
      </c>
      <c r="BJ217" s="125">
        <v>0</v>
      </c>
      <c r="BK217" s="125">
        <v>0</v>
      </c>
      <c r="BL217" s="125">
        <v>0</v>
      </c>
      <c r="BM217" s="125">
        <v>0</v>
      </c>
      <c r="BN217" s="125">
        <v>0</v>
      </c>
      <c r="BO217" s="125">
        <v>0</v>
      </c>
      <c r="BP217" s="125">
        <v>0</v>
      </c>
      <c r="BQ217" s="125">
        <v>0</v>
      </c>
      <c r="BR217" s="125">
        <v>45</v>
      </c>
      <c r="BS217" s="125">
        <f t="shared" si="107"/>
        <v>45</v>
      </c>
    </row>
    <row r="218" s="110" customFormat="1" spans="1:71">
      <c r="A218" s="123" t="s">
        <v>361</v>
      </c>
      <c r="B218" s="123" t="s">
        <v>158</v>
      </c>
      <c r="C218" s="123" t="s">
        <v>150</v>
      </c>
      <c r="D218" s="124" t="s">
        <v>374</v>
      </c>
      <c r="E218" s="125">
        <f t="shared" si="101"/>
        <v>0</v>
      </c>
      <c r="F218" s="125">
        <f t="shared" si="102"/>
        <v>0</v>
      </c>
      <c r="G218" s="125">
        <v>0</v>
      </c>
      <c r="H218" s="125">
        <f t="shared" si="103"/>
        <v>0</v>
      </c>
      <c r="I218" s="125">
        <v>0</v>
      </c>
      <c r="J218" s="125">
        <v>0</v>
      </c>
      <c r="K218" s="125">
        <v>0</v>
      </c>
      <c r="L218" s="125">
        <v>0</v>
      </c>
      <c r="M218" s="125">
        <v>0</v>
      </c>
      <c r="N218" s="125">
        <v>0</v>
      </c>
      <c r="O218" s="125">
        <v>0</v>
      </c>
      <c r="P218" s="125">
        <v>0</v>
      </c>
      <c r="Q218" s="125"/>
      <c r="R218" s="125">
        <v>0</v>
      </c>
      <c r="S218" s="125">
        <v>0</v>
      </c>
      <c r="T218" s="125">
        <v>0</v>
      </c>
      <c r="U218" s="125">
        <v>0</v>
      </c>
      <c r="V218" s="125">
        <v>0</v>
      </c>
      <c r="W218" s="125">
        <v>0</v>
      </c>
      <c r="X218" s="123" t="s">
        <v>361</v>
      </c>
      <c r="Y218" s="123" t="s">
        <v>158</v>
      </c>
      <c r="Z218" s="123" t="s">
        <v>150</v>
      </c>
      <c r="AA218" s="124" t="s">
        <v>374</v>
      </c>
      <c r="AB218" s="125">
        <f t="shared" si="114"/>
        <v>0</v>
      </c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>
        <v>0</v>
      </c>
      <c r="BE218" s="125">
        <f t="shared" si="105"/>
        <v>0</v>
      </c>
      <c r="BF218" s="125">
        <f t="shared" si="106"/>
        <v>0</v>
      </c>
      <c r="BG218" s="125"/>
      <c r="BH218" s="125"/>
      <c r="BI218" s="125">
        <v>0</v>
      </c>
      <c r="BJ218" s="125">
        <v>0</v>
      </c>
      <c r="BK218" s="125">
        <v>0</v>
      </c>
      <c r="BL218" s="125">
        <v>0</v>
      </c>
      <c r="BM218" s="125">
        <v>0</v>
      </c>
      <c r="BN218" s="125">
        <v>0</v>
      </c>
      <c r="BO218" s="125">
        <v>0</v>
      </c>
      <c r="BP218" s="125">
        <v>0</v>
      </c>
      <c r="BQ218" s="125">
        <v>0</v>
      </c>
      <c r="BR218" s="125">
        <v>406.53</v>
      </c>
      <c r="BS218" s="125">
        <f t="shared" si="107"/>
        <v>406.53</v>
      </c>
    </row>
    <row r="219" s="110" customFormat="1" spans="1:71">
      <c r="A219" s="123" t="s">
        <v>361</v>
      </c>
      <c r="B219" s="123" t="s">
        <v>158</v>
      </c>
      <c r="C219" s="123" t="s">
        <v>228</v>
      </c>
      <c r="D219" s="124" t="s">
        <v>375</v>
      </c>
      <c r="E219" s="125">
        <f t="shared" si="101"/>
        <v>0</v>
      </c>
      <c r="F219" s="125">
        <f t="shared" si="102"/>
        <v>0</v>
      </c>
      <c r="G219" s="125">
        <v>0</v>
      </c>
      <c r="H219" s="125">
        <f t="shared" si="103"/>
        <v>0</v>
      </c>
      <c r="I219" s="125">
        <v>0</v>
      </c>
      <c r="J219" s="125">
        <v>0</v>
      </c>
      <c r="K219" s="125">
        <v>0</v>
      </c>
      <c r="L219" s="125">
        <v>0</v>
      </c>
      <c r="M219" s="125">
        <v>0</v>
      </c>
      <c r="N219" s="125">
        <v>0</v>
      </c>
      <c r="O219" s="125">
        <v>0</v>
      </c>
      <c r="P219" s="125">
        <v>0</v>
      </c>
      <c r="Q219" s="125"/>
      <c r="R219" s="125">
        <v>0</v>
      </c>
      <c r="S219" s="125">
        <v>0</v>
      </c>
      <c r="T219" s="125">
        <v>0</v>
      </c>
      <c r="U219" s="125">
        <v>0</v>
      </c>
      <c r="V219" s="125">
        <v>0</v>
      </c>
      <c r="W219" s="125">
        <v>0</v>
      </c>
      <c r="X219" s="123" t="s">
        <v>361</v>
      </c>
      <c r="Y219" s="123" t="s">
        <v>158</v>
      </c>
      <c r="Z219" s="123" t="s">
        <v>228</v>
      </c>
      <c r="AA219" s="124" t="s">
        <v>375</v>
      </c>
      <c r="AB219" s="125">
        <f t="shared" si="114"/>
        <v>0</v>
      </c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>
        <v>0</v>
      </c>
      <c r="BE219" s="125">
        <f t="shared" si="105"/>
        <v>0</v>
      </c>
      <c r="BF219" s="125">
        <f t="shared" si="106"/>
        <v>0</v>
      </c>
      <c r="BG219" s="125"/>
      <c r="BH219" s="125"/>
      <c r="BI219" s="125">
        <v>0</v>
      </c>
      <c r="BJ219" s="125">
        <v>0</v>
      </c>
      <c r="BK219" s="125">
        <v>0</v>
      </c>
      <c r="BL219" s="125">
        <v>0</v>
      </c>
      <c r="BM219" s="125">
        <v>0</v>
      </c>
      <c r="BN219" s="125">
        <v>0</v>
      </c>
      <c r="BO219" s="125">
        <v>0</v>
      </c>
      <c r="BP219" s="125">
        <v>0</v>
      </c>
      <c r="BQ219" s="125">
        <v>0</v>
      </c>
      <c r="BR219" s="125">
        <v>20</v>
      </c>
      <c r="BS219" s="125">
        <f t="shared" si="107"/>
        <v>20</v>
      </c>
    </row>
    <row r="220" s="110" customFormat="1" spans="1:71">
      <c r="A220" s="123"/>
      <c r="B220" s="123" t="s">
        <v>166</v>
      </c>
      <c r="C220" s="123"/>
      <c r="D220" s="124" t="s">
        <v>376</v>
      </c>
      <c r="E220" s="125">
        <f t="shared" si="101"/>
        <v>0</v>
      </c>
      <c r="F220" s="125">
        <f t="shared" si="102"/>
        <v>0</v>
      </c>
      <c r="G220" s="125">
        <v>0</v>
      </c>
      <c r="H220" s="125">
        <f t="shared" si="103"/>
        <v>0</v>
      </c>
      <c r="I220" s="125">
        <v>0</v>
      </c>
      <c r="J220" s="125">
        <v>0</v>
      </c>
      <c r="K220" s="125">
        <v>0</v>
      </c>
      <c r="L220" s="125">
        <v>0</v>
      </c>
      <c r="M220" s="125">
        <v>0</v>
      </c>
      <c r="N220" s="125">
        <v>0</v>
      </c>
      <c r="O220" s="125">
        <v>0</v>
      </c>
      <c r="P220" s="125">
        <v>0</v>
      </c>
      <c r="Q220" s="125"/>
      <c r="R220" s="125">
        <v>0</v>
      </c>
      <c r="S220" s="125">
        <v>0</v>
      </c>
      <c r="T220" s="125">
        <v>0</v>
      </c>
      <c r="U220" s="125">
        <v>0</v>
      </c>
      <c r="V220" s="125">
        <v>0</v>
      </c>
      <c r="W220" s="125">
        <v>0</v>
      </c>
      <c r="X220" s="123"/>
      <c r="Y220" s="123" t="s">
        <v>166</v>
      </c>
      <c r="Z220" s="123"/>
      <c r="AA220" s="124" t="s">
        <v>376</v>
      </c>
      <c r="AB220" s="125">
        <f t="shared" si="104"/>
        <v>0</v>
      </c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>
        <v>0</v>
      </c>
      <c r="BE220" s="125">
        <f t="shared" si="105"/>
        <v>0</v>
      </c>
      <c r="BF220" s="125">
        <f t="shared" si="106"/>
        <v>0</v>
      </c>
      <c r="BG220" s="125"/>
      <c r="BH220" s="125"/>
      <c r="BI220" s="125">
        <v>0</v>
      </c>
      <c r="BJ220" s="125">
        <v>0</v>
      </c>
      <c r="BK220" s="125">
        <v>0</v>
      </c>
      <c r="BL220" s="125">
        <v>0</v>
      </c>
      <c r="BM220" s="125">
        <v>0</v>
      </c>
      <c r="BN220" s="125">
        <v>0</v>
      </c>
      <c r="BO220" s="125">
        <v>0</v>
      </c>
      <c r="BP220" s="125">
        <v>0</v>
      </c>
      <c r="BQ220" s="125">
        <v>0</v>
      </c>
      <c r="BR220" s="125">
        <v>0</v>
      </c>
      <c r="BS220" s="125">
        <f t="shared" si="107"/>
        <v>0</v>
      </c>
    </row>
    <row r="221" s="110" customFormat="1" spans="1:71">
      <c r="A221" s="123" t="s">
        <v>361</v>
      </c>
      <c r="B221" s="123" t="s">
        <v>168</v>
      </c>
      <c r="C221" s="123" t="s">
        <v>137</v>
      </c>
      <c r="D221" s="124" t="s">
        <v>377</v>
      </c>
      <c r="E221" s="125">
        <f t="shared" si="101"/>
        <v>0</v>
      </c>
      <c r="F221" s="125">
        <f t="shared" si="102"/>
        <v>0</v>
      </c>
      <c r="G221" s="125">
        <v>0</v>
      </c>
      <c r="H221" s="125">
        <f t="shared" si="103"/>
        <v>0</v>
      </c>
      <c r="I221" s="125">
        <v>0</v>
      </c>
      <c r="J221" s="125">
        <v>0</v>
      </c>
      <c r="K221" s="125">
        <v>0</v>
      </c>
      <c r="L221" s="125">
        <v>0</v>
      </c>
      <c r="M221" s="125">
        <v>0</v>
      </c>
      <c r="N221" s="125">
        <v>0</v>
      </c>
      <c r="O221" s="125">
        <v>0</v>
      </c>
      <c r="P221" s="125">
        <v>0</v>
      </c>
      <c r="Q221" s="125"/>
      <c r="R221" s="125">
        <v>0</v>
      </c>
      <c r="S221" s="125">
        <v>0</v>
      </c>
      <c r="T221" s="125">
        <v>0</v>
      </c>
      <c r="U221" s="125">
        <v>0</v>
      </c>
      <c r="V221" s="125">
        <v>0</v>
      </c>
      <c r="W221" s="125">
        <v>0</v>
      </c>
      <c r="X221" s="123" t="s">
        <v>361</v>
      </c>
      <c r="Y221" s="123" t="s">
        <v>168</v>
      </c>
      <c r="Z221" s="123" t="s">
        <v>137</v>
      </c>
      <c r="AA221" s="124" t="s">
        <v>377</v>
      </c>
      <c r="AB221" s="125">
        <f>SUBTOTAL(9,AC221:BD221)</f>
        <v>0</v>
      </c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>
        <v>0</v>
      </c>
      <c r="BE221" s="125">
        <f t="shared" si="105"/>
        <v>0</v>
      </c>
      <c r="BF221" s="125">
        <f t="shared" si="106"/>
        <v>0</v>
      </c>
      <c r="BG221" s="125"/>
      <c r="BH221" s="125"/>
      <c r="BI221" s="125">
        <v>0</v>
      </c>
      <c r="BJ221" s="125">
        <v>0</v>
      </c>
      <c r="BK221" s="125">
        <v>0</v>
      </c>
      <c r="BL221" s="125">
        <v>0</v>
      </c>
      <c r="BM221" s="125">
        <v>0</v>
      </c>
      <c r="BN221" s="125">
        <v>0</v>
      </c>
      <c r="BO221" s="125">
        <v>0</v>
      </c>
      <c r="BP221" s="125">
        <v>0</v>
      </c>
      <c r="BQ221" s="125">
        <v>0</v>
      </c>
      <c r="BR221" s="125">
        <v>0</v>
      </c>
      <c r="BS221" s="125">
        <f t="shared" si="107"/>
        <v>0</v>
      </c>
    </row>
    <row r="222" s="110" customFormat="1" spans="1:71">
      <c r="A222" s="123"/>
      <c r="B222" s="123" t="s">
        <v>163</v>
      </c>
      <c r="C222" s="123"/>
      <c r="D222" s="124" t="s">
        <v>378</v>
      </c>
      <c r="E222" s="125">
        <f t="shared" si="101"/>
        <v>0</v>
      </c>
      <c r="F222" s="125">
        <f t="shared" si="102"/>
        <v>0</v>
      </c>
      <c r="G222" s="125">
        <v>0</v>
      </c>
      <c r="H222" s="125">
        <f t="shared" si="103"/>
        <v>0</v>
      </c>
      <c r="I222" s="125">
        <v>0</v>
      </c>
      <c r="J222" s="125">
        <v>0</v>
      </c>
      <c r="K222" s="125">
        <v>0</v>
      </c>
      <c r="L222" s="125">
        <v>0</v>
      </c>
      <c r="M222" s="125">
        <v>0</v>
      </c>
      <c r="N222" s="125">
        <v>0</v>
      </c>
      <c r="O222" s="125">
        <v>0</v>
      </c>
      <c r="P222" s="125">
        <v>0</v>
      </c>
      <c r="Q222" s="125"/>
      <c r="R222" s="125">
        <v>0</v>
      </c>
      <c r="S222" s="125">
        <v>0</v>
      </c>
      <c r="T222" s="125">
        <v>0</v>
      </c>
      <c r="U222" s="125">
        <v>0</v>
      </c>
      <c r="V222" s="125">
        <v>0</v>
      </c>
      <c r="W222" s="125">
        <v>0</v>
      </c>
      <c r="X222" s="123"/>
      <c r="Y222" s="123" t="s">
        <v>163</v>
      </c>
      <c r="Z222" s="123"/>
      <c r="AA222" s="124" t="s">
        <v>378</v>
      </c>
      <c r="AB222" s="125">
        <f t="shared" si="104"/>
        <v>0</v>
      </c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>
        <v>0</v>
      </c>
      <c r="BE222" s="125">
        <f t="shared" si="105"/>
        <v>0</v>
      </c>
      <c r="BF222" s="125">
        <f t="shared" si="106"/>
        <v>0</v>
      </c>
      <c r="BG222" s="125"/>
      <c r="BH222" s="125"/>
      <c r="BI222" s="125">
        <v>0</v>
      </c>
      <c r="BJ222" s="125">
        <v>0</v>
      </c>
      <c r="BK222" s="125">
        <v>0</v>
      </c>
      <c r="BL222" s="125">
        <v>0</v>
      </c>
      <c r="BM222" s="125">
        <v>0</v>
      </c>
      <c r="BN222" s="125">
        <v>0</v>
      </c>
      <c r="BO222" s="125">
        <v>0</v>
      </c>
      <c r="BP222" s="125">
        <v>0</v>
      </c>
      <c r="BQ222" s="125">
        <v>0</v>
      </c>
      <c r="BR222" s="125">
        <v>1236.3</v>
      </c>
      <c r="BS222" s="125">
        <f t="shared" si="107"/>
        <v>1236.3</v>
      </c>
    </row>
    <row r="223" s="110" customFormat="1" spans="1:71">
      <c r="A223" s="123" t="s">
        <v>361</v>
      </c>
      <c r="B223" s="123" t="s">
        <v>171</v>
      </c>
      <c r="C223" s="123" t="s">
        <v>379</v>
      </c>
      <c r="D223" s="124" t="s">
        <v>380</v>
      </c>
      <c r="E223" s="125">
        <f t="shared" si="101"/>
        <v>0</v>
      </c>
      <c r="F223" s="125">
        <f t="shared" si="102"/>
        <v>0</v>
      </c>
      <c r="G223" s="125">
        <v>0</v>
      </c>
      <c r="H223" s="125">
        <f t="shared" si="103"/>
        <v>0</v>
      </c>
      <c r="I223" s="125">
        <v>0</v>
      </c>
      <c r="J223" s="125">
        <v>0</v>
      </c>
      <c r="K223" s="125">
        <v>0</v>
      </c>
      <c r="L223" s="125">
        <v>0</v>
      </c>
      <c r="M223" s="125">
        <v>0</v>
      </c>
      <c r="N223" s="125">
        <v>0</v>
      </c>
      <c r="O223" s="125">
        <v>0</v>
      </c>
      <c r="P223" s="125">
        <v>0</v>
      </c>
      <c r="Q223" s="125"/>
      <c r="R223" s="125">
        <v>0</v>
      </c>
      <c r="S223" s="125">
        <v>0</v>
      </c>
      <c r="T223" s="125">
        <v>0</v>
      </c>
      <c r="U223" s="125">
        <v>0</v>
      </c>
      <c r="V223" s="125">
        <v>0</v>
      </c>
      <c r="W223" s="125">
        <v>0</v>
      </c>
      <c r="X223" s="123" t="s">
        <v>361</v>
      </c>
      <c r="Y223" s="123" t="s">
        <v>171</v>
      </c>
      <c r="Z223" s="123" t="s">
        <v>379</v>
      </c>
      <c r="AA223" s="124" t="s">
        <v>380</v>
      </c>
      <c r="AB223" s="125">
        <f t="shared" ref="AB223:AB224" si="115">SUBTOTAL(9,AC223:BD223)</f>
        <v>0</v>
      </c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>
        <v>0</v>
      </c>
      <c r="BE223" s="125">
        <f t="shared" si="105"/>
        <v>0</v>
      </c>
      <c r="BF223" s="125">
        <f t="shared" si="106"/>
        <v>0</v>
      </c>
      <c r="BG223" s="125"/>
      <c r="BH223" s="125"/>
      <c r="BI223" s="125">
        <v>0</v>
      </c>
      <c r="BJ223" s="125">
        <v>0</v>
      </c>
      <c r="BK223" s="125">
        <v>0</v>
      </c>
      <c r="BL223" s="125">
        <v>0</v>
      </c>
      <c r="BM223" s="125">
        <v>0</v>
      </c>
      <c r="BN223" s="125">
        <v>0</v>
      </c>
      <c r="BO223" s="125">
        <v>0</v>
      </c>
      <c r="BP223" s="125">
        <v>0</v>
      </c>
      <c r="BQ223" s="125">
        <v>0</v>
      </c>
      <c r="BR223" s="125">
        <v>584.3</v>
      </c>
      <c r="BS223" s="125">
        <f t="shared" si="107"/>
        <v>584.3</v>
      </c>
    </row>
    <row r="224" s="110" customFormat="1" spans="1:71">
      <c r="A224" s="123" t="s">
        <v>361</v>
      </c>
      <c r="B224" s="123" t="s">
        <v>171</v>
      </c>
      <c r="C224" s="123" t="s">
        <v>154</v>
      </c>
      <c r="D224" s="124" t="s">
        <v>381</v>
      </c>
      <c r="E224" s="125">
        <f t="shared" si="101"/>
        <v>0</v>
      </c>
      <c r="F224" s="125">
        <f t="shared" si="102"/>
        <v>0</v>
      </c>
      <c r="G224" s="125">
        <v>0</v>
      </c>
      <c r="H224" s="125">
        <f t="shared" si="103"/>
        <v>0</v>
      </c>
      <c r="I224" s="125">
        <v>0</v>
      </c>
      <c r="J224" s="125">
        <v>0</v>
      </c>
      <c r="K224" s="125">
        <v>0</v>
      </c>
      <c r="L224" s="125">
        <v>0</v>
      </c>
      <c r="M224" s="125">
        <v>0</v>
      </c>
      <c r="N224" s="125">
        <v>0</v>
      </c>
      <c r="O224" s="125">
        <v>0</v>
      </c>
      <c r="P224" s="125">
        <v>0</v>
      </c>
      <c r="Q224" s="125"/>
      <c r="R224" s="125">
        <v>0</v>
      </c>
      <c r="S224" s="125">
        <v>0</v>
      </c>
      <c r="T224" s="125">
        <v>0</v>
      </c>
      <c r="U224" s="125">
        <v>0</v>
      </c>
      <c r="V224" s="125">
        <v>0</v>
      </c>
      <c r="W224" s="125">
        <v>0</v>
      </c>
      <c r="X224" s="123" t="s">
        <v>361</v>
      </c>
      <c r="Y224" s="123" t="s">
        <v>171</v>
      </c>
      <c r="Z224" s="123" t="s">
        <v>154</v>
      </c>
      <c r="AA224" s="124" t="s">
        <v>381</v>
      </c>
      <c r="AB224" s="125">
        <f t="shared" si="115"/>
        <v>0</v>
      </c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>
        <v>0</v>
      </c>
      <c r="BE224" s="125">
        <f t="shared" si="105"/>
        <v>0</v>
      </c>
      <c r="BF224" s="125">
        <f t="shared" si="106"/>
        <v>0</v>
      </c>
      <c r="BG224" s="125"/>
      <c r="BH224" s="125"/>
      <c r="BI224" s="125">
        <v>0</v>
      </c>
      <c r="BJ224" s="125">
        <v>0</v>
      </c>
      <c r="BK224" s="125">
        <v>0</v>
      </c>
      <c r="BL224" s="125">
        <v>0</v>
      </c>
      <c r="BM224" s="125">
        <v>0</v>
      </c>
      <c r="BN224" s="125">
        <v>0</v>
      </c>
      <c r="BO224" s="125">
        <v>0</v>
      </c>
      <c r="BP224" s="125">
        <v>0</v>
      </c>
      <c r="BQ224" s="125">
        <v>0</v>
      </c>
      <c r="BR224" s="125">
        <v>652</v>
      </c>
      <c r="BS224" s="125">
        <f t="shared" si="107"/>
        <v>652</v>
      </c>
    </row>
    <row r="225" s="110" customFormat="1" spans="1:71">
      <c r="A225" s="123"/>
      <c r="B225" s="123" t="s">
        <v>179</v>
      </c>
      <c r="C225" s="123"/>
      <c r="D225" s="124" t="s">
        <v>382</v>
      </c>
      <c r="E225" s="125">
        <f t="shared" si="101"/>
        <v>5300.05</v>
      </c>
      <c r="F225" s="125">
        <f t="shared" si="102"/>
        <v>5300.05</v>
      </c>
      <c r="G225" s="125">
        <v>0</v>
      </c>
      <c r="H225" s="125">
        <f t="shared" si="103"/>
        <v>0</v>
      </c>
      <c r="I225" s="125">
        <v>0</v>
      </c>
      <c r="J225" s="125">
        <v>0</v>
      </c>
      <c r="K225" s="125">
        <v>0</v>
      </c>
      <c r="L225" s="125">
        <v>0</v>
      </c>
      <c r="M225" s="125">
        <v>0</v>
      </c>
      <c r="N225" s="125">
        <v>0</v>
      </c>
      <c r="O225" s="125">
        <v>0</v>
      </c>
      <c r="P225" s="125">
        <v>0</v>
      </c>
      <c r="Q225" s="125"/>
      <c r="R225" s="125">
        <v>5300.05</v>
      </c>
      <c r="S225" s="125">
        <v>0</v>
      </c>
      <c r="T225" s="125">
        <v>0</v>
      </c>
      <c r="U225" s="125">
        <v>0</v>
      </c>
      <c r="V225" s="125">
        <v>0</v>
      </c>
      <c r="W225" s="125">
        <v>0</v>
      </c>
      <c r="X225" s="123"/>
      <c r="Y225" s="123" t="s">
        <v>179</v>
      </c>
      <c r="Z225" s="123"/>
      <c r="AA225" s="124" t="s">
        <v>382</v>
      </c>
      <c r="AB225" s="125">
        <f t="shared" si="104"/>
        <v>0</v>
      </c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>
        <v>0</v>
      </c>
      <c r="BE225" s="125">
        <f t="shared" si="105"/>
        <v>0</v>
      </c>
      <c r="BF225" s="125">
        <f t="shared" si="106"/>
        <v>0</v>
      </c>
      <c r="BG225" s="125"/>
      <c r="BH225" s="125"/>
      <c r="BI225" s="125">
        <v>0</v>
      </c>
      <c r="BJ225" s="125">
        <v>0</v>
      </c>
      <c r="BK225" s="125">
        <v>0</v>
      </c>
      <c r="BL225" s="125">
        <v>0</v>
      </c>
      <c r="BM225" s="125">
        <v>0</v>
      </c>
      <c r="BN225" s="125">
        <v>0</v>
      </c>
      <c r="BO225" s="125">
        <v>0</v>
      </c>
      <c r="BP225" s="125">
        <v>0</v>
      </c>
      <c r="BQ225" s="125">
        <v>0</v>
      </c>
      <c r="BR225" s="125">
        <v>310</v>
      </c>
      <c r="BS225" s="125">
        <f t="shared" si="107"/>
        <v>5610.05</v>
      </c>
    </row>
    <row r="226" s="110" customFormat="1" spans="1:71">
      <c r="A226" s="123" t="s">
        <v>361</v>
      </c>
      <c r="B226" s="123" t="s">
        <v>181</v>
      </c>
      <c r="C226" s="123" t="s">
        <v>137</v>
      </c>
      <c r="D226" s="124" t="s">
        <v>383</v>
      </c>
      <c r="E226" s="125">
        <f t="shared" si="101"/>
        <v>1443.4</v>
      </c>
      <c r="F226" s="125">
        <f t="shared" si="102"/>
        <v>1443.4</v>
      </c>
      <c r="G226" s="125">
        <v>0</v>
      </c>
      <c r="H226" s="125">
        <f t="shared" si="103"/>
        <v>0</v>
      </c>
      <c r="I226" s="125">
        <v>0</v>
      </c>
      <c r="J226" s="125">
        <v>0</v>
      </c>
      <c r="K226" s="125">
        <v>0</v>
      </c>
      <c r="L226" s="125">
        <v>0</v>
      </c>
      <c r="M226" s="125">
        <v>0</v>
      </c>
      <c r="N226" s="125">
        <v>0</v>
      </c>
      <c r="O226" s="125">
        <v>0</v>
      </c>
      <c r="P226" s="125">
        <v>0</v>
      </c>
      <c r="Q226" s="125"/>
      <c r="R226" s="125">
        <v>1443.4</v>
      </c>
      <c r="S226" s="125">
        <v>0</v>
      </c>
      <c r="T226" s="125">
        <v>0</v>
      </c>
      <c r="U226" s="125">
        <v>0</v>
      </c>
      <c r="V226" s="125">
        <v>0</v>
      </c>
      <c r="W226" s="125">
        <v>0</v>
      </c>
      <c r="X226" s="123" t="s">
        <v>361</v>
      </c>
      <c r="Y226" s="123" t="s">
        <v>181</v>
      </c>
      <c r="Z226" s="123" t="s">
        <v>137</v>
      </c>
      <c r="AA226" s="124" t="s">
        <v>383</v>
      </c>
      <c r="AB226" s="125">
        <f t="shared" ref="AB226:AB227" si="116">SUBTOTAL(9,AC226:BD226)</f>
        <v>0</v>
      </c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>
        <v>0</v>
      </c>
      <c r="BE226" s="125">
        <f t="shared" si="105"/>
        <v>0</v>
      </c>
      <c r="BF226" s="125">
        <f t="shared" si="106"/>
        <v>0</v>
      </c>
      <c r="BG226" s="125"/>
      <c r="BH226" s="125"/>
      <c r="BI226" s="125">
        <v>0</v>
      </c>
      <c r="BJ226" s="125">
        <v>0</v>
      </c>
      <c r="BK226" s="125">
        <v>0</v>
      </c>
      <c r="BL226" s="125">
        <v>0</v>
      </c>
      <c r="BM226" s="125">
        <v>0</v>
      </c>
      <c r="BN226" s="125">
        <v>0</v>
      </c>
      <c r="BO226" s="125">
        <v>0</v>
      </c>
      <c r="BP226" s="125">
        <v>0</v>
      </c>
      <c r="BQ226" s="125">
        <v>0</v>
      </c>
      <c r="BR226" s="125">
        <v>210</v>
      </c>
      <c r="BS226" s="125">
        <f t="shared" si="107"/>
        <v>1653.4</v>
      </c>
    </row>
    <row r="227" s="110" customFormat="1" spans="1:71">
      <c r="A227" s="123" t="s">
        <v>361</v>
      </c>
      <c r="B227" s="123" t="s">
        <v>181</v>
      </c>
      <c r="C227" s="123" t="s">
        <v>142</v>
      </c>
      <c r="D227" s="124" t="s">
        <v>384</v>
      </c>
      <c r="E227" s="125">
        <f t="shared" si="101"/>
        <v>3856.65</v>
      </c>
      <c r="F227" s="125">
        <f t="shared" si="102"/>
        <v>3856.65</v>
      </c>
      <c r="G227" s="125">
        <v>0</v>
      </c>
      <c r="H227" s="125">
        <f t="shared" si="103"/>
        <v>0</v>
      </c>
      <c r="I227" s="125">
        <v>0</v>
      </c>
      <c r="J227" s="125">
        <v>0</v>
      </c>
      <c r="K227" s="125">
        <v>0</v>
      </c>
      <c r="L227" s="125">
        <v>0</v>
      </c>
      <c r="M227" s="125">
        <v>0</v>
      </c>
      <c r="N227" s="125">
        <v>0</v>
      </c>
      <c r="O227" s="125">
        <v>0</v>
      </c>
      <c r="P227" s="125">
        <v>0</v>
      </c>
      <c r="Q227" s="125"/>
      <c r="R227" s="125">
        <v>3856.65</v>
      </c>
      <c r="S227" s="125">
        <v>0</v>
      </c>
      <c r="T227" s="125">
        <v>0</v>
      </c>
      <c r="U227" s="125">
        <v>0</v>
      </c>
      <c r="V227" s="125">
        <v>0</v>
      </c>
      <c r="W227" s="125">
        <v>0</v>
      </c>
      <c r="X227" s="123" t="s">
        <v>361</v>
      </c>
      <c r="Y227" s="123" t="s">
        <v>181</v>
      </c>
      <c r="Z227" s="123" t="s">
        <v>142</v>
      </c>
      <c r="AA227" s="124" t="s">
        <v>384</v>
      </c>
      <c r="AB227" s="125">
        <f t="shared" si="116"/>
        <v>0</v>
      </c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>
        <v>0</v>
      </c>
      <c r="BE227" s="125">
        <f t="shared" si="105"/>
        <v>0</v>
      </c>
      <c r="BF227" s="125">
        <f t="shared" si="106"/>
        <v>0</v>
      </c>
      <c r="BG227" s="125"/>
      <c r="BH227" s="125"/>
      <c r="BI227" s="125">
        <v>0</v>
      </c>
      <c r="BJ227" s="125">
        <v>0</v>
      </c>
      <c r="BK227" s="125">
        <v>0</v>
      </c>
      <c r="BL227" s="125">
        <v>0</v>
      </c>
      <c r="BM227" s="125">
        <v>0</v>
      </c>
      <c r="BN227" s="125">
        <v>0</v>
      </c>
      <c r="BO227" s="125">
        <v>0</v>
      </c>
      <c r="BP227" s="125">
        <v>0</v>
      </c>
      <c r="BQ227" s="125">
        <v>0</v>
      </c>
      <c r="BR227" s="125">
        <v>100</v>
      </c>
      <c r="BS227" s="125">
        <f t="shared" si="107"/>
        <v>3956.65</v>
      </c>
    </row>
    <row r="228" s="110" customFormat="1" spans="1:71">
      <c r="A228" s="123"/>
      <c r="B228" s="123" t="s">
        <v>385</v>
      </c>
      <c r="C228" s="123"/>
      <c r="D228" s="124" t="s">
        <v>386</v>
      </c>
      <c r="E228" s="125">
        <f t="shared" si="101"/>
        <v>4763.3</v>
      </c>
      <c r="F228" s="125">
        <f t="shared" si="102"/>
        <v>1303.3</v>
      </c>
      <c r="G228" s="125">
        <v>0</v>
      </c>
      <c r="H228" s="125">
        <f t="shared" si="103"/>
        <v>0</v>
      </c>
      <c r="I228" s="125">
        <v>0</v>
      </c>
      <c r="J228" s="125">
        <v>0</v>
      </c>
      <c r="K228" s="125">
        <v>0</v>
      </c>
      <c r="L228" s="125">
        <v>0</v>
      </c>
      <c r="M228" s="125">
        <v>0</v>
      </c>
      <c r="N228" s="125">
        <v>0</v>
      </c>
      <c r="O228" s="125">
        <v>0</v>
      </c>
      <c r="P228" s="125">
        <v>0</v>
      </c>
      <c r="Q228" s="125"/>
      <c r="R228" s="125">
        <v>1303.3</v>
      </c>
      <c r="S228" s="125">
        <v>0</v>
      </c>
      <c r="T228" s="125">
        <v>0</v>
      </c>
      <c r="U228" s="125">
        <v>0</v>
      </c>
      <c r="V228" s="125">
        <v>0</v>
      </c>
      <c r="W228" s="125">
        <v>0</v>
      </c>
      <c r="X228" s="123"/>
      <c r="Y228" s="123" t="s">
        <v>385</v>
      </c>
      <c r="Z228" s="123"/>
      <c r="AA228" s="124" t="s">
        <v>386</v>
      </c>
      <c r="AB228" s="125">
        <f t="shared" si="104"/>
        <v>0</v>
      </c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>
        <v>0</v>
      </c>
      <c r="BE228" s="125">
        <f t="shared" si="105"/>
        <v>3460</v>
      </c>
      <c r="BF228" s="125">
        <f t="shared" si="106"/>
        <v>0</v>
      </c>
      <c r="BG228" s="125"/>
      <c r="BH228" s="125"/>
      <c r="BI228" s="125">
        <v>0</v>
      </c>
      <c r="BJ228" s="125">
        <v>0</v>
      </c>
      <c r="BK228" s="125">
        <v>0</v>
      </c>
      <c r="BL228" s="125">
        <v>0</v>
      </c>
      <c r="BM228" s="125">
        <f>2160+1300</f>
        <v>3460</v>
      </c>
      <c r="BN228" s="125">
        <v>0</v>
      </c>
      <c r="BO228" s="125">
        <v>0</v>
      </c>
      <c r="BP228" s="125">
        <v>0</v>
      </c>
      <c r="BQ228" s="125"/>
      <c r="BR228" s="125"/>
      <c r="BS228" s="125">
        <f t="shared" si="107"/>
        <v>4763.3</v>
      </c>
    </row>
    <row r="229" s="110" customFormat="1" spans="1:71">
      <c r="A229" s="123" t="s">
        <v>361</v>
      </c>
      <c r="B229" s="123" t="s">
        <v>387</v>
      </c>
      <c r="C229" s="123" t="s">
        <v>142</v>
      </c>
      <c r="D229" s="124" t="s">
        <v>388</v>
      </c>
      <c r="E229" s="125">
        <f t="shared" si="101"/>
        <v>3460</v>
      </c>
      <c r="F229" s="125">
        <f t="shared" si="102"/>
        <v>0</v>
      </c>
      <c r="G229" s="125">
        <v>0</v>
      </c>
      <c r="H229" s="125">
        <f t="shared" si="103"/>
        <v>0</v>
      </c>
      <c r="I229" s="125">
        <v>0</v>
      </c>
      <c r="J229" s="125">
        <v>0</v>
      </c>
      <c r="K229" s="125">
        <v>0</v>
      </c>
      <c r="L229" s="125">
        <v>0</v>
      </c>
      <c r="M229" s="125">
        <v>0</v>
      </c>
      <c r="N229" s="125">
        <v>0</v>
      </c>
      <c r="O229" s="125">
        <v>0</v>
      </c>
      <c r="P229" s="125">
        <v>0</v>
      </c>
      <c r="Q229" s="125"/>
      <c r="R229" s="125">
        <v>0</v>
      </c>
      <c r="S229" s="125">
        <v>0</v>
      </c>
      <c r="T229" s="125">
        <v>0</v>
      </c>
      <c r="U229" s="125">
        <v>0</v>
      </c>
      <c r="V229" s="125">
        <v>0</v>
      </c>
      <c r="W229" s="125">
        <v>0</v>
      </c>
      <c r="X229" s="123" t="s">
        <v>361</v>
      </c>
      <c r="Y229" s="123" t="s">
        <v>387</v>
      </c>
      <c r="Z229" s="123" t="s">
        <v>142</v>
      </c>
      <c r="AA229" s="124" t="s">
        <v>388</v>
      </c>
      <c r="AB229" s="125">
        <f t="shared" ref="AB229:AB230" si="117">SUBTOTAL(9,AC229:BD229)</f>
        <v>0</v>
      </c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>
        <v>0</v>
      </c>
      <c r="BE229" s="125">
        <f t="shared" si="105"/>
        <v>3460</v>
      </c>
      <c r="BF229" s="125">
        <f t="shared" si="106"/>
        <v>0</v>
      </c>
      <c r="BG229" s="125"/>
      <c r="BH229" s="125"/>
      <c r="BI229" s="125">
        <v>0</v>
      </c>
      <c r="BJ229" s="125">
        <v>0</v>
      </c>
      <c r="BK229" s="125">
        <v>0</v>
      </c>
      <c r="BL229" s="125">
        <v>0</v>
      </c>
      <c r="BM229" s="125">
        <f>2160+1300</f>
        <v>3460</v>
      </c>
      <c r="BN229" s="125">
        <v>0</v>
      </c>
      <c r="BO229" s="125">
        <v>0</v>
      </c>
      <c r="BP229" s="125">
        <v>0</v>
      </c>
      <c r="BQ229" s="125"/>
      <c r="BR229" s="125"/>
      <c r="BS229" s="125">
        <f t="shared" si="107"/>
        <v>3460</v>
      </c>
    </row>
    <row r="230" s="110" customFormat="1" spans="1:71">
      <c r="A230" s="123" t="s">
        <v>361</v>
      </c>
      <c r="B230" s="123" t="s">
        <v>387</v>
      </c>
      <c r="C230" s="123" t="s">
        <v>154</v>
      </c>
      <c r="D230" s="124" t="s">
        <v>389</v>
      </c>
      <c r="E230" s="125">
        <f t="shared" si="101"/>
        <v>1303.3</v>
      </c>
      <c r="F230" s="125">
        <f t="shared" si="102"/>
        <v>1303.3</v>
      </c>
      <c r="G230" s="125">
        <v>0</v>
      </c>
      <c r="H230" s="125">
        <f t="shared" si="103"/>
        <v>0</v>
      </c>
      <c r="I230" s="125">
        <v>0</v>
      </c>
      <c r="J230" s="125">
        <v>0</v>
      </c>
      <c r="K230" s="125">
        <v>0</v>
      </c>
      <c r="L230" s="125">
        <v>0</v>
      </c>
      <c r="M230" s="125">
        <v>0</v>
      </c>
      <c r="N230" s="125">
        <v>0</v>
      </c>
      <c r="O230" s="125">
        <v>0</v>
      </c>
      <c r="P230" s="125">
        <v>0</v>
      </c>
      <c r="Q230" s="125"/>
      <c r="R230" s="125">
        <v>1303.3</v>
      </c>
      <c r="S230" s="125">
        <v>0</v>
      </c>
      <c r="T230" s="125">
        <v>0</v>
      </c>
      <c r="U230" s="125">
        <v>0</v>
      </c>
      <c r="V230" s="125">
        <v>0</v>
      </c>
      <c r="W230" s="125">
        <v>0</v>
      </c>
      <c r="X230" s="123" t="s">
        <v>361</v>
      </c>
      <c r="Y230" s="123" t="s">
        <v>387</v>
      </c>
      <c r="Z230" s="123" t="s">
        <v>154</v>
      </c>
      <c r="AA230" s="124" t="s">
        <v>389</v>
      </c>
      <c r="AB230" s="125">
        <f t="shared" si="117"/>
        <v>0</v>
      </c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>
        <v>0</v>
      </c>
      <c r="BE230" s="125">
        <f t="shared" si="105"/>
        <v>0</v>
      </c>
      <c r="BF230" s="125">
        <f t="shared" si="106"/>
        <v>0</v>
      </c>
      <c r="BG230" s="125"/>
      <c r="BH230" s="125"/>
      <c r="BI230" s="125">
        <v>0</v>
      </c>
      <c r="BJ230" s="125">
        <v>0</v>
      </c>
      <c r="BK230" s="125">
        <v>0</v>
      </c>
      <c r="BL230" s="125">
        <v>0</v>
      </c>
      <c r="BM230" s="125">
        <v>0</v>
      </c>
      <c r="BN230" s="125">
        <v>0</v>
      </c>
      <c r="BO230" s="125">
        <v>0</v>
      </c>
      <c r="BP230" s="125">
        <v>0</v>
      </c>
      <c r="BQ230" s="125">
        <v>0</v>
      </c>
      <c r="BR230" s="125"/>
      <c r="BS230" s="125">
        <f t="shared" si="107"/>
        <v>1303.3</v>
      </c>
    </row>
    <row r="231" s="110" customFormat="1" spans="1:71">
      <c r="A231" s="123"/>
      <c r="B231" s="123" t="s">
        <v>182</v>
      </c>
      <c r="C231" s="123"/>
      <c r="D231" s="124" t="s">
        <v>390</v>
      </c>
      <c r="E231" s="125">
        <f t="shared" si="101"/>
        <v>1500</v>
      </c>
      <c r="F231" s="125">
        <f t="shared" si="102"/>
        <v>0</v>
      </c>
      <c r="G231" s="125">
        <v>0</v>
      </c>
      <c r="H231" s="125">
        <f t="shared" si="103"/>
        <v>0</v>
      </c>
      <c r="I231" s="125">
        <v>0</v>
      </c>
      <c r="J231" s="125">
        <v>0</v>
      </c>
      <c r="K231" s="125">
        <v>0</v>
      </c>
      <c r="L231" s="125">
        <v>0</v>
      </c>
      <c r="M231" s="125">
        <v>0</v>
      </c>
      <c r="N231" s="125">
        <v>0</v>
      </c>
      <c r="O231" s="125">
        <v>0</v>
      </c>
      <c r="P231" s="125">
        <v>0</v>
      </c>
      <c r="Q231" s="125"/>
      <c r="R231" s="125">
        <v>0</v>
      </c>
      <c r="S231" s="125">
        <v>0</v>
      </c>
      <c r="T231" s="125">
        <v>0</v>
      </c>
      <c r="U231" s="125">
        <v>0</v>
      </c>
      <c r="V231" s="125">
        <v>0</v>
      </c>
      <c r="W231" s="125">
        <v>0</v>
      </c>
      <c r="X231" s="123"/>
      <c r="Y231" s="123" t="s">
        <v>182</v>
      </c>
      <c r="Z231" s="123"/>
      <c r="AA231" s="124" t="s">
        <v>390</v>
      </c>
      <c r="AB231" s="125">
        <f t="shared" si="104"/>
        <v>0</v>
      </c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>
        <v>0</v>
      </c>
      <c r="BE231" s="125">
        <f t="shared" si="105"/>
        <v>1500</v>
      </c>
      <c r="BF231" s="125">
        <f t="shared" si="106"/>
        <v>0</v>
      </c>
      <c r="BG231" s="125"/>
      <c r="BH231" s="125"/>
      <c r="BI231" s="125">
        <v>0</v>
      </c>
      <c r="BJ231" s="125">
        <v>0</v>
      </c>
      <c r="BK231" s="125">
        <v>0</v>
      </c>
      <c r="BL231" s="125">
        <v>0</v>
      </c>
      <c r="BM231" s="125">
        <v>1500</v>
      </c>
      <c r="BN231" s="125">
        <v>0</v>
      </c>
      <c r="BO231" s="125">
        <v>0</v>
      </c>
      <c r="BP231" s="125">
        <v>0</v>
      </c>
      <c r="BQ231" s="125">
        <v>0</v>
      </c>
      <c r="BR231" s="125">
        <v>15</v>
      </c>
      <c r="BS231" s="125">
        <f t="shared" si="107"/>
        <v>1515</v>
      </c>
    </row>
    <row r="232" s="110" customFormat="1" spans="1:71">
      <c r="A232" s="123" t="s">
        <v>361</v>
      </c>
      <c r="B232" s="123" t="s">
        <v>184</v>
      </c>
      <c r="C232" s="123" t="s">
        <v>137</v>
      </c>
      <c r="D232" s="124" t="s">
        <v>391</v>
      </c>
      <c r="E232" s="125">
        <f t="shared" si="101"/>
        <v>1500</v>
      </c>
      <c r="F232" s="125">
        <f t="shared" si="102"/>
        <v>0</v>
      </c>
      <c r="G232" s="125">
        <v>0</v>
      </c>
      <c r="H232" s="125">
        <f t="shared" si="103"/>
        <v>0</v>
      </c>
      <c r="I232" s="125">
        <v>0</v>
      </c>
      <c r="J232" s="125">
        <v>0</v>
      </c>
      <c r="K232" s="125">
        <v>0</v>
      </c>
      <c r="L232" s="125">
        <v>0</v>
      </c>
      <c r="M232" s="125">
        <v>0</v>
      </c>
      <c r="N232" s="125">
        <v>0</v>
      </c>
      <c r="O232" s="125">
        <v>0</v>
      </c>
      <c r="P232" s="125">
        <v>0</v>
      </c>
      <c r="Q232" s="125"/>
      <c r="R232" s="125">
        <v>0</v>
      </c>
      <c r="S232" s="125">
        <v>0</v>
      </c>
      <c r="T232" s="125">
        <v>0</v>
      </c>
      <c r="U232" s="125">
        <v>0</v>
      </c>
      <c r="V232" s="125">
        <v>0</v>
      </c>
      <c r="W232" s="125">
        <v>0</v>
      </c>
      <c r="X232" s="123" t="s">
        <v>361</v>
      </c>
      <c r="Y232" s="123" t="s">
        <v>184</v>
      </c>
      <c r="Z232" s="123" t="s">
        <v>137</v>
      </c>
      <c r="AA232" s="124" t="s">
        <v>391</v>
      </c>
      <c r="AB232" s="125">
        <f>SUBTOTAL(9,AC232:BD232)</f>
        <v>0</v>
      </c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>
        <v>0</v>
      </c>
      <c r="BE232" s="125">
        <f t="shared" si="105"/>
        <v>1500</v>
      </c>
      <c r="BF232" s="125">
        <f t="shared" si="106"/>
        <v>0</v>
      </c>
      <c r="BG232" s="125"/>
      <c r="BH232" s="125"/>
      <c r="BI232" s="125">
        <v>0</v>
      </c>
      <c r="BJ232" s="125">
        <v>0</v>
      </c>
      <c r="BK232" s="125">
        <v>0</v>
      </c>
      <c r="BL232" s="125">
        <v>0</v>
      </c>
      <c r="BM232" s="125">
        <v>1500</v>
      </c>
      <c r="BN232" s="125">
        <v>0</v>
      </c>
      <c r="BO232" s="125">
        <v>0</v>
      </c>
      <c r="BP232" s="125">
        <v>0</v>
      </c>
      <c r="BQ232" s="125">
        <v>0</v>
      </c>
      <c r="BR232" s="125">
        <v>15</v>
      </c>
      <c r="BS232" s="125">
        <f t="shared" si="107"/>
        <v>1515</v>
      </c>
    </row>
    <row r="233" s="110" customFormat="1" spans="1:71">
      <c r="A233" s="123"/>
      <c r="B233" s="123" t="s">
        <v>392</v>
      </c>
      <c r="C233" s="123"/>
      <c r="D233" s="124" t="s">
        <v>393</v>
      </c>
      <c r="E233" s="125">
        <f t="shared" si="101"/>
        <v>0</v>
      </c>
      <c r="F233" s="125">
        <f t="shared" si="102"/>
        <v>0</v>
      </c>
      <c r="G233" s="125">
        <v>0</v>
      </c>
      <c r="H233" s="125">
        <f t="shared" si="103"/>
        <v>0</v>
      </c>
      <c r="I233" s="125">
        <v>0</v>
      </c>
      <c r="J233" s="125">
        <v>0</v>
      </c>
      <c r="K233" s="125">
        <v>0</v>
      </c>
      <c r="L233" s="125">
        <v>0</v>
      </c>
      <c r="M233" s="125">
        <v>0</v>
      </c>
      <c r="N233" s="125">
        <v>0</v>
      </c>
      <c r="O233" s="125">
        <v>0</v>
      </c>
      <c r="P233" s="125">
        <v>0</v>
      </c>
      <c r="Q233" s="125"/>
      <c r="R233" s="125">
        <v>0</v>
      </c>
      <c r="S233" s="125">
        <v>0</v>
      </c>
      <c r="T233" s="125">
        <v>0</v>
      </c>
      <c r="U233" s="125">
        <v>0</v>
      </c>
      <c r="V233" s="125">
        <v>0</v>
      </c>
      <c r="W233" s="125">
        <v>0</v>
      </c>
      <c r="X233" s="123"/>
      <c r="Y233" s="123" t="s">
        <v>392</v>
      </c>
      <c r="Z233" s="123"/>
      <c r="AA233" s="124" t="s">
        <v>393</v>
      </c>
      <c r="AB233" s="125">
        <f t="shared" si="104"/>
        <v>0</v>
      </c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>
        <v>0</v>
      </c>
      <c r="BE233" s="125">
        <f t="shared" si="105"/>
        <v>0</v>
      </c>
      <c r="BF233" s="125">
        <f t="shared" si="106"/>
        <v>0</v>
      </c>
      <c r="BG233" s="125"/>
      <c r="BH233" s="125"/>
      <c r="BI233" s="125">
        <v>0</v>
      </c>
      <c r="BJ233" s="125">
        <v>0</v>
      </c>
      <c r="BK233" s="125">
        <v>0</v>
      </c>
      <c r="BL233" s="125">
        <v>0</v>
      </c>
      <c r="BM233" s="125">
        <v>0</v>
      </c>
      <c r="BN233" s="125">
        <v>0</v>
      </c>
      <c r="BO233" s="125">
        <v>0</v>
      </c>
      <c r="BP233" s="125">
        <v>0</v>
      </c>
      <c r="BQ233" s="125">
        <v>0</v>
      </c>
      <c r="BR233" s="125">
        <v>401</v>
      </c>
      <c r="BS233" s="125">
        <f t="shared" si="107"/>
        <v>401</v>
      </c>
    </row>
    <row r="234" s="110" customFormat="1" spans="1:71">
      <c r="A234" s="123" t="s">
        <v>361</v>
      </c>
      <c r="B234" s="123" t="s">
        <v>394</v>
      </c>
      <c r="C234" s="123" t="s">
        <v>137</v>
      </c>
      <c r="D234" s="124" t="s">
        <v>395</v>
      </c>
      <c r="E234" s="125">
        <f t="shared" si="101"/>
        <v>0</v>
      </c>
      <c r="F234" s="125">
        <f t="shared" si="102"/>
        <v>0</v>
      </c>
      <c r="G234" s="125">
        <v>0</v>
      </c>
      <c r="H234" s="125">
        <f t="shared" si="103"/>
        <v>0</v>
      </c>
      <c r="I234" s="125">
        <v>0</v>
      </c>
      <c r="J234" s="125">
        <v>0</v>
      </c>
      <c r="K234" s="125">
        <v>0</v>
      </c>
      <c r="L234" s="125">
        <v>0</v>
      </c>
      <c r="M234" s="125">
        <v>0</v>
      </c>
      <c r="N234" s="125">
        <v>0</v>
      </c>
      <c r="O234" s="125">
        <v>0</v>
      </c>
      <c r="P234" s="125">
        <v>0</v>
      </c>
      <c r="Q234" s="125"/>
      <c r="R234" s="125">
        <v>0</v>
      </c>
      <c r="S234" s="125">
        <v>0</v>
      </c>
      <c r="T234" s="125">
        <v>0</v>
      </c>
      <c r="U234" s="125">
        <v>0</v>
      </c>
      <c r="V234" s="125">
        <v>0</v>
      </c>
      <c r="W234" s="125">
        <v>0</v>
      </c>
      <c r="X234" s="123" t="s">
        <v>361</v>
      </c>
      <c r="Y234" s="123" t="s">
        <v>394</v>
      </c>
      <c r="Z234" s="123" t="s">
        <v>137</v>
      </c>
      <c r="AA234" s="124" t="s">
        <v>395</v>
      </c>
      <c r="AB234" s="125">
        <f>SUBTOTAL(9,AC234:BD234)</f>
        <v>0</v>
      </c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>
        <v>0</v>
      </c>
      <c r="BE234" s="125">
        <f t="shared" si="105"/>
        <v>0</v>
      </c>
      <c r="BF234" s="125">
        <f t="shared" si="106"/>
        <v>0</v>
      </c>
      <c r="BG234" s="125"/>
      <c r="BH234" s="125"/>
      <c r="BI234" s="125">
        <v>0</v>
      </c>
      <c r="BJ234" s="125">
        <v>0</v>
      </c>
      <c r="BK234" s="125">
        <v>0</v>
      </c>
      <c r="BL234" s="125">
        <v>0</v>
      </c>
      <c r="BM234" s="125">
        <v>0</v>
      </c>
      <c r="BN234" s="125">
        <v>0</v>
      </c>
      <c r="BO234" s="125">
        <v>0</v>
      </c>
      <c r="BP234" s="125">
        <v>0</v>
      </c>
      <c r="BQ234" s="125">
        <v>0</v>
      </c>
      <c r="BR234" s="125">
        <v>401</v>
      </c>
      <c r="BS234" s="125">
        <f t="shared" si="107"/>
        <v>401</v>
      </c>
    </row>
    <row r="235" s="110" customFormat="1" spans="1:71">
      <c r="A235" s="123"/>
      <c r="B235" s="123" t="s">
        <v>396</v>
      </c>
      <c r="C235" s="123"/>
      <c r="D235" s="124" t="s">
        <v>397</v>
      </c>
      <c r="E235" s="125">
        <f t="shared" si="101"/>
        <v>0</v>
      </c>
      <c r="F235" s="125">
        <f t="shared" si="102"/>
        <v>0</v>
      </c>
      <c r="G235" s="125">
        <v>0</v>
      </c>
      <c r="H235" s="125">
        <f t="shared" si="103"/>
        <v>0</v>
      </c>
      <c r="I235" s="125">
        <v>0</v>
      </c>
      <c r="J235" s="125">
        <v>0</v>
      </c>
      <c r="K235" s="125">
        <v>0</v>
      </c>
      <c r="L235" s="125">
        <v>0</v>
      </c>
      <c r="M235" s="125">
        <v>0</v>
      </c>
      <c r="N235" s="125">
        <v>0</v>
      </c>
      <c r="O235" s="125">
        <v>0</v>
      </c>
      <c r="P235" s="125">
        <v>0</v>
      </c>
      <c r="Q235" s="125"/>
      <c r="R235" s="125">
        <v>0</v>
      </c>
      <c r="S235" s="125">
        <v>0</v>
      </c>
      <c r="T235" s="125">
        <v>0</v>
      </c>
      <c r="U235" s="125">
        <v>0</v>
      </c>
      <c r="V235" s="125">
        <v>0</v>
      </c>
      <c r="W235" s="125">
        <v>0</v>
      </c>
      <c r="X235" s="123"/>
      <c r="Y235" s="123" t="s">
        <v>396</v>
      </c>
      <c r="Z235" s="123"/>
      <c r="AA235" s="124" t="s">
        <v>397</v>
      </c>
      <c r="AB235" s="125">
        <f t="shared" si="104"/>
        <v>0</v>
      </c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>
        <v>0</v>
      </c>
      <c r="BE235" s="125">
        <f t="shared" si="105"/>
        <v>0</v>
      </c>
      <c r="BF235" s="125">
        <f t="shared" si="106"/>
        <v>0</v>
      </c>
      <c r="BG235" s="125"/>
      <c r="BH235" s="125"/>
      <c r="BI235" s="125">
        <v>0</v>
      </c>
      <c r="BJ235" s="125">
        <v>0</v>
      </c>
      <c r="BK235" s="125">
        <v>0</v>
      </c>
      <c r="BL235" s="125">
        <v>0</v>
      </c>
      <c r="BM235" s="125">
        <v>0</v>
      </c>
      <c r="BN235" s="125">
        <v>0</v>
      </c>
      <c r="BO235" s="125">
        <v>0</v>
      </c>
      <c r="BP235" s="125">
        <v>0</v>
      </c>
      <c r="BQ235" s="125">
        <v>0</v>
      </c>
      <c r="BR235" s="125">
        <v>85</v>
      </c>
      <c r="BS235" s="125">
        <f t="shared" si="107"/>
        <v>85</v>
      </c>
    </row>
    <row r="236" s="110" customFormat="1" spans="1:71">
      <c r="A236" s="123" t="s">
        <v>361</v>
      </c>
      <c r="B236" s="123" t="s">
        <v>398</v>
      </c>
      <c r="C236" s="123" t="s">
        <v>137</v>
      </c>
      <c r="D236" s="124" t="s">
        <v>141</v>
      </c>
      <c r="E236" s="125">
        <f t="shared" si="101"/>
        <v>0</v>
      </c>
      <c r="F236" s="125">
        <f t="shared" si="102"/>
        <v>0</v>
      </c>
      <c r="G236" s="125">
        <v>0</v>
      </c>
      <c r="H236" s="125">
        <f t="shared" si="103"/>
        <v>0</v>
      </c>
      <c r="I236" s="125">
        <v>0</v>
      </c>
      <c r="J236" s="125">
        <v>0</v>
      </c>
      <c r="K236" s="125">
        <v>0</v>
      </c>
      <c r="L236" s="125">
        <v>0</v>
      </c>
      <c r="M236" s="125">
        <v>0</v>
      </c>
      <c r="N236" s="125">
        <v>0</v>
      </c>
      <c r="O236" s="125">
        <v>0</v>
      </c>
      <c r="P236" s="125">
        <v>0</v>
      </c>
      <c r="Q236" s="125"/>
      <c r="R236" s="125">
        <v>0</v>
      </c>
      <c r="S236" s="125">
        <v>0</v>
      </c>
      <c r="T236" s="125">
        <v>0</v>
      </c>
      <c r="U236" s="125">
        <v>0</v>
      </c>
      <c r="V236" s="125">
        <v>0</v>
      </c>
      <c r="W236" s="125">
        <v>0</v>
      </c>
      <c r="X236" s="123" t="s">
        <v>361</v>
      </c>
      <c r="Y236" s="123" t="s">
        <v>398</v>
      </c>
      <c r="Z236" s="123" t="s">
        <v>137</v>
      </c>
      <c r="AA236" s="124" t="s">
        <v>141</v>
      </c>
      <c r="AB236" s="125">
        <f>SUBTOTAL(9,AC236:BD236)</f>
        <v>0</v>
      </c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>
        <v>0</v>
      </c>
      <c r="BE236" s="125">
        <f t="shared" si="105"/>
        <v>0</v>
      </c>
      <c r="BF236" s="125">
        <f t="shared" si="106"/>
        <v>0</v>
      </c>
      <c r="BG236" s="125"/>
      <c r="BH236" s="125"/>
      <c r="BI236" s="125">
        <v>0</v>
      </c>
      <c r="BJ236" s="125">
        <v>0</v>
      </c>
      <c r="BK236" s="125">
        <v>0</v>
      </c>
      <c r="BL236" s="125">
        <v>0</v>
      </c>
      <c r="BM236" s="125">
        <v>0</v>
      </c>
      <c r="BN236" s="125">
        <v>0</v>
      </c>
      <c r="BO236" s="125">
        <v>0</v>
      </c>
      <c r="BP236" s="125">
        <v>0</v>
      </c>
      <c r="BQ236" s="125">
        <v>0</v>
      </c>
      <c r="BR236" s="125">
        <v>85</v>
      </c>
      <c r="BS236" s="125">
        <f t="shared" si="107"/>
        <v>85</v>
      </c>
    </row>
    <row r="237" s="110" customFormat="1" spans="1:71">
      <c r="A237" s="123"/>
      <c r="B237" s="123" t="s">
        <v>154</v>
      </c>
      <c r="C237" s="123"/>
      <c r="D237" s="124" t="s">
        <v>399</v>
      </c>
      <c r="E237" s="125">
        <f t="shared" si="101"/>
        <v>0</v>
      </c>
      <c r="F237" s="125">
        <f t="shared" si="102"/>
        <v>0</v>
      </c>
      <c r="G237" s="125">
        <v>0</v>
      </c>
      <c r="H237" s="125">
        <f t="shared" si="103"/>
        <v>0</v>
      </c>
      <c r="I237" s="125">
        <v>0</v>
      </c>
      <c r="J237" s="125">
        <v>0</v>
      </c>
      <c r="K237" s="125">
        <v>0</v>
      </c>
      <c r="L237" s="125">
        <v>0</v>
      </c>
      <c r="M237" s="125">
        <v>0</v>
      </c>
      <c r="N237" s="125">
        <v>0</v>
      </c>
      <c r="O237" s="125">
        <v>0</v>
      </c>
      <c r="P237" s="125">
        <v>0</v>
      </c>
      <c r="Q237" s="125"/>
      <c r="R237" s="125">
        <v>0</v>
      </c>
      <c r="S237" s="125">
        <v>0</v>
      </c>
      <c r="T237" s="125">
        <v>0</v>
      </c>
      <c r="U237" s="125">
        <v>0</v>
      </c>
      <c r="V237" s="125">
        <v>0</v>
      </c>
      <c r="W237" s="125">
        <v>0</v>
      </c>
      <c r="X237" s="123"/>
      <c r="Y237" s="123" t="s">
        <v>154</v>
      </c>
      <c r="Z237" s="123"/>
      <c r="AA237" s="124" t="s">
        <v>399</v>
      </c>
      <c r="AB237" s="125">
        <f t="shared" si="104"/>
        <v>0</v>
      </c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>
        <v>0</v>
      </c>
      <c r="BE237" s="125">
        <f t="shared" si="105"/>
        <v>0</v>
      </c>
      <c r="BF237" s="125">
        <f t="shared" si="106"/>
        <v>0</v>
      </c>
      <c r="BG237" s="125"/>
      <c r="BH237" s="125"/>
      <c r="BI237" s="125">
        <v>0</v>
      </c>
      <c r="BJ237" s="125">
        <v>0</v>
      </c>
      <c r="BK237" s="125">
        <v>0</v>
      </c>
      <c r="BL237" s="125">
        <v>0</v>
      </c>
      <c r="BM237" s="125">
        <v>0</v>
      </c>
      <c r="BN237" s="125">
        <v>0</v>
      </c>
      <c r="BO237" s="125">
        <v>0</v>
      </c>
      <c r="BP237" s="125">
        <v>0</v>
      </c>
      <c r="BQ237" s="125">
        <v>0</v>
      </c>
      <c r="BR237" s="125">
        <f>168.35+15</f>
        <v>183.35</v>
      </c>
      <c r="BS237" s="125">
        <f t="shared" si="107"/>
        <v>183.35</v>
      </c>
    </row>
    <row r="238" s="110" customFormat="1" spans="1:71">
      <c r="A238" s="123" t="s">
        <v>361</v>
      </c>
      <c r="B238" s="123" t="s">
        <v>248</v>
      </c>
      <c r="C238" s="123" t="s">
        <v>137</v>
      </c>
      <c r="D238" s="124" t="s">
        <v>400</v>
      </c>
      <c r="E238" s="125">
        <f t="shared" si="101"/>
        <v>0</v>
      </c>
      <c r="F238" s="125">
        <f t="shared" si="102"/>
        <v>0</v>
      </c>
      <c r="G238" s="125">
        <v>0</v>
      </c>
      <c r="H238" s="125">
        <f t="shared" si="103"/>
        <v>0</v>
      </c>
      <c r="I238" s="125">
        <v>0</v>
      </c>
      <c r="J238" s="125">
        <v>0</v>
      </c>
      <c r="K238" s="125">
        <v>0</v>
      </c>
      <c r="L238" s="125">
        <v>0</v>
      </c>
      <c r="M238" s="125">
        <v>0</v>
      </c>
      <c r="N238" s="125">
        <v>0</v>
      </c>
      <c r="O238" s="125">
        <v>0</v>
      </c>
      <c r="P238" s="125">
        <v>0</v>
      </c>
      <c r="Q238" s="125"/>
      <c r="R238" s="125">
        <v>0</v>
      </c>
      <c r="S238" s="125">
        <v>0</v>
      </c>
      <c r="T238" s="125">
        <v>0</v>
      </c>
      <c r="U238" s="125">
        <v>0</v>
      </c>
      <c r="V238" s="125">
        <v>0</v>
      </c>
      <c r="W238" s="125">
        <v>0</v>
      </c>
      <c r="X238" s="123" t="s">
        <v>361</v>
      </c>
      <c r="Y238" s="123" t="s">
        <v>248</v>
      </c>
      <c r="Z238" s="123" t="s">
        <v>137</v>
      </c>
      <c r="AA238" s="124" t="s">
        <v>400</v>
      </c>
      <c r="AB238" s="125">
        <f>SUBTOTAL(9,AC238:BD238)</f>
        <v>0</v>
      </c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>
        <v>0</v>
      </c>
      <c r="BE238" s="125">
        <f t="shared" si="105"/>
        <v>0</v>
      </c>
      <c r="BF238" s="125">
        <f t="shared" si="106"/>
        <v>0</v>
      </c>
      <c r="BG238" s="125"/>
      <c r="BH238" s="125"/>
      <c r="BI238" s="125">
        <v>0</v>
      </c>
      <c r="BJ238" s="125">
        <v>0</v>
      </c>
      <c r="BK238" s="125">
        <v>0</v>
      </c>
      <c r="BL238" s="125">
        <v>0</v>
      </c>
      <c r="BM238" s="125">
        <v>0</v>
      </c>
      <c r="BN238" s="125">
        <v>0</v>
      </c>
      <c r="BO238" s="125">
        <v>0</v>
      </c>
      <c r="BP238" s="125">
        <v>0</v>
      </c>
      <c r="BQ238" s="125">
        <v>0</v>
      </c>
      <c r="BR238" s="125">
        <f>168.35+15</f>
        <v>183.35</v>
      </c>
      <c r="BS238" s="125">
        <f t="shared" si="107"/>
        <v>183.35</v>
      </c>
    </row>
    <row r="239" s="110" customFormat="1" spans="1:71">
      <c r="A239" s="123" t="s">
        <v>401</v>
      </c>
      <c r="B239" s="123"/>
      <c r="C239" s="123"/>
      <c r="D239" s="124" t="s">
        <v>402</v>
      </c>
      <c r="E239" s="125">
        <f t="shared" si="101"/>
        <v>350.65</v>
      </c>
      <c r="F239" s="125">
        <f t="shared" si="102"/>
        <v>221.57</v>
      </c>
      <c r="G239" s="125">
        <v>131.62</v>
      </c>
      <c r="H239" s="125">
        <f t="shared" si="103"/>
        <v>78.98</v>
      </c>
      <c r="I239" s="125">
        <v>78.98</v>
      </c>
      <c r="J239" s="125">
        <v>0</v>
      </c>
      <c r="K239" s="125">
        <v>0</v>
      </c>
      <c r="L239" s="125">
        <v>0</v>
      </c>
      <c r="M239" s="125">
        <v>10.97</v>
      </c>
      <c r="N239" s="125">
        <v>0</v>
      </c>
      <c r="O239" s="125">
        <v>0</v>
      </c>
      <c r="P239" s="125">
        <v>0</v>
      </c>
      <c r="Q239" s="125"/>
      <c r="R239" s="125">
        <v>0</v>
      </c>
      <c r="S239" s="125">
        <v>0</v>
      </c>
      <c r="T239" s="125">
        <v>0</v>
      </c>
      <c r="U239" s="125">
        <v>0</v>
      </c>
      <c r="V239" s="125">
        <v>0</v>
      </c>
      <c r="W239" s="125">
        <v>0</v>
      </c>
      <c r="X239" s="123" t="s">
        <v>401</v>
      </c>
      <c r="Y239" s="123"/>
      <c r="Z239" s="123"/>
      <c r="AA239" s="124" t="s">
        <v>402</v>
      </c>
      <c r="AB239" s="125">
        <f>AB240+AB242+AB245+AB247+AB249</f>
        <v>129.08</v>
      </c>
      <c r="AC239" s="125">
        <f t="shared" ref="AC239:BD239" si="118">AC240+AC242+AC245+AC247+AC249</f>
        <v>25</v>
      </c>
      <c r="AD239" s="125">
        <f t="shared" si="118"/>
        <v>2</v>
      </c>
      <c r="AE239" s="125">
        <f t="shared" si="118"/>
        <v>0</v>
      </c>
      <c r="AF239" s="125">
        <f t="shared" si="118"/>
        <v>0</v>
      </c>
      <c r="AG239" s="125">
        <f t="shared" si="118"/>
        <v>0.15</v>
      </c>
      <c r="AH239" s="125">
        <f t="shared" si="118"/>
        <v>5.5</v>
      </c>
      <c r="AI239" s="125">
        <f t="shared" si="118"/>
        <v>1.5</v>
      </c>
      <c r="AJ239" s="125">
        <f t="shared" si="118"/>
        <v>0</v>
      </c>
      <c r="AK239" s="125">
        <f t="shared" si="118"/>
        <v>0</v>
      </c>
      <c r="AL239" s="125">
        <f t="shared" si="118"/>
        <v>0</v>
      </c>
      <c r="AM239" s="125">
        <f t="shared" si="118"/>
        <v>0</v>
      </c>
      <c r="AN239" s="125">
        <f t="shared" si="118"/>
        <v>0</v>
      </c>
      <c r="AO239" s="125">
        <f t="shared" si="118"/>
        <v>0</v>
      </c>
      <c r="AP239" s="125">
        <f t="shared" si="118"/>
        <v>0</v>
      </c>
      <c r="AQ239" s="125">
        <f t="shared" si="118"/>
        <v>0</v>
      </c>
      <c r="AR239" s="125">
        <f t="shared" si="118"/>
        <v>18</v>
      </c>
      <c r="AS239" s="125">
        <f t="shared" si="118"/>
        <v>0</v>
      </c>
      <c r="AT239" s="125">
        <f t="shared" si="118"/>
        <v>0</v>
      </c>
      <c r="AU239" s="125">
        <f t="shared" si="118"/>
        <v>0</v>
      </c>
      <c r="AV239" s="125">
        <f t="shared" si="118"/>
        <v>0</v>
      </c>
      <c r="AW239" s="125">
        <f t="shared" si="118"/>
        <v>0</v>
      </c>
      <c r="AX239" s="125">
        <f t="shared" si="118"/>
        <v>23.59</v>
      </c>
      <c r="AY239" s="125">
        <f t="shared" si="118"/>
        <v>0</v>
      </c>
      <c r="AZ239" s="125">
        <f t="shared" si="118"/>
        <v>0</v>
      </c>
      <c r="BA239" s="125">
        <f t="shared" si="118"/>
        <v>11.88</v>
      </c>
      <c r="BB239" s="125">
        <f t="shared" si="118"/>
        <v>0</v>
      </c>
      <c r="BC239" s="125">
        <f t="shared" si="118"/>
        <v>41.46</v>
      </c>
      <c r="BD239" s="125">
        <f t="shared" si="118"/>
        <v>0</v>
      </c>
      <c r="BE239" s="125">
        <f t="shared" si="105"/>
        <v>0</v>
      </c>
      <c r="BF239" s="125">
        <f t="shared" si="106"/>
        <v>0</v>
      </c>
      <c r="BG239" s="125"/>
      <c r="BH239" s="125"/>
      <c r="BI239" s="125">
        <v>0</v>
      </c>
      <c r="BJ239" s="125">
        <v>0</v>
      </c>
      <c r="BK239" s="125">
        <v>0</v>
      </c>
      <c r="BL239" s="125">
        <v>0</v>
      </c>
      <c r="BM239" s="125">
        <v>0</v>
      </c>
      <c r="BN239" s="125">
        <v>0</v>
      </c>
      <c r="BO239" s="125">
        <v>0</v>
      </c>
      <c r="BP239" s="125">
        <v>0</v>
      </c>
      <c r="BQ239" s="125">
        <v>0</v>
      </c>
      <c r="BR239" s="125">
        <v>867.16</v>
      </c>
      <c r="BS239" s="125">
        <f t="shared" si="107"/>
        <v>1217.81</v>
      </c>
    </row>
    <row r="240" s="110" customFormat="1" spans="1:71">
      <c r="A240" s="123"/>
      <c r="B240" s="123" t="s">
        <v>137</v>
      </c>
      <c r="C240" s="123"/>
      <c r="D240" s="124" t="s">
        <v>403</v>
      </c>
      <c r="E240" s="125">
        <f t="shared" si="101"/>
        <v>350.65</v>
      </c>
      <c r="F240" s="125">
        <f t="shared" si="102"/>
        <v>221.57</v>
      </c>
      <c r="G240" s="125">
        <v>131.62</v>
      </c>
      <c r="H240" s="125">
        <f t="shared" si="103"/>
        <v>78.98</v>
      </c>
      <c r="I240" s="125">
        <v>78.98</v>
      </c>
      <c r="J240" s="125">
        <v>0</v>
      </c>
      <c r="K240" s="125">
        <v>0</v>
      </c>
      <c r="L240" s="125">
        <v>0</v>
      </c>
      <c r="M240" s="125">
        <v>10.97</v>
      </c>
      <c r="N240" s="125">
        <v>0</v>
      </c>
      <c r="O240" s="125">
        <v>0</v>
      </c>
      <c r="P240" s="125">
        <v>0</v>
      </c>
      <c r="Q240" s="125"/>
      <c r="R240" s="125">
        <v>0</v>
      </c>
      <c r="S240" s="125">
        <v>0</v>
      </c>
      <c r="T240" s="125">
        <v>0</v>
      </c>
      <c r="U240" s="125">
        <v>0</v>
      </c>
      <c r="V240" s="125">
        <v>0</v>
      </c>
      <c r="W240" s="125">
        <v>0</v>
      </c>
      <c r="X240" s="123"/>
      <c r="Y240" s="123" t="s">
        <v>137</v>
      </c>
      <c r="Z240" s="123"/>
      <c r="AA240" s="124" t="s">
        <v>403</v>
      </c>
      <c r="AB240" s="125">
        <f>SUM(AB241)</f>
        <v>129.08</v>
      </c>
      <c r="AC240" s="125">
        <f t="shared" ref="AC240:BD240" si="119">SUM(AC241)</f>
        <v>25</v>
      </c>
      <c r="AD240" s="125">
        <f t="shared" si="119"/>
        <v>2</v>
      </c>
      <c r="AE240" s="125">
        <f t="shared" si="119"/>
        <v>0</v>
      </c>
      <c r="AF240" s="125">
        <f t="shared" si="119"/>
        <v>0</v>
      </c>
      <c r="AG240" s="125">
        <f t="shared" si="119"/>
        <v>0.15</v>
      </c>
      <c r="AH240" s="125">
        <f t="shared" si="119"/>
        <v>5.5</v>
      </c>
      <c r="AI240" s="125">
        <f t="shared" si="119"/>
        <v>1.5</v>
      </c>
      <c r="AJ240" s="125">
        <f t="shared" si="119"/>
        <v>0</v>
      </c>
      <c r="AK240" s="125">
        <f t="shared" si="119"/>
        <v>0</v>
      </c>
      <c r="AL240" s="125">
        <f t="shared" si="119"/>
        <v>0</v>
      </c>
      <c r="AM240" s="125">
        <f t="shared" si="119"/>
        <v>0</v>
      </c>
      <c r="AN240" s="125">
        <f t="shared" si="119"/>
        <v>0</v>
      </c>
      <c r="AO240" s="125">
        <f t="shared" si="119"/>
        <v>0</v>
      </c>
      <c r="AP240" s="125">
        <f t="shared" si="119"/>
        <v>0</v>
      </c>
      <c r="AQ240" s="125">
        <f t="shared" si="119"/>
        <v>0</v>
      </c>
      <c r="AR240" s="125">
        <f t="shared" si="119"/>
        <v>18</v>
      </c>
      <c r="AS240" s="125">
        <f t="shared" si="119"/>
        <v>0</v>
      </c>
      <c r="AT240" s="125">
        <f t="shared" si="119"/>
        <v>0</v>
      </c>
      <c r="AU240" s="125">
        <f t="shared" si="119"/>
        <v>0</v>
      </c>
      <c r="AV240" s="125">
        <f t="shared" si="119"/>
        <v>0</v>
      </c>
      <c r="AW240" s="125">
        <f t="shared" si="119"/>
        <v>0</v>
      </c>
      <c r="AX240" s="125">
        <f t="shared" si="119"/>
        <v>23.59</v>
      </c>
      <c r="AY240" s="125">
        <f t="shared" si="119"/>
        <v>0</v>
      </c>
      <c r="AZ240" s="125">
        <f t="shared" si="119"/>
        <v>0</v>
      </c>
      <c r="BA240" s="125">
        <f t="shared" si="119"/>
        <v>11.88</v>
      </c>
      <c r="BB240" s="125">
        <f t="shared" si="119"/>
        <v>0</v>
      </c>
      <c r="BC240" s="125">
        <f t="shared" si="119"/>
        <v>41.46</v>
      </c>
      <c r="BD240" s="125">
        <f t="shared" si="119"/>
        <v>0</v>
      </c>
      <c r="BE240" s="125">
        <f t="shared" si="105"/>
        <v>0</v>
      </c>
      <c r="BF240" s="125">
        <f t="shared" si="106"/>
        <v>0</v>
      </c>
      <c r="BG240" s="125"/>
      <c r="BH240" s="125"/>
      <c r="BI240" s="125">
        <v>0</v>
      </c>
      <c r="BJ240" s="125">
        <v>0</v>
      </c>
      <c r="BK240" s="125">
        <v>0</v>
      </c>
      <c r="BL240" s="125">
        <v>0</v>
      </c>
      <c r="BM240" s="125">
        <v>0</v>
      </c>
      <c r="BN240" s="125">
        <v>0</v>
      </c>
      <c r="BO240" s="125">
        <v>0</v>
      </c>
      <c r="BP240" s="125">
        <v>0</v>
      </c>
      <c r="BQ240" s="125">
        <v>0</v>
      </c>
      <c r="BR240" s="125">
        <v>472.16</v>
      </c>
      <c r="BS240" s="125">
        <f t="shared" si="107"/>
        <v>822.81</v>
      </c>
    </row>
    <row r="241" s="110" customFormat="1" spans="1:71">
      <c r="A241" s="123" t="s">
        <v>404</v>
      </c>
      <c r="B241" s="123" t="s">
        <v>140</v>
      </c>
      <c r="C241" s="123" t="s">
        <v>137</v>
      </c>
      <c r="D241" s="124" t="s">
        <v>141</v>
      </c>
      <c r="E241" s="125">
        <f t="shared" si="101"/>
        <v>350.65</v>
      </c>
      <c r="F241" s="125">
        <f t="shared" si="102"/>
        <v>221.57</v>
      </c>
      <c r="G241" s="125">
        <v>131.62</v>
      </c>
      <c r="H241" s="125">
        <f t="shared" si="103"/>
        <v>78.98</v>
      </c>
      <c r="I241" s="125">
        <v>78.98</v>
      </c>
      <c r="J241" s="125">
        <v>0</v>
      </c>
      <c r="K241" s="125">
        <v>0</v>
      </c>
      <c r="L241" s="125">
        <v>0</v>
      </c>
      <c r="M241" s="125">
        <v>10.97</v>
      </c>
      <c r="N241" s="125">
        <v>0</v>
      </c>
      <c r="O241" s="125">
        <v>0</v>
      </c>
      <c r="P241" s="125">
        <v>0</v>
      </c>
      <c r="Q241" s="125"/>
      <c r="R241" s="125">
        <v>0</v>
      </c>
      <c r="S241" s="125">
        <v>0</v>
      </c>
      <c r="T241" s="125">
        <v>0</v>
      </c>
      <c r="U241" s="125">
        <v>0</v>
      </c>
      <c r="V241" s="125">
        <v>0</v>
      </c>
      <c r="W241" s="125">
        <v>0</v>
      </c>
      <c r="X241" s="123" t="s">
        <v>404</v>
      </c>
      <c r="Y241" s="123" t="s">
        <v>140</v>
      </c>
      <c r="Z241" s="123" t="s">
        <v>137</v>
      </c>
      <c r="AA241" s="124" t="s">
        <v>141</v>
      </c>
      <c r="AB241" s="125">
        <f>SUBTOTAL(9,AC241:BD241)</f>
        <v>129.08</v>
      </c>
      <c r="AC241" s="136">
        <v>25</v>
      </c>
      <c r="AD241" s="136">
        <v>2</v>
      </c>
      <c r="AE241" s="137">
        <v>0</v>
      </c>
      <c r="AF241" s="137">
        <v>0</v>
      </c>
      <c r="AG241" s="136">
        <v>0.15</v>
      </c>
      <c r="AH241" s="136">
        <v>5.5</v>
      </c>
      <c r="AI241" s="136">
        <v>1.5</v>
      </c>
      <c r="AJ241" s="136">
        <v>0</v>
      </c>
      <c r="AK241" s="136">
        <v>0</v>
      </c>
      <c r="AL241" s="136">
        <v>0</v>
      </c>
      <c r="AM241" s="137">
        <v>0</v>
      </c>
      <c r="AN241" s="136">
        <v>0</v>
      </c>
      <c r="AO241" s="136">
        <v>0</v>
      </c>
      <c r="AP241" s="136">
        <v>0</v>
      </c>
      <c r="AQ241" s="136">
        <v>0</v>
      </c>
      <c r="AR241" s="136">
        <v>18</v>
      </c>
      <c r="AS241" s="137">
        <v>0</v>
      </c>
      <c r="AT241" s="137">
        <v>0</v>
      </c>
      <c r="AU241" s="137">
        <v>0</v>
      </c>
      <c r="AV241" s="136">
        <v>0</v>
      </c>
      <c r="AW241" s="137">
        <v>0</v>
      </c>
      <c r="AX241" s="136">
        <v>23.59</v>
      </c>
      <c r="AY241" s="136">
        <v>0</v>
      </c>
      <c r="AZ241" s="136">
        <v>0</v>
      </c>
      <c r="BA241" s="136">
        <v>11.88</v>
      </c>
      <c r="BB241" s="136">
        <v>0</v>
      </c>
      <c r="BC241" s="136">
        <v>41.46</v>
      </c>
      <c r="BD241" s="125">
        <v>0</v>
      </c>
      <c r="BE241" s="125">
        <f t="shared" si="105"/>
        <v>0</v>
      </c>
      <c r="BF241" s="125">
        <f t="shared" si="106"/>
        <v>0</v>
      </c>
      <c r="BG241" s="125"/>
      <c r="BH241" s="125"/>
      <c r="BI241" s="125">
        <v>0</v>
      </c>
      <c r="BJ241" s="125">
        <v>0</v>
      </c>
      <c r="BK241" s="125">
        <v>0</v>
      </c>
      <c r="BL241" s="125">
        <v>0</v>
      </c>
      <c r="BM241" s="125">
        <v>0</v>
      </c>
      <c r="BN241" s="125">
        <v>0</v>
      </c>
      <c r="BO241" s="125">
        <v>0</v>
      </c>
      <c r="BP241" s="125">
        <v>0</v>
      </c>
      <c r="BQ241" s="125">
        <v>0</v>
      </c>
      <c r="BR241" s="125">
        <v>472.16</v>
      </c>
      <c r="BS241" s="125">
        <f t="shared" si="107"/>
        <v>822.81</v>
      </c>
    </row>
    <row r="242" s="110" customFormat="1" spans="1:71">
      <c r="A242" s="123"/>
      <c r="B242" s="123" t="s">
        <v>145</v>
      </c>
      <c r="C242" s="123"/>
      <c r="D242" s="124" t="s">
        <v>405</v>
      </c>
      <c r="E242" s="125">
        <f t="shared" si="101"/>
        <v>0</v>
      </c>
      <c r="F242" s="125">
        <f t="shared" si="102"/>
        <v>0</v>
      </c>
      <c r="G242" s="125">
        <v>0</v>
      </c>
      <c r="H242" s="125">
        <f t="shared" si="103"/>
        <v>0</v>
      </c>
      <c r="I242" s="125">
        <v>0</v>
      </c>
      <c r="J242" s="125">
        <v>0</v>
      </c>
      <c r="K242" s="125">
        <v>0</v>
      </c>
      <c r="L242" s="125">
        <v>0</v>
      </c>
      <c r="M242" s="125">
        <v>0</v>
      </c>
      <c r="N242" s="125">
        <v>0</v>
      </c>
      <c r="O242" s="125">
        <v>0</v>
      </c>
      <c r="P242" s="125">
        <v>0</v>
      </c>
      <c r="Q242" s="125"/>
      <c r="R242" s="125">
        <v>0</v>
      </c>
      <c r="S242" s="125">
        <v>0</v>
      </c>
      <c r="T242" s="125">
        <v>0</v>
      </c>
      <c r="U242" s="125">
        <v>0</v>
      </c>
      <c r="V242" s="125">
        <v>0</v>
      </c>
      <c r="W242" s="125">
        <v>0</v>
      </c>
      <c r="X242" s="123"/>
      <c r="Y242" s="123" t="s">
        <v>145</v>
      </c>
      <c r="Z242" s="123"/>
      <c r="AA242" s="124" t="s">
        <v>405</v>
      </c>
      <c r="AB242" s="125">
        <f t="shared" si="104"/>
        <v>0</v>
      </c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>
        <v>0</v>
      </c>
      <c r="BE242" s="125">
        <f t="shared" si="105"/>
        <v>0</v>
      </c>
      <c r="BF242" s="125">
        <f t="shared" si="106"/>
        <v>0</v>
      </c>
      <c r="BG242" s="125"/>
      <c r="BH242" s="125"/>
      <c r="BI242" s="125">
        <v>0</v>
      </c>
      <c r="BJ242" s="125">
        <v>0</v>
      </c>
      <c r="BK242" s="125">
        <v>0</v>
      </c>
      <c r="BL242" s="125">
        <v>0</v>
      </c>
      <c r="BM242" s="125">
        <v>0</v>
      </c>
      <c r="BN242" s="125">
        <v>0</v>
      </c>
      <c r="BO242" s="125">
        <v>0</v>
      </c>
      <c r="BP242" s="125">
        <v>0</v>
      </c>
      <c r="BQ242" s="125">
        <v>0</v>
      </c>
      <c r="BR242" s="125">
        <v>395</v>
      </c>
      <c r="BS242" s="125">
        <f t="shared" si="107"/>
        <v>395</v>
      </c>
    </row>
    <row r="243" s="110" customFormat="1" spans="1:71">
      <c r="A243" s="123" t="s">
        <v>404</v>
      </c>
      <c r="B243" s="123" t="s">
        <v>147</v>
      </c>
      <c r="C243" s="123" t="s">
        <v>142</v>
      </c>
      <c r="D243" s="124" t="s">
        <v>406</v>
      </c>
      <c r="E243" s="125">
        <f t="shared" si="101"/>
        <v>0</v>
      </c>
      <c r="F243" s="125">
        <f t="shared" si="102"/>
        <v>0</v>
      </c>
      <c r="G243" s="125">
        <v>0</v>
      </c>
      <c r="H243" s="125">
        <f t="shared" si="103"/>
        <v>0</v>
      </c>
      <c r="I243" s="125">
        <v>0</v>
      </c>
      <c r="J243" s="125">
        <v>0</v>
      </c>
      <c r="K243" s="125">
        <v>0</v>
      </c>
      <c r="L243" s="125">
        <v>0</v>
      </c>
      <c r="M243" s="125">
        <v>0</v>
      </c>
      <c r="N243" s="125">
        <v>0</v>
      </c>
      <c r="O243" s="125">
        <v>0</v>
      </c>
      <c r="P243" s="125">
        <v>0</v>
      </c>
      <c r="Q243" s="125"/>
      <c r="R243" s="125">
        <v>0</v>
      </c>
      <c r="S243" s="125">
        <v>0</v>
      </c>
      <c r="T243" s="125">
        <v>0</v>
      </c>
      <c r="U243" s="125">
        <v>0</v>
      </c>
      <c r="V243" s="125">
        <v>0</v>
      </c>
      <c r="W243" s="125">
        <v>0</v>
      </c>
      <c r="X243" s="123" t="s">
        <v>404</v>
      </c>
      <c r="Y243" s="123" t="s">
        <v>147</v>
      </c>
      <c r="Z243" s="123" t="s">
        <v>142</v>
      </c>
      <c r="AA243" s="124" t="s">
        <v>406</v>
      </c>
      <c r="AB243" s="125">
        <f t="shared" ref="AB243:AB244" si="120">SUBTOTAL(9,AC243:BD243)</f>
        <v>0</v>
      </c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>
        <v>0</v>
      </c>
      <c r="BE243" s="125">
        <f t="shared" si="105"/>
        <v>0</v>
      </c>
      <c r="BF243" s="125">
        <f t="shared" si="106"/>
        <v>0</v>
      </c>
      <c r="BG243" s="125"/>
      <c r="BH243" s="125"/>
      <c r="BI243" s="125">
        <v>0</v>
      </c>
      <c r="BJ243" s="125">
        <v>0</v>
      </c>
      <c r="BK243" s="125">
        <v>0</v>
      </c>
      <c r="BL243" s="125">
        <v>0</v>
      </c>
      <c r="BM243" s="125">
        <v>0</v>
      </c>
      <c r="BN243" s="125">
        <v>0</v>
      </c>
      <c r="BO243" s="125">
        <v>0</v>
      </c>
      <c r="BP243" s="125">
        <v>0</v>
      </c>
      <c r="BQ243" s="125">
        <v>0</v>
      </c>
      <c r="BR243" s="125">
        <v>345</v>
      </c>
      <c r="BS243" s="125">
        <f t="shared" si="107"/>
        <v>345</v>
      </c>
    </row>
    <row r="244" s="110" customFormat="1" spans="1:71">
      <c r="A244" s="123" t="s">
        <v>404</v>
      </c>
      <c r="B244" s="123" t="s">
        <v>147</v>
      </c>
      <c r="C244" s="123" t="s">
        <v>154</v>
      </c>
      <c r="D244" s="124" t="s">
        <v>407</v>
      </c>
      <c r="E244" s="125">
        <f t="shared" si="101"/>
        <v>0</v>
      </c>
      <c r="F244" s="125">
        <f t="shared" si="102"/>
        <v>0</v>
      </c>
      <c r="G244" s="125">
        <v>0</v>
      </c>
      <c r="H244" s="125">
        <f t="shared" si="103"/>
        <v>0</v>
      </c>
      <c r="I244" s="125">
        <v>0</v>
      </c>
      <c r="J244" s="125">
        <v>0</v>
      </c>
      <c r="K244" s="125">
        <v>0</v>
      </c>
      <c r="L244" s="125">
        <v>0</v>
      </c>
      <c r="M244" s="125">
        <v>0</v>
      </c>
      <c r="N244" s="125">
        <v>0</v>
      </c>
      <c r="O244" s="125">
        <v>0</v>
      </c>
      <c r="P244" s="125">
        <v>0</v>
      </c>
      <c r="Q244" s="125"/>
      <c r="R244" s="125">
        <v>0</v>
      </c>
      <c r="S244" s="125">
        <v>0</v>
      </c>
      <c r="T244" s="125">
        <v>0</v>
      </c>
      <c r="U244" s="125">
        <v>0</v>
      </c>
      <c r="V244" s="125">
        <v>0</v>
      </c>
      <c r="W244" s="125">
        <v>0</v>
      </c>
      <c r="X244" s="123" t="s">
        <v>404</v>
      </c>
      <c r="Y244" s="123" t="s">
        <v>147</v>
      </c>
      <c r="Z244" s="123" t="s">
        <v>154</v>
      </c>
      <c r="AA244" s="124" t="s">
        <v>407</v>
      </c>
      <c r="AB244" s="125">
        <f t="shared" si="120"/>
        <v>0</v>
      </c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>
        <v>0</v>
      </c>
      <c r="BE244" s="125">
        <f t="shared" si="105"/>
        <v>0</v>
      </c>
      <c r="BF244" s="125">
        <f t="shared" si="106"/>
        <v>0</v>
      </c>
      <c r="BG244" s="125"/>
      <c r="BH244" s="125"/>
      <c r="BI244" s="125">
        <v>0</v>
      </c>
      <c r="BJ244" s="125">
        <v>0</v>
      </c>
      <c r="BK244" s="125">
        <v>0</v>
      </c>
      <c r="BL244" s="125">
        <v>0</v>
      </c>
      <c r="BM244" s="125">
        <v>0</v>
      </c>
      <c r="BN244" s="125">
        <v>0</v>
      </c>
      <c r="BO244" s="125">
        <v>0</v>
      </c>
      <c r="BP244" s="125">
        <v>0</v>
      </c>
      <c r="BQ244" s="125">
        <v>0</v>
      </c>
      <c r="BR244" s="125">
        <v>50</v>
      </c>
      <c r="BS244" s="125">
        <f t="shared" si="107"/>
        <v>50</v>
      </c>
    </row>
    <row r="245" s="110" customFormat="1" spans="1:71">
      <c r="A245" s="123"/>
      <c r="B245" s="123" t="s">
        <v>156</v>
      </c>
      <c r="C245" s="123"/>
      <c r="D245" s="124" t="s">
        <v>408</v>
      </c>
      <c r="E245" s="125">
        <f t="shared" si="101"/>
        <v>0</v>
      </c>
      <c r="F245" s="125">
        <f t="shared" si="102"/>
        <v>0</v>
      </c>
      <c r="G245" s="125">
        <v>0</v>
      </c>
      <c r="H245" s="125">
        <f t="shared" si="103"/>
        <v>0</v>
      </c>
      <c r="I245" s="125">
        <v>0</v>
      </c>
      <c r="J245" s="125">
        <v>0</v>
      </c>
      <c r="K245" s="125">
        <v>0</v>
      </c>
      <c r="L245" s="125">
        <v>0</v>
      </c>
      <c r="M245" s="125">
        <v>0</v>
      </c>
      <c r="N245" s="125">
        <v>0</v>
      </c>
      <c r="O245" s="125">
        <v>0</v>
      </c>
      <c r="P245" s="125">
        <v>0</v>
      </c>
      <c r="Q245" s="125"/>
      <c r="R245" s="125">
        <v>0</v>
      </c>
      <c r="S245" s="125">
        <v>0</v>
      </c>
      <c r="T245" s="125">
        <v>0</v>
      </c>
      <c r="U245" s="125">
        <v>0</v>
      </c>
      <c r="V245" s="125">
        <v>0</v>
      </c>
      <c r="W245" s="125">
        <v>0</v>
      </c>
      <c r="X245" s="123"/>
      <c r="Y245" s="123" t="s">
        <v>156</v>
      </c>
      <c r="Z245" s="123"/>
      <c r="AA245" s="124" t="s">
        <v>408</v>
      </c>
      <c r="AB245" s="125">
        <f t="shared" si="104"/>
        <v>0</v>
      </c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>
        <v>0</v>
      </c>
      <c r="BE245" s="125">
        <f t="shared" si="105"/>
        <v>0</v>
      </c>
      <c r="BF245" s="125">
        <f t="shared" si="106"/>
        <v>0</v>
      </c>
      <c r="BG245" s="125"/>
      <c r="BH245" s="125"/>
      <c r="BI245" s="125">
        <v>0</v>
      </c>
      <c r="BJ245" s="125">
        <v>0</v>
      </c>
      <c r="BK245" s="125">
        <v>0</v>
      </c>
      <c r="BL245" s="125">
        <v>0</v>
      </c>
      <c r="BM245" s="125">
        <v>0</v>
      </c>
      <c r="BN245" s="125">
        <v>0</v>
      </c>
      <c r="BO245" s="125">
        <v>0</v>
      </c>
      <c r="BP245" s="125">
        <v>0</v>
      </c>
      <c r="BQ245" s="125">
        <v>0</v>
      </c>
      <c r="BR245" s="125">
        <v>0</v>
      </c>
      <c r="BS245" s="125">
        <f t="shared" si="107"/>
        <v>0</v>
      </c>
    </row>
    <row r="246" s="110" customFormat="1" spans="1:71">
      <c r="A246" s="123" t="s">
        <v>404</v>
      </c>
      <c r="B246" s="123" t="s">
        <v>158</v>
      </c>
      <c r="C246" s="123" t="s">
        <v>142</v>
      </c>
      <c r="D246" s="124" t="s">
        <v>409</v>
      </c>
      <c r="E246" s="125">
        <f t="shared" si="101"/>
        <v>0</v>
      </c>
      <c r="F246" s="125">
        <f t="shared" si="102"/>
        <v>0</v>
      </c>
      <c r="G246" s="125">
        <v>0</v>
      </c>
      <c r="H246" s="125">
        <f t="shared" si="103"/>
        <v>0</v>
      </c>
      <c r="I246" s="125">
        <v>0</v>
      </c>
      <c r="J246" s="125">
        <v>0</v>
      </c>
      <c r="K246" s="125">
        <v>0</v>
      </c>
      <c r="L246" s="125">
        <v>0</v>
      </c>
      <c r="M246" s="125">
        <v>0</v>
      </c>
      <c r="N246" s="125">
        <v>0</v>
      </c>
      <c r="O246" s="125">
        <v>0</v>
      </c>
      <c r="P246" s="125">
        <v>0</v>
      </c>
      <c r="Q246" s="125"/>
      <c r="R246" s="125">
        <v>0</v>
      </c>
      <c r="S246" s="125">
        <v>0</v>
      </c>
      <c r="T246" s="125">
        <v>0</v>
      </c>
      <c r="U246" s="125">
        <v>0</v>
      </c>
      <c r="V246" s="125">
        <v>0</v>
      </c>
      <c r="W246" s="125">
        <v>0</v>
      </c>
      <c r="X246" s="123" t="s">
        <v>404</v>
      </c>
      <c r="Y246" s="123" t="s">
        <v>158</v>
      </c>
      <c r="Z246" s="123" t="s">
        <v>142</v>
      </c>
      <c r="AA246" s="124" t="s">
        <v>409</v>
      </c>
      <c r="AB246" s="125">
        <f>SUBTOTAL(9,AC246:BD246)</f>
        <v>0</v>
      </c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>
        <v>0</v>
      </c>
      <c r="BE246" s="125">
        <f t="shared" si="105"/>
        <v>0</v>
      </c>
      <c r="BF246" s="125">
        <f t="shared" si="106"/>
        <v>0</v>
      </c>
      <c r="BG246" s="125"/>
      <c r="BH246" s="125"/>
      <c r="BI246" s="125">
        <v>0</v>
      </c>
      <c r="BJ246" s="125">
        <v>0</v>
      </c>
      <c r="BK246" s="125">
        <v>0</v>
      </c>
      <c r="BL246" s="125">
        <v>0</v>
      </c>
      <c r="BM246" s="125">
        <v>0</v>
      </c>
      <c r="BN246" s="125">
        <v>0</v>
      </c>
      <c r="BO246" s="125">
        <v>0</v>
      </c>
      <c r="BP246" s="125">
        <v>0</v>
      </c>
      <c r="BQ246" s="125">
        <v>0</v>
      </c>
      <c r="BR246" s="125">
        <v>0</v>
      </c>
      <c r="BS246" s="125">
        <f t="shared" si="107"/>
        <v>0</v>
      </c>
    </row>
    <row r="247" s="110" customFormat="1" spans="1:71">
      <c r="A247" s="123"/>
      <c r="B247" s="123" t="s">
        <v>159</v>
      </c>
      <c r="C247" s="123"/>
      <c r="D247" s="124" t="s">
        <v>410</v>
      </c>
      <c r="E247" s="125">
        <f t="shared" si="101"/>
        <v>0</v>
      </c>
      <c r="F247" s="125">
        <f t="shared" si="102"/>
        <v>0</v>
      </c>
      <c r="G247" s="125">
        <v>0</v>
      </c>
      <c r="H247" s="125">
        <f t="shared" si="103"/>
        <v>0</v>
      </c>
      <c r="I247" s="125">
        <v>0</v>
      </c>
      <c r="J247" s="125">
        <v>0</v>
      </c>
      <c r="K247" s="125">
        <v>0</v>
      </c>
      <c r="L247" s="125">
        <v>0</v>
      </c>
      <c r="M247" s="125">
        <v>0</v>
      </c>
      <c r="N247" s="125">
        <v>0</v>
      </c>
      <c r="O247" s="125">
        <v>0</v>
      </c>
      <c r="P247" s="125">
        <v>0</v>
      </c>
      <c r="Q247" s="125"/>
      <c r="R247" s="125">
        <v>0</v>
      </c>
      <c r="S247" s="125">
        <v>0</v>
      </c>
      <c r="T247" s="125">
        <v>0</v>
      </c>
      <c r="U247" s="125">
        <v>0</v>
      </c>
      <c r="V247" s="125">
        <v>0</v>
      </c>
      <c r="W247" s="125">
        <v>0</v>
      </c>
      <c r="X247" s="123"/>
      <c r="Y247" s="123" t="s">
        <v>159</v>
      </c>
      <c r="Z247" s="123"/>
      <c r="AA247" s="124" t="s">
        <v>410</v>
      </c>
      <c r="AB247" s="125">
        <f t="shared" si="104"/>
        <v>0</v>
      </c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>
        <v>0</v>
      </c>
      <c r="BE247" s="125">
        <f t="shared" si="105"/>
        <v>0</v>
      </c>
      <c r="BF247" s="125">
        <f t="shared" si="106"/>
        <v>0</v>
      </c>
      <c r="BG247" s="125"/>
      <c r="BH247" s="125"/>
      <c r="BI247" s="125">
        <v>0</v>
      </c>
      <c r="BJ247" s="125">
        <v>0</v>
      </c>
      <c r="BK247" s="125">
        <v>0</v>
      </c>
      <c r="BL247" s="125">
        <v>0</v>
      </c>
      <c r="BM247" s="125">
        <v>0</v>
      </c>
      <c r="BN247" s="125">
        <v>0</v>
      </c>
      <c r="BO247" s="125">
        <v>0</v>
      </c>
      <c r="BP247" s="125">
        <v>0</v>
      </c>
      <c r="BQ247" s="125">
        <v>0</v>
      </c>
      <c r="BR247" s="125">
        <v>0</v>
      </c>
      <c r="BS247" s="125">
        <f t="shared" si="107"/>
        <v>0</v>
      </c>
    </row>
    <row r="248" s="110" customFormat="1" spans="1:71">
      <c r="A248" s="123" t="s">
        <v>404</v>
      </c>
      <c r="B248" s="123" t="s">
        <v>161</v>
      </c>
      <c r="C248" s="123" t="s">
        <v>137</v>
      </c>
      <c r="D248" s="124" t="s">
        <v>411</v>
      </c>
      <c r="E248" s="125">
        <f t="shared" si="101"/>
        <v>0</v>
      </c>
      <c r="F248" s="125">
        <f t="shared" si="102"/>
        <v>0</v>
      </c>
      <c r="G248" s="125">
        <v>0</v>
      </c>
      <c r="H248" s="125">
        <f t="shared" si="103"/>
        <v>0</v>
      </c>
      <c r="I248" s="125">
        <v>0</v>
      </c>
      <c r="J248" s="125">
        <v>0</v>
      </c>
      <c r="K248" s="125">
        <v>0</v>
      </c>
      <c r="L248" s="125">
        <v>0</v>
      </c>
      <c r="M248" s="125">
        <v>0</v>
      </c>
      <c r="N248" s="125">
        <v>0</v>
      </c>
      <c r="O248" s="125">
        <v>0</v>
      </c>
      <c r="P248" s="125">
        <v>0</v>
      </c>
      <c r="Q248" s="125"/>
      <c r="R248" s="125">
        <v>0</v>
      </c>
      <c r="S248" s="125">
        <v>0</v>
      </c>
      <c r="T248" s="125">
        <v>0</v>
      </c>
      <c r="U248" s="125">
        <v>0</v>
      </c>
      <c r="V248" s="125">
        <v>0</v>
      </c>
      <c r="W248" s="125">
        <v>0</v>
      </c>
      <c r="X248" s="123" t="s">
        <v>404</v>
      </c>
      <c r="Y248" s="123" t="s">
        <v>161</v>
      </c>
      <c r="Z248" s="123" t="s">
        <v>137</v>
      </c>
      <c r="AA248" s="124" t="s">
        <v>411</v>
      </c>
      <c r="AB248" s="125">
        <f>SUBTOTAL(9,AC248:BD248)</f>
        <v>0</v>
      </c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>
        <v>0</v>
      </c>
      <c r="BE248" s="125">
        <f t="shared" si="105"/>
        <v>0</v>
      </c>
      <c r="BF248" s="125">
        <f t="shared" si="106"/>
        <v>0</v>
      </c>
      <c r="BG248" s="125"/>
      <c r="BH248" s="125"/>
      <c r="BI248" s="125">
        <v>0</v>
      </c>
      <c r="BJ248" s="125">
        <v>0</v>
      </c>
      <c r="BK248" s="125">
        <v>0</v>
      </c>
      <c r="BL248" s="125">
        <v>0</v>
      </c>
      <c r="BM248" s="125">
        <v>0</v>
      </c>
      <c r="BN248" s="125">
        <v>0</v>
      </c>
      <c r="BO248" s="125">
        <v>0</v>
      </c>
      <c r="BP248" s="125">
        <v>0</v>
      </c>
      <c r="BQ248" s="125">
        <v>0</v>
      </c>
      <c r="BR248" s="125">
        <v>0</v>
      </c>
      <c r="BS248" s="125">
        <f t="shared" si="107"/>
        <v>0</v>
      </c>
    </row>
    <row r="249" s="110" customFormat="1" spans="1:71">
      <c r="A249" s="123"/>
      <c r="B249" s="123" t="s">
        <v>166</v>
      </c>
      <c r="C249" s="123"/>
      <c r="D249" s="124" t="s">
        <v>412</v>
      </c>
      <c r="E249" s="125">
        <f t="shared" si="101"/>
        <v>0</v>
      </c>
      <c r="F249" s="125">
        <f t="shared" si="102"/>
        <v>0</v>
      </c>
      <c r="G249" s="125">
        <v>0</v>
      </c>
      <c r="H249" s="125">
        <f t="shared" si="103"/>
        <v>0</v>
      </c>
      <c r="I249" s="125">
        <v>0</v>
      </c>
      <c r="J249" s="125">
        <v>0</v>
      </c>
      <c r="K249" s="125">
        <v>0</v>
      </c>
      <c r="L249" s="125">
        <v>0</v>
      </c>
      <c r="M249" s="125">
        <v>0</v>
      </c>
      <c r="N249" s="125">
        <v>0</v>
      </c>
      <c r="O249" s="125">
        <v>0</v>
      </c>
      <c r="P249" s="125">
        <v>0</v>
      </c>
      <c r="Q249" s="125"/>
      <c r="R249" s="125">
        <v>0</v>
      </c>
      <c r="S249" s="125">
        <v>0</v>
      </c>
      <c r="T249" s="125">
        <v>0</v>
      </c>
      <c r="U249" s="125">
        <v>0</v>
      </c>
      <c r="V249" s="125">
        <v>0</v>
      </c>
      <c r="W249" s="125">
        <v>0</v>
      </c>
      <c r="X249" s="123"/>
      <c r="Y249" s="123" t="s">
        <v>166</v>
      </c>
      <c r="Z249" s="123"/>
      <c r="AA249" s="124" t="s">
        <v>412</v>
      </c>
      <c r="AB249" s="125">
        <f t="shared" si="104"/>
        <v>0</v>
      </c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>
        <v>0</v>
      </c>
      <c r="BE249" s="125">
        <f t="shared" si="105"/>
        <v>0</v>
      </c>
      <c r="BF249" s="125">
        <f t="shared" si="106"/>
        <v>0</v>
      </c>
      <c r="BG249" s="125"/>
      <c r="BH249" s="125"/>
      <c r="BI249" s="125">
        <v>0</v>
      </c>
      <c r="BJ249" s="125">
        <v>0</v>
      </c>
      <c r="BK249" s="125">
        <v>0</v>
      </c>
      <c r="BL249" s="125">
        <v>0</v>
      </c>
      <c r="BM249" s="125">
        <v>0</v>
      </c>
      <c r="BN249" s="125">
        <v>0</v>
      </c>
      <c r="BO249" s="125">
        <v>0</v>
      </c>
      <c r="BP249" s="125">
        <v>0</v>
      </c>
      <c r="BQ249" s="125">
        <v>0</v>
      </c>
      <c r="BR249" s="125">
        <v>0</v>
      </c>
      <c r="BS249" s="125">
        <f t="shared" si="107"/>
        <v>0</v>
      </c>
    </row>
    <row r="250" s="110" customFormat="1" spans="1:71">
      <c r="A250" s="123" t="s">
        <v>404</v>
      </c>
      <c r="B250" s="123" t="s">
        <v>168</v>
      </c>
      <c r="C250" s="123" t="s">
        <v>142</v>
      </c>
      <c r="D250" s="124" t="s">
        <v>413</v>
      </c>
      <c r="E250" s="125">
        <f t="shared" si="101"/>
        <v>0</v>
      </c>
      <c r="F250" s="125">
        <f t="shared" si="102"/>
        <v>0</v>
      </c>
      <c r="G250" s="125">
        <v>0</v>
      </c>
      <c r="H250" s="125">
        <f t="shared" si="103"/>
        <v>0</v>
      </c>
      <c r="I250" s="125">
        <v>0</v>
      </c>
      <c r="J250" s="125">
        <v>0</v>
      </c>
      <c r="K250" s="125">
        <v>0</v>
      </c>
      <c r="L250" s="125">
        <v>0</v>
      </c>
      <c r="M250" s="125">
        <v>0</v>
      </c>
      <c r="N250" s="125">
        <v>0</v>
      </c>
      <c r="O250" s="125">
        <v>0</v>
      </c>
      <c r="P250" s="125">
        <v>0</v>
      </c>
      <c r="Q250" s="125"/>
      <c r="R250" s="125">
        <v>0</v>
      </c>
      <c r="S250" s="125">
        <v>0</v>
      </c>
      <c r="T250" s="125">
        <v>0</v>
      </c>
      <c r="U250" s="125">
        <v>0</v>
      </c>
      <c r="V250" s="125">
        <v>0</v>
      </c>
      <c r="W250" s="125">
        <v>0</v>
      </c>
      <c r="X250" s="123" t="s">
        <v>404</v>
      </c>
      <c r="Y250" s="123" t="s">
        <v>168</v>
      </c>
      <c r="Z250" s="123" t="s">
        <v>142</v>
      </c>
      <c r="AA250" s="124" t="s">
        <v>413</v>
      </c>
      <c r="AB250" s="125">
        <f>SUBTOTAL(9,AC250:BD250)</f>
        <v>0</v>
      </c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>
        <v>0</v>
      </c>
      <c r="BE250" s="125">
        <f t="shared" si="105"/>
        <v>0</v>
      </c>
      <c r="BF250" s="125">
        <f t="shared" si="106"/>
        <v>0</v>
      </c>
      <c r="BG250" s="125"/>
      <c r="BH250" s="125"/>
      <c r="BI250" s="125">
        <v>0</v>
      </c>
      <c r="BJ250" s="125">
        <v>0</v>
      </c>
      <c r="BK250" s="125">
        <v>0</v>
      </c>
      <c r="BL250" s="125">
        <v>0</v>
      </c>
      <c r="BM250" s="125">
        <v>0</v>
      </c>
      <c r="BN250" s="125">
        <v>0</v>
      </c>
      <c r="BO250" s="125">
        <v>0</v>
      </c>
      <c r="BP250" s="125">
        <v>0</v>
      </c>
      <c r="BQ250" s="125">
        <v>0</v>
      </c>
      <c r="BR250" s="125">
        <v>0</v>
      </c>
      <c r="BS250" s="125">
        <f t="shared" si="107"/>
        <v>0</v>
      </c>
    </row>
    <row r="251" s="110" customFormat="1" spans="1:71">
      <c r="A251" s="123" t="s">
        <v>414</v>
      </c>
      <c r="B251" s="123"/>
      <c r="C251" s="123"/>
      <c r="D251" s="124" t="s">
        <v>415</v>
      </c>
      <c r="E251" s="125">
        <f t="shared" si="101"/>
        <v>2598.54</v>
      </c>
      <c r="F251" s="125">
        <f t="shared" si="102"/>
        <v>2052.66</v>
      </c>
      <c r="G251" s="125">
        <v>1049.52</v>
      </c>
      <c r="H251" s="125">
        <f t="shared" si="103"/>
        <v>459.9</v>
      </c>
      <c r="I251" s="125">
        <v>459.9</v>
      </c>
      <c r="J251" s="125">
        <v>0</v>
      </c>
      <c r="K251" s="125">
        <v>0</v>
      </c>
      <c r="L251" s="125">
        <v>0</v>
      </c>
      <c r="M251" s="125">
        <v>87.46</v>
      </c>
      <c r="N251" s="125">
        <v>0</v>
      </c>
      <c r="O251" s="125">
        <v>215.78</v>
      </c>
      <c r="P251" s="125">
        <v>0</v>
      </c>
      <c r="Q251" s="125"/>
      <c r="R251" s="125">
        <v>0</v>
      </c>
      <c r="S251" s="125">
        <v>0</v>
      </c>
      <c r="T251" s="125">
        <v>0</v>
      </c>
      <c r="U251" s="125">
        <v>0</v>
      </c>
      <c r="V251" s="125">
        <v>0</v>
      </c>
      <c r="W251" s="125">
        <v>240</v>
      </c>
      <c r="X251" s="123" t="s">
        <v>414</v>
      </c>
      <c r="Y251" s="123"/>
      <c r="Z251" s="123"/>
      <c r="AA251" s="124" t="s">
        <v>415</v>
      </c>
      <c r="AB251" s="125">
        <f>AB252+AB258+AB260+AB263+AB265+AB267</f>
        <v>542.7</v>
      </c>
      <c r="AC251" s="125">
        <f t="shared" ref="AC251:BD251" si="121">AC252+AC258+AC260+AC263+AC265+AC267</f>
        <v>58.2</v>
      </c>
      <c r="AD251" s="125">
        <f t="shared" si="121"/>
        <v>8.6</v>
      </c>
      <c r="AE251" s="125">
        <f t="shared" si="121"/>
        <v>0</v>
      </c>
      <c r="AF251" s="125">
        <f t="shared" si="121"/>
        <v>0</v>
      </c>
      <c r="AG251" s="125">
        <f t="shared" si="121"/>
        <v>13.5</v>
      </c>
      <c r="AH251" s="125">
        <f t="shared" si="121"/>
        <v>22.2</v>
      </c>
      <c r="AI251" s="125">
        <f t="shared" si="121"/>
        <v>14.4</v>
      </c>
      <c r="AJ251" s="125">
        <f t="shared" si="121"/>
        <v>0</v>
      </c>
      <c r="AK251" s="125">
        <f t="shared" si="121"/>
        <v>0.6</v>
      </c>
      <c r="AL251" s="125">
        <f t="shared" si="121"/>
        <v>42.5</v>
      </c>
      <c r="AM251" s="125">
        <f t="shared" si="121"/>
        <v>0</v>
      </c>
      <c r="AN251" s="125">
        <f t="shared" si="121"/>
        <v>22.4</v>
      </c>
      <c r="AO251" s="125">
        <f t="shared" si="121"/>
        <v>7.3</v>
      </c>
      <c r="AP251" s="125">
        <f t="shared" si="121"/>
        <v>1.1</v>
      </c>
      <c r="AQ251" s="125">
        <f t="shared" si="121"/>
        <v>3.2</v>
      </c>
      <c r="AR251" s="125">
        <f t="shared" si="121"/>
        <v>20.8</v>
      </c>
      <c r="AS251" s="125">
        <f t="shared" si="121"/>
        <v>0</v>
      </c>
      <c r="AT251" s="125">
        <f t="shared" si="121"/>
        <v>0</v>
      </c>
      <c r="AU251" s="125">
        <f t="shared" si="121"/>
        <v>0</v>
      </c>
      <c r="AV251" s="125">
        <f t="shared" si="121"/>
        <v>11.6</v>
      </c>
      <c r="AW251" s="125">
        <f t="shared" si="121"/>
        <v>0.4</v>
      </c>
      <c r="AX251" s="125">
        <f t="shared" si="121"/>
        <v>137.7</v>
      </c>
      <c r="AY251" s="125">
        <f t="shared" si="121"/>
        <v>0</v>
      </c>
      <c r="AZ251" s="125">
        <f t="shared" si="121"/>
        <v>24</v>
      </c>
      <c r="BA251" s="125">
        <f t="shared" si="121"/>
        <v>79.4</v>
      </c>
      <c r="BB251" s="125">
        <f t="shared" si="121"/>
        <v>0</v>
      </c>
      <c r="BC251" s="125">
        <f t="shared" si="121"/>
        <v>74.8</v>
      </c>
      <c r="BD251" s="125">
        <f t="shared" si="121"/>
        <v>0</v>
      </c>
      <c r="BE251" s="125">
        <f t="shared" si="105"/>
        <v>3.18</v>
      </c>
      <c r="BF251" s="125">
        <f t="shared" si="106"/>
        <v>0</v>
      </c>
      <c r="BG251" s="125"/>
      <c r="BH251" s="125"/>
      <c r="BI251" s="125">
        <v>0</v>
      </c>
      <c r="BJ251" s="125">
        <v>0</v>
      </c>
      <c r="BK251" s="125">
        <v>3.18</v>
      </c>
      <c r="BL251" s="125">
        <v>0</v>
      </c>
      <c r="BM251" s="125">
        <v>0</v>
      </c>
      <c r="BN251" s="125">
        <v>0</v>
      </c>
      <c r="BO251" s="125">
        <v>0</v>
      </c>
      <c r="BP251" s="125">
        <v>0</v>
      </c>
      <c r="BQ251" s="125">
        <v>0</v>
      </c>
      <c r="BR251" s="125">
        <v>16087.72</v>
      </c>
      <c r="BS251" s="125">
        <f t="shared" si="107"/>
        <v>18686.26</v>
      </c>
    </row>
    <row r="252" s="110" customFormat="1" spans="1:71">
      <c r="A252" s="123"/>
      <c r="B252" s="123" t="s">
        <v>137</v>
      </c>
      <c r="C252" s="123"/>
      <c r="D252" s="124" t="s">
        <v>416</v>
      </c>
      <c r="E252" s="125">
        <f t="shared" si="101"/>
        <v>1297.66</v>
      </c>
      <c r="F252" s="125">
        <f t="shared" si="102"/>
        <v>1210.55</v>
      </c>
      <c r="G252" s="125">
        <v>557.31</v>
      </c>
      <c r="H252" s="125">
        <f t="shared" si="103"/>
        <v>356.4</v>
      </c>
      <c r="I252" s="125">
        <v>356.4</v>
      </c>
      <c r="J252" s="125">
        <v>0</v>
      </c>
      <c r="K252" s="125">
        <v>0</v>
      </c>
      <c r="L252" s="125">
        <v>0</v>
      </c>
      <c r="M252" s="125">
        <v>46.44</v>
      </c>
      <c r="N252" s="125">
        <v>0</v>
      </c>
      <c r="O252" s="125">
        <v>50.4</v>
      </c>
      <c r="P252" s="125">
        <v>0</v>
      </c>
      <c r="Q252" s="125"/>
      <c r="R252" s="125">
        <v>0</v>
      </c>
      <c r="S252" s="125">
        <v>0</v>
      </c>
      <c r="T252" s="125">
        <v>0</v>
      </c>
      <c r="U252" s="125">
        <v>0</v>
      </c>
      <c r="V252" s="125">
        <v>0</v>
      </c>
      <c r="W252" s="125">
        <v>200</v>
      </c>
      <c r="X252" s="123"/>
      <c r="Y252" s="123" t="s">
        <v>137</v>
      </c>
      <c r="Z252" s="123"/>
      <c r="AA252" s="124" t="s">
        <v>416</v>
      </c>
      <c r="AB252" s="125">
        <f>SUM(AB253:AB257)</f>
        <v>85.46</v>
      </c>
      <c r="AC252" s="125">
        <f t="shared" ref="AC252:BD252" si="122">SUM(AC253:AC257)</f>
        <v>7</v>
      </c>
      <c r="AD252" s="125">
        <f t="shared" si="122"/>
        <v>0</v>
      </c>
      <c r="AE252" s="125">
        <f t="shared" si="122"/>
        <v>0</v>
      </c>
      <c r="AF252" s="125">
        <f t="shared" si="122"/>
        <v>0</v>
      </c>
      <c r="AG252" s="125">
        <f t="shared" si="122"/>
        <v>1.5</v>
      </c>
      <c r="AH252" s="125">
        <f t="shared" si="122"/>
        <v>2.8</v>
      </c>
      <c r="AI252" s="125">
        <f t="shared" si="122"/>
        <v>1.1</v>
      </c>
      <c r="AJ252" s="125">
        <f t="shared" si="122"/>
        <v>0</v>
      </c>
      <c r="AK252" s="125">
        <f t="shared" si="122"/>
        <v>0.3</v>
      </c>
      <c r="AL252" s="125">
        <f t="shared" si="122"/>
        <v>11.2</v>
      </c>
      <c r="AM252" s="125">
        <f t="shared" si="122"/>
        <v>0</v>
      </c>
      <c r="AN252" s="125">
        <f t="shared" si="122"/>
        <v>1.2</v>
      </c>
      <c r="AO252" s="125">
        <f t="shared" si="122"/>
        <v>0</v>
      </c>
      <c r="AP252" s="125">
        <f t="shared" si="122"/>
        <v>1</v>
      </c>
      <c r="AQ252" s="125">
        <f t="shared" si="122"/>
        <v>0</v>
      </c>
      <c r="AR252" s="125">
        <f t="shared" si="122"/>
        <v>10.8</v>
      </c>
      <c r="AS252" s="125">
        <f t="shared" si="122"/>
        <v>0</v>
      </c>
      <c r="AT252" s="125">
        <f t="shared" si="122"/>
        <v>0</v>
      </c>
      <c r="AU252" s="125">
        <f t="shared" si="122"/>
        <v>0</v>
      </c>
      <c r="AV252" s="125">
        <f t="shared" si="122"/>
        <v>0.6</v>
      </c>
      <c r="AW252" s="125">
        <f t="shared" si="122"/>
        <v>0</v>
      </c>
      <c r="AX252" s="125">
        <f t="shared" si="122"/>
        <v>28.8</v>
      </c>
      <c r="AY252" s="125">
        <f t="shared" si="122"/>
        <v>0</v>
      </c>
      <c r="AZ252" s="125">
        <f t="shared" si="122"/>
        <v>2</v>
      </c>
      <c r="BA252" s="125">
        <f t="shared" si="122"/>
        <v>17.16</v>
      </c>
      <c r="BB252" s="125">
        <f t="shared" si="122"/>
        <v>0</v>
      </c>
      <c r="BC252" s="125">
        <f t="shared" si="122"/>
        <v>0</v>
      </c>
      <c r="BD252" s="125">
        <f t="shared" si="122"/>
        <v>0</v>
      </c>
      <c r="BE252" s="125">
        <f t="shared" si="105"/>
        <v>1.65</v>
      </c>
      <c r="BF252" s="125">
        <f t="shared" si="106"/>
        <v>0</v>
      </c>
      <c r="BG252" s="125"/>
      <c r="BH252" s="125"/>
      <c r="BI252" s="125">
        <v>0</v>
      </c>
      <c r="BJ252" s="125">
        <v>0</v>
      </c>
      <c r="BK252" s="125">
        <v>1.65</v>
      </c>
      <c r="BL252" s="125">
        <v>0</v>
      </c>
      <c r="BM252" s="125">
        <v>0</v>
      </c>
      <c r="BN252" s="125">
        <v>0</v>
      </c>
      <c r="BO252" s="125">
        <v>0</v>
      </c>
      <c r="BP252" s="125">
        <v>0</v>
      </c>
      <c r="BQ252" s="125">
        <v>0</v>
      </c>
      <c r="BR252" s="125">
        <v>848.5</v>
      </c>
      <c r="BS252" s="125">
        <f t="shared" si="107"/>
        <v>2146.16</v>
      </c>
    </row>
    <row r="253" s="110" customFormat="1" spans="1:71">
      <c r="A253" s="123" t="s">
        <v>417</v>
      </c>
      <c r="B253" s="123" t="s">
        <v>140</v>
      </c>
      <c r="C253" s="123" t="s">
        <v>137</v>
      </c>
      <c r="D253" s="124" t="s">
        <v>141</v>
      </c>
      <c r="E253" s="125">
        <f t="shared" si="101"/>
        <v>298.47</v>
      </c>
      <c r="F253" s="125">
        <f t="shared" si="102"/>
        <v>234.86</v>
      </c>
      <c r="G253" s="125">
        <v>145.35</v>
      </c>
      <c r="H253" s="125">
        <f t="shared" si="103"/>
        <v>61.65</v>
      </c>
      <c r="I253" s="125">
        <v>61.65</v>
      </c>
      <c r="J253" s="125">
        <v>0</v>
      </c>
      <c r="K253" s="125">
        <v>0</v>
      </c>
      <c r="L253" s="125">
        <v>0</v>
      </c>
      <c r="M253" s="125">
        <v>12.11</v>
      </c>
      <c r="N253" s="125">
        <v>0</v>
      </c>
      <c r="O253" s="125">
        <v>15.75</v>
      </c>
      <c r="P253" s="125">
        <v>0</v>
      </c>
      <c r="Q253" s="125"/>
      <c r="R253" s="125">
        <v>0</v>
      </c>
      <c r="S253" s="125">
        <v>0</v>
      </c>
      <c r="T253" s="125">
        <v>0</v>
      </c>
      <c r="U253" s="125">
        <v>0</v>
      </c>
      <c r="V253" s="125">
        <v>0</v>
      </c>
      <c r="W253" s="125">
        <v>0</v>
      </c>
      <c r="X253" s="123" t="s">
        <v>417</v>
      </c>
      <c r="Y253" s="123" t="s">
        <v>140</v>
      </c>
      <c r="Z253" s="123" t="s">
        <v>137</v>
      </c>
      <c r="AA253" s="124" t="s">
        <v>141</v>
      </c>
      <c r="AB253" s="125">
        <f t="shared" ref="AB253:AB257" si="123">SUBTOTAL(9,AC253:BD253)</f>
        <v>61.96</v>
      </c>
      <c r="AC253" s="136">
        <v>3</v>
      </c>
      <c r="AD253" s="136">
        <v>0</v>
      </c>
      <c r="AE253" s="137">
        <v>0</v>
      </c>
      <c r="AF253" s="137">
        <v>0</v>
      </c>
      <c r="AG253" s="136">
        <v>1.2</v>
      </c>
      <c r="AH253" s="136">
        <v>1.5</v>
      </c>
      <c r="AI253" s="136">
        <v>1</v>
      </c>
      <c r="AJ253" s="136">
        <v>0</v>
      </c>
      <c r="AK253" s="136">
        <v>0</v>
      </c>
      <c r="AL253" s="136">
        <v>5</v>
      </c>
      <c r="AM253" s="137">
        <v>0</v>
      </c>
      <c r="AN253" s="136">
        <v>1</v>
      </c>
      <c r="AO253" s="136">
        <v>0</v>
      </c>
      <c r="AP253" s="136">
        <v>1</v>
      </c>
      <c r="AQ253" s="136">
        <v>0</v>
      </c>
      <c r="AR253" s="136">
        <v>6</v>
      </c>
      <c r="AS253" s="137">
        <v>0</v>
      </c>
      <c r="AT253" s="137">
        <v>0</v>
      </c>
      <c r="AU253" s="137">
        <v>0</v>
      </c>
      <c r="AV253" s="136">
        <v>0</v>
      </c>
      <c r="AW253" s="137">
        <v>0</v>
      </c>
      <c r="AX253" s="136">
        <v>25.1</v>
      </c>
      <c r="AY253" s="136">
        <v>0</v>
      </c>
      <c r="AZ253" s="136">
        <v>0</v>
      </c>
      <c r="BA253" s="136">
        <v>17.16</v>
      </c>
      <c r="BB253" s="136">
        <v>0</v>
      </c>
      <c r="BC253" s="136">
        <v>0</v>
      </c>
      <c r="BD253" s="125">
        <v>0</v>
      </c>
      <c r="BE253" s="125">
        <f t="shared" si="105"/>
        <v>1.65</v>
      </c>
      <c r="BF253" s="125">
        <f t="shared" si="106"/>
        <v>0</v>
      </c>
      <c r="BG253" s="125"/>
      <c r="BH253" s="125"/>
      <c r="BI253" s="125">
        <v>0</v>
      </c>
      <c r="BJ253" s="125">
        <v>0</v>
      </c>
      <c r="BK253" s="125">
        <v>1.65</v>
      </c>
      <c r="BL253" s="125">
        <v>0</v>
      </c>
      <c r="BM253" s="125">
        <v>0</v>
      </c>
      <c r="BN253" s="125">
        <v>0</v>
      </c>
      <c r="BO253" s="125">
        <v>0</v>
      </c>
      <c r="BP253" s="125">
        <v>0</v>
      </c>
      <c r="BQ253" s="125">
        <v>0</v>
      </c>
      <c r="BR253" s="125">
        <v>229</v>
      </c>
      <c r="BS253" s="125">
        <f t="shared" si="107"/>
        <v>527.47</v>
      </c>
    </row>
    <row r="254" s="110" customFormat="1" spans="1:71">
      <c r="A254" s="123" t="s">
        <v>417</v>
      </c>
      <c r="B254" s="123" t="s">
        <v>140</v>
      </c>
      <c r="C254" s="123" t="s">
        <v>156</v>
      </c>
      <c r="D254" s="124" t="s">
        <v>418</v>
      </c>
      <c r="E254" s="125">
        <f t="shared" si="101"/>
        <v>857.44</v>
      </c>
      <c r="F254" s="125">
        <f t="shared" si="102"/>
        <v>857.44</v>
      </c>
      <c r="G254" s="125">
        <v>336.87</v>
      </c>
      <c r="H254" s="125">
        <f t="shared" si="103"/>
        <v>292.5</v>
      </c>
      <c r="I254" s="125">
        <v>292.5</v>
      </c>
      <c r="J254" s="125">
        <v>0</v>
      </c>
      <c r="K254" s="125">
        <v>0</v>
      </c>
      <c r="L254" s="125">
        <v>0</v>
      </c>
      <c r="M254" s="125">
        <v>28.07</v>
      </c>
      <c r="N254" s="125">
        <v>0</v>
      </c>
      <c r="O254" s="125">
        <v>0</v>
      </c>
      <c r="P254" s="125">
        <v>0</v>
      </c>
      <c r="Q254" s="125"/>
      <c r="R254" s="125">
        <v>0</v>
      </c>
      <c r="S254" s="125">
        <v>0</v>
      </c>
      <c r="T254" s="125">
        <v>0</v>
      </c>
      <c r="U254" s="125">
        <v>0</v>
      </c>
      <c r="V254" s="125">
        <v>0</v>
      </c>
      <c r="W254" s="125">
        <v>200</v>
      </c>
      <c r="X254" s="123" t="s">
        <v>417</v>
      </c>
      <c r="Y254" s="123" t="s">
        <v>140</v>
      </c>
      <c r="Z254" s="123" t="s">
        <v>156</v>
      </c>
      <c r="AA254" s="124" t="s">
        <v>418</v>
      </c>
      <c r="AB254" s="125">
        <f t="shared" si="123"/>
        <v>0</v>
      </c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>
        <v>0</v>
      </c>
      <c r="BE254" s="125">
        <f t="shared" si="105"/>
        <v>0</v>
      </c>
      <c r="BF254" s="125">
        <f t="shared" si="106"/>
        <v>0</v>
      </c>
      <c r="BG254" s="125"/>
      <c r="BH254" s="125"/>
      <c r="BI254" s="125">
        <v>0</v>
      </c>
      <c r="BJ254" s="125">
        <v>0</v>
      </c>
      <c r="BK254" s="125">
        <v>0</v>
      </c>
      <c r="BL254" s="125">
        <v>0</v>
      </c>
      <c r="BM254" s="125">
        <v>0</v>
      </c>
      <c r="BN254" s="125">
        <v>0</v>
      </c>
      <c r="BO254" s="125">
        <v>0</v>
      </c>
      <c r="BP254" s="125">
        <v>0</v>
      </c>
      <c r="BQ254" s="125">
        <v>0</v>
      </c>
      <c r="BR254" s="125">
        <v>435.5</v>
      </c>
      <c r="BS254" s="125">
        <f t="shared" si="107"/>
        <v>1292.94</v>
      </c>
    </row>
    <row r="255" s="110" customFormat="1" spans="1:71">
      <c r="A255" s="123" t="s">
        <v>417</v>
      </c>
      <c r="B255" s="123" t="s">
        <v>140</v>
      </c>
      <c r="C255" s="123" t="s">
        <v>166</v>
      </c>
      <c r="D255" s="124" t="s">
        <v>419</v>
      </c>
      <c r="E255" s="125">
        <f t="shared" si="101"/>
        <v>0</v>
      </c>
      <c r="F255" s="125">
        <f t="shared" si="102"/>
        <v>0</v>
      </c>
      <c r="G255" s="125">
        <v>0</v>
      </c>
      <c r="H255" s="125">
        <f t="shared" si="103"/>
        <v>0</v>
      </c>
      <c r="I255" s="125">
        <v>0</v>
      </c>
      <c r="J255" s="125">
        <v>0</v>
      </c>
      <c r="K255" s="125">
        <v>0</v>
      </c>
      <c r="L255" s="125">
        <v>0</v>
      </c>
      <c r="M255" s="125">
        <v>0</v>
      </c>
      <c r="N255" s="125">
        <v>0</v>
      </c>
      <c r="O255" s="125">
        <v>0</v>
      </c>
      <c r="P255" s="125">
        <v>0</v>
      </c>
      <c r="Q255" s="125"/>
      <c r="R255" s="125">
        <v>0</v>
      </c>
      <c r="S255" s="125">
        <v>0</v>
      </c>
      <c r="T255" s="125">
        <v>0</v>
      </c>
      <c r="U255" s="125">
        <v>0</v>
      </c>
      <c r="V255" s="125">
        <v>0</v>
      </c>
      <c r="W255" s="125">
        <v>0</v>
      </c>
      <c r="X255" s="123" t="s">
        <v>417</v>
      </c>
      <c r="Y255" s="123" t="s">
        <v>140</v>
      </c>
      <c r="Z255" s="123" t="s">
        <v>166</v>
      </c>
      <c r="AA255" s="124" t="s">
        <v>419</v>
      </c>
      <c r="AB255" s="125">
        <f t="shared" si="123"/>
        <v>0</v>
      </c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>
        <v>0</v>
      </c>
      <c r="BE255" s="125">
        <f t="shared" si="105"/>
        <v>0</v>
      </c>
      <c r="BF255" s="125">
        <f t="shared" si="106"/>
        <v>0</v>
      </c>
      <c r="BG255" s="125"/>
      <c r="BH255" s="125"/>
      <c r="BI255" s="125">
        <v>0</v>
      </c>
      <c r="BJ255" s="125">
        <v>0</v>
      </c>
      <c r="BK255" s="125">
        <v>0</v>
      </c>
      <c r="BL255" s="125">
        <v>0</v>
      </c>
      <c r="BM255" s="125">
        <v>0</v>
      </c>
      <c r="BN255" s="125">
        <v>0</v>
      </c>
      <c r="BO255" s="125">
        <v>0</v>
      </c>
      <c r="BP255" s="125">
        <v>0</v>
      </c>
      <c r="BQ255" s="125">
        <v>0</v>
      </c>
      <c r="BR255" s="125">
        <v>30</v>
      </c>
      <c r="BS255" s="125">
        <f t="shared" si="107"/>
        <v>30</v>
      </c>
    </row>
    <row r="256" s="110" customFormat="1" spans="1:71">
      <c r="A256" s="123" t="s">
        <v>417</v>
      </c>
      <c r="B256" s="123" t="s">
        <v>140</v>
      </c>
      <c r="C256" s="123" t="s">
        <v>163</v>
      </c>
      <c r="D256" s="124" t="s">
        <v>420</v>
      </c>
      <c r="E256" s="125">
        <f t="shared" si="101"/>
        <v>40.17</v>
      </c>
      <c r="F256" s="125">
        <f t="shared" si="102"/>
        <v>33.17</v>
      </c>
      <c r="G256" s="125">
        <v>20.44</v>
      </c>
      <c r="H256" s="125">
        <f t="shared" si="103"/>
        <v>0</v>
      </c>
      <c r="I256" s="125">
        <v>0</v>
      </c>
      <c r="J256" s="125">
        <v>0</v>
      </c>
      <c r="K256" s="125">
        <v>0</v>
      </c>
      <c r="L256" s="125">
        <v>0</v>
      </c>
      <c r="M256" s="125">
        <v>1.7</v>
      </c>
      <c r="N256" s="125">
        <v>0</v>
      </c>
      <c r="O256" s="125">
        <v>11.03</v>
      </c>
      <c r="P256" s="125">
        <v>0</v>
      </c>
      <c r="Q256" s="125"/>
      <c r="R256" s="125">
        <v>0</v>
      </c>
      <c r="S256" s="125">
        <v>0</v>
      </c>
      <c r="T256" s="125">
        <v>0</v>
      </c>
      <c r="U256" s="125">
        <v>0</v>
      </c>
      <c r="V256" s="125">
        <v>0</v>
      </c>
      <c r="W256" s="125">
        <v>0</v>
      </c>
      <c r="X256" s="123" t="s">
        <v>417</v>
      </c>
      <c r="Y256" s="123" t="s">
        <v>140</v>
      </c>
      <c r="Z256" s="123" t="s">
        <v>163</v>
      </c>
      <c r="AA256" s="124" t="s">
        <v>420</v>
      </c>
      <c r="AB256" s="125">
        <f t="shared" si="123"/>
        <v>7</v>
      </c>
      <c r="AC256" s="136">
        <v>1</v>
      </c>
      <c r="AD256" s="136">
        <v>0</v>
      </c>
      <c r="AE256" s="137">
        <v>0</v>
      </c>
      <c r="AF256" s="137">
        <v>0</v>
      </c>
      <c r="AG256" s="136">
        <v>0.2</v>
      </c>
      <c r="AH256" s="136">
        <v>0.3</v>
      </c>
      <c r="AI256" s="136">
        <v>0</v>
      </c>
      <c r="AJ256" s="136">
        <v>0</v>
      </c>
      <c r="AK256" s="136">
        <v>0</v>
      </c>
      <c r="AL256" s="136">
        <v>3.2</v>
      </c>
      <c r="AM256" s="137">
        <v>0</v>
      </c>
      <c r="AN256" s="136">
        <v>0</v>
      </c>
      <c r="AO256" s="136">
        <v>0</v>
      </c>
      <c r="AP256" s="136">
        <v>0</v>
      </c>
      <c r="AQ256" s="136">
        <v>0</v>
      </c>
      <c r="AR256" s="136">
        <v>0.3</v>
      </c>
      <c r="AS256" s="137">
        <v>0</v>
      </c>
      <c r="AT256" s="137">
        <v>0</v>
      </c>
      <c r="AU256" s="137">
        <v>0</v>
      </c>
      <c r="AV256" s="136">
        <v>0</v>
      </c>
      <c r="AW256" s="137">
        <v>0</v>
      </c>
      <c r="AX256" s="136">
        <v>2</v>
      </c>
      <c r="AY256" s="136">
        <v>0</v>
      </c>
      <c r="AZ256" s="136">
        <v>0</v>
      </c>
      <c r="BA256" s="136">
        <v>0</v>
      </c>
      <c r="BB256" s="136">
        <v>0</v>
      </c>
      <c r="BC256" s="136">
        <v>0</v>
      </c>
      <c r="BD256" s="125">
        <v>0</v>
      </c>
      <c r="BE256" s="125">
        <f t="shared" si="105"/>
        <v>0</v>
      </c>
      <c r="BF256" s="125">
        <f t="shared" si="106"/>
        <v>0</v>
      </c>
      <c r="BG256" s="125"/>
      <c r="BH256" s="125"/>
      <c r="BI256" s="125">
        <v>0</v>
      </c>
      <c r="BJ256" s="125">
        <v>0</v>
      </c>
      <c r="BK256" s="125">
        <v>0</v>
      </c>
      <c r="BL256" s="125">
        <v>0</v>
      </c>
      <c r="BM256" s="125">
        <v>0</v>
      </c>
      <c r="BN256" s="125">
        <v>0</v>
      </c>
      <c r="BO256" s="125">
        <v>0</v>
      </c>
      <c r="BP256" s="125">
        <v>0</v>
      </c>
      <c r="BQ256" s="125">
        <v>0</v>
      </c>
      <c r="BR256" s="125">
        <v>0</v>
      </c>
      <c r="BS256" s="125">
        <f t="shared" si="107"/>
        <v>40.17</v>
      </c>
    </row>
    <row r="257" s="110" customFormat="1" spans="1:71">
      <c r="A257" s="123" t="s">
        <v>417</v>
      </c>
      <c r="B257" s="123" t="s">
        <v>140</v>
      </c>
      <c r="C257" s="123" t="s">
        <v>154</v>
      </c>
      <c r="D257" s="124" t="s">
        <v>421</v>
      </c>
      <c r="E257" s="125">
        <f t="shared" si="101"/>
        <v>101.58</v>
      </c>
      <c r="F257" s="125">
        <f t="shared" si="102"/>
        <v>85.08</v>
      </c>
      <c r="G257" s="125">
        <v>54.65</v>
      </c>
      <c r="H257" s="125">
        <f t="shared" si="103"/>
        <v>2.25</v>
      </c>
      <c r="I257" s="125">
        <v>2.25</v>
      </c>
      <c r="J257" s="125">
        <v>0</v>
      </c>
      <c r="K257" s="125">
        <v>0</v>
      </c>
      <c r="L257" s="125">
        <v>0</v>
      </c>
      <c r="M257" s="125">
        <v>4.55</v>
      </c>
      <c r="N257" s="125">
        <v>0</v>
      </c>
      <c r="O257" s="125">
        <v>23.63</v>
      </c>
      <c r="P257" s="125">
        <v>0</v>
      </c>
      <c r="Q257" s="125"/>
      <c r="R257" s="125">
        <v>0</v>
      </c>
      <c r="S257" s="125">
        <v>0</v>
      </c>
      <c r="T257" s="125">
        <v>0</v>
      </c>
      <c r="U257" s="125">
        <v>0</v>
      </c>
      <c r="V257" s="125">
        <v>0</v>
      </c>
      <c r="W257" s="125">
        <v>0</v>
      </c>
      <c r="X257" s="123" t="s">
        <v>417</v>
      </c>
      <c r="Y257" s="123" t="s">
        <v>140</v>
      </c>
      <c r="Z257" s="123" t="s">
        <v>154</v>
      </c>
      <c r="AA257" s="124" t="s">
        <v>421</v>
      </c>
      <c r="AB257" s="125">
        <f t="shared" si="123"/>
        <v>16.5</v>
      </c>
      <c r="AC257" s="136">
        <v>3</v>
      </c>
      <c r="AD257" s="136">
        <v>0</v>
      </c>
      <c r="AE257" s="137">
        <v>0</v>
      </c>
      <c r="AF257" s="137">
        <v>0</v>
      </c>
      <c r="AG257" s="136">
        <v>0.1</v>
      </c>
      <c r="AH257" s="136">
        <v>1</v>
      </c>
      <c r="AI257" s="136">
        <v>0.1</v>
      </c>
      <c r="AJ257" s="136">
        <v>0</v>
      </c>
      <c r="AK257" s="136">
        <v>0.3</v>
      </c>
      <c r="AL257" s="136">
        <v>3</v>
      </c>
      <c r="AM257" s="137">
        <v>0</v>
      </c>
      <c r="AN257" s="136">
        <v>0.2</v>
      </c>
      <c r="AO257" s="136">
        <v>0</v>
      </c>
      <c r="AP257" s="136">
        <v>0</v>
      </c>
      <c r="AQ257" s="136">
        <v>0</v>
      </c>
      <c r="AR257" s="136">
        <v>4.5</v>
      </c>
      <c r="AS257" s="137">
        <v>0</v>
      </c>
      <c r="AT257" s="137">
        <v>0</v>
      </c>
      <c r="AU257" s="137">
        <v>0</v>
      </c>
      <c r="AV257" s="136">
        <v>0.6</v>
      </c>
      <c r="AW257" s="137">
        <v>0</v>
      </c>
      <c r="AX257" s="136">
        <v>1.7</v>
      </c>
      <c r="AY257" s="136">
        <v>0</v>
      </c>
      <c r="AZ257" s="136">
        <v>2</v>
      </c>
      <c r="BA257" s="136">
        <v>0</v>
      </c>
      <c r="BB257" s="136">
        <v>0</v>
      </c>
      <c r="BC257" s="136">
        <v>0</v>
      </c>
      <c r="BD257" s="125">
        <v>0</v>
      </c>
      <c r="BE257" s="125">
        <f t="shared" si="105"/>
        <v>0</v>
      </c>
      <c r="BF257" s="125">
        <f t="shared" si="106"/>
        <v>0</v>
      </c>
      <c r="BG257" s="125"/>
      <c r="BH257" s="125"/>
      <c r="BI257" s="125">
        <v>0</v>
      </c>
      <c r="BJ257" s="125">
        <v>0</v>
      </c>
      <c r="BK257" s="125">
        <v>0</v>
      </c>
      <c r="BL257" s="125">
        <v>0</v>
      </c>
      <c r="BM257" s="125">
        <v>0</v>
      </c>
      <c r="BN257" s="125">
        <v>0</v>
      </c>
      <c r="BO257" s="125">
        <v>0</v>
      </c>
      <c r="BP257" s="125">
        <v>0</v>
      </c>
      <c r="BQ257" s="125">
        <v>0</v>
      </c>
      <c r="BR257" s="125">
        <v>154</v>
      </c>
      <c r="BS257" s="125">
        <f t="shared" si="107"/>
        <v>255.58</v>
      </c>
    </row>
    <row r="258" s="110" customFormat="1" spans="1:71">
      <c r="A258" s="123"/>
      <c r="B258" s="123" t="s">
        <v>142</v>
      </c>
      <c r="C258" s="123"/>
      <c r="D258" s="124" t="s">
        <v>422</v>
      </c>
      <c r="E258" s="125">
        <f t="shared" si="101"/>
        <v>252.89</v>
      </c>
      <c r="F258" s="125">
        <f t="shared" si="102"/>
        <v>165.27</v>
      </c>
      <c r="G258" s="125">
        <v>93.36</v>
      </c>
      <c r="H258" s="125">
        <f t="shared" si="103"/>
        <v>56.25</v>
      </c>
      <c r="I258" s="125">
        <v>56.25</v>
      </c>
      <c r="J258" s="125">
        <v>0</v>
      </c>
      <c r="K258" s="125">
        <v>0</v>
      </c>
      <c r="L258" s="125">
        <v>0</v>
      </c>
      <c r="M258" s="125">
        <v>7.78</v>
      </c>
      <c r="N258" s="125">
        <v>0</v>
      </c>
      <c r="O258" s="125">
        <v>7.88</v>
      </c>
      <c r="P258" s="125">
        <v>0</v>
      </c>
      <c r="Q258" s="125"/>
      <c r="R258" s="125">
        <v>0</v>
      </c>
      <c r="S258" s="125">
        <v>0</v>
      </c>
      <c r="T258" s="125">
        <v>0</v>
      </c>
      <c r="U258" s="125">
        <v>0</v>
      </c>
      <c r="V258" s="125">
        <v>0</v>
      </c>
      <c r="W258" s="125">
        <v>0</v>
      </c>
      <c r="X258" s="123"/>
      <c r="Y258" s="123" t="s">
        <v>142</v>
      </c>
      <c r="Z258" s="123"/>
      <c r="AA258" s="124" t="s">
        <v>422</v>
      </c>
      <c r="AB258" s="125">
        <f>AB259</f>
        <v>87.62</v>
      </c>
      <c r="AC258" s="125">
        <f t="shared" ref="AC258:BD258" si="124">AC259</f>
        <v>7.5</v>
      </c>
      <c r="AD258" s="125">
        <f t="shared" si="124"/>
        <v>0.5</v>
      </c>
      <c r="AE258" s="125">
        <f t="shared" si="124"/>
        <v>0</v>
      </c>
      <c r="AF258" s="125">
        <f t="shared" si="124"/>
        <v>0</v>
      </c>
      <c r="AG258" s="125">
        <f t="shared" si="124"/>
        <v>0.8</v>
      </c>
      <c r="AH258" s="125">
        <f t="shared" si="124"/>
        <v>3.3</v>
      </c>
      <c r="AI258" s="125">
        <f t="shared" si="124"/>
        <v>1.5</v>
      </c>
      <c r="AJ258" s="125">
        <f t="shared" si="124"/>
        <v>0</v>
      </c>
      <c r="AK258" s="125">
        <f t="shared" si="124"/>
        <v>0</v>
      </c>
      <c r="AL258" s="125">
        <f t="shared" si="124"/>
        <v>20.3</v>
      </c>
      <c r="AM258" s="125">
        <f t="shared" si="124"/>
        <v>0</v>
      </c>
      <c r="AN258" s="125">
        <f t="shared" si="124"/>
        <v>0.2</v>
      </c>
      <c r="AO258" s="125">
        <f t="shared" si="124"/>
        <v>2.3</v>
      </c>
      <c r="AP258" s="125">
        <f t="shared" si="124"/>
        <v>0.1</v>
      </c>
      <c r="AQ258" s="125">
        <f t="shared" si="124"/>
        <v>1.2</v>
      </c>
      <c r="AR258" s="125">
        <f t="shared" si="124"/>
        <v>3.5</v>
      </c>
      <c r="AS258" s="125">
        <f t="shared" si="124"/>
        <v>0</v>
      </c>
      <c r="AT258" s="125">
        <f t="shared" si="124"/>
        <v>0</v>
      </c>
      <c r="AU258" s="125">
        <f t="shared" si="124"/>
        <v>0</v>
      </c>
      <c r="AV258" s="125">
        <f t="shared" si="124"/>
        <v>1</v>
      </c>
      <c r="AW258" s="125">
        <f t="shared" si="124"/>
        <v>0</v>
      </c>
      <c r="AX258" s="125">
        <f t="shared" si="124"/>
        <v>14</v>
      </c>
      <c r="AY258" s="125">
        <f t="shared" si="124"/>
        <v>0</v>
      </c>
      <c r="AZ258" s="125">
        <f t="shared" si="124"/>
        <v>0</v>
      </c>
      <c r="BA258" s="125">
        <f t="shared" si="124"/>
        <v>19.52</v>
      </c>
      <c r="BB258" s="125">
        <f t="shared" si="124"/>
        <v>0</v>
      </c>
      <c r="BC258" s="125">
        <f t="shared" si="124"/>
        <v>11.9</v>
      </c>
      <c r="BD258" s="125">
        <f t="shared" si="124"/>
        <v>0</v>
      </c>
      <c r="BE258" s="125">
        <f t="shared" si="105"/>
        <v>0</v>
      </c>
      <c r="BF258" s="125">
        <f t="shared" si="106"/>
        <v>0</v>
      </c>
      <c r="BG258" s="125"/>
      <c r="BH258" s="125"/>
      <c r="BI258" s="125">
        <v>0</v>
      </c>
      <c r="BJ258" s="125">
        <v>0</v>
      </c>
      <c r="BK258" s="125">
        <v>0</v>
      </c>
      <c r="BL258" s="125">
        <v>0</v>
      </c>
      <c r="BM258" s="125">
        <v>0</v>
      </c>
      <c r="BN258" s="125">
        <v>0</v>
      </c>
      <c r="BO258" s="125">
        <v>0</v>
      </c>
      <c r="BP258" s="125">
        <v>0</v>
      </c>
      <c r="BQ258" s="125">
        <v>0</v>
      </c>
      <c r="BR258" s="125">
        <v>1061</v>
      </c>
      <c r="BS258" s="125">
        <f t="shared" si="107"/>
        <v>1313.89</v>
      </c>
    </row>
    <row r="259" s="110" customFormat="1" spans="1:71">
      <c r="A259" s="123" t="s">
        <v>417</v>
      </c>
      <c r="B259" s="123" t="s">
        <v>144</v>
      </c>
      <c r="C259" s="123" t="s">
        <v>137</v>
      </c>
      <c r="D259" s="124" t="s">
        <v>423</v>
      </c>
      <c r="E259" s="125">
        <f t="shared" si="101"/>
        <v>252.89</v>
      </c>
      <c r="F259" s="125">
        <f t="shared" si="102"/>
        <v>165.27</v>
      </c>
      <c r="G259" s="125">
        <v>93.36</v>
      </c>
      <c r="H259" s="125">
        <f t="shared" si="103"/>
        <v>56.25</v>
      </c>
      <c r="I259" s="125">
        <v>56.25</v>
      </c>
      <c r="J259" s="125">
        <v>0</v>
      </c>
      <c r="K259" s="125">
        <v>0</v>
      </c>
      <c r="L259" s="125">
        <v>0</v>
      </c>
      <c r="M259" s="125">
        <v>7.78</v>
      </c>
      <c r="N259" s="125">
        <v>0</v>
      </c>
      <c r="O259" s="125">
        <v>7.88</v>
      </c>
      <c r="P259" s="125">
        <v>0</v>
      </c>
      <c r="Q259" s="125"/>
      <c r="R259" s="125">
        <v>0</v>
      </c>
      <c r="S259" s="125">
        <v>0</v>
      </c>
      <c r="T259" s="125">
        <v>0</v>
      </c>
      <c r="U259" s="125">
        <v>0</v>
      </c>
      <c r="V259" s="125">
        <v>0</v>
      </c>
      <c r="W259" s="125">
        <v>0</v>
      </c>
      <c r="X259" s="123" t="s">
        <v>417</v>
      </c>
      <c r="Y259" s="123" t="s">
        <v>144</v>
      </c>
      <c r="Z259" s="123" t="s">
        <v>137</v>
      </c>
      <c r="AA259" s="124" t="s">
        <v>423</v>
      </c>
      <c r="AB259" s="125">
        <f>SUBTOTAL(9,AC259:BD259)</f>
        <v>87.62</v>
      </c>
      <c r="AC259" s="136">
        <v>7.5</v>
      </c>
      <c r="AD259" s="136">
        <v>0.5</v>
      </c>
      <c r="AE259" s="137">
        <v>0</v>
      </c>
      <c r="AF259" s="137">
        <v>0</v>
      </c>
      <c r="AG259" s="136">
        <v>0.8</v>
      </c>
      <c r="AH259" s="136">
        <v>3.3</v>
      </c>
      <c r="AI259" s="136">
        <v>1.5</v>
      </c>
      <c r="AJ259" s="136">
        <v>0</v>
      </c>
      <c r="AK259" s="136">
        <v>0</v>
      </c>
      <c r="AL259" s="136">
        <v>20.3</v>
      </c>
      <c r="AM259" s="137">
        <v>0</v>
      </c>
      <c r="AN259" s="136">
        <v>0.2</v>
      </c>
      <c r="AO259" s="136">
        <v>2.3</v>
      </c>
      <c r="AP259" s="136">
        <v>0.1</v>
      </c>
      <c r="AQ259" s="136">
        <v>1.2</v>
      </c>
      <c r="AR259" s="136">
        <v>3.5</v>
      </c>
      <c r="AS259" s="137">
        <v>0</v>
      </c>
      <c r="AT259" s="137">
        <v>0</v>
      </c>
      <c r="AU259" s="137">
        <v>0</v>
      </c>
      <c r="AV259" s="136">
        <v>1</v>
      </c>
      <c r="AW259" s="137">
        <v>0</v>
      </c>
      <c r="AX259" s="136">
        <v>14</v>
      </c>
      <c r="AY259" s="136">
        <v>0</v>
      </c>
      <c r="AZ259" s="136">
        <v>0</v>
      </c>
      <c r="BA259" s="136">
        <v>19.52</v>
      </c>
      <c r="BB259" s="136">
        <v>0</v>
      </c>
      <c r="BC259" s="136">
        <v>11.9</v>
      </c>
      <c r="BD259" s="125">
        <v>0</v>
      </c>
      <c r="BE259" s="125">
        <f t="shared" si="105"/>
        <v>0</v>
      </c>
      <c r="BF259" s="125">
        <f t="shared" si="106"/>
        <v>0</v>
      </c>
      <c r="BG259" s="125"/>
      <c r="BH259" s="125"/>
      <c r="BI259" s="125">
        <v>0</v>
      </c>
      <c r="BJ259" s="125">
        <v>0</v>
      </c>
      <c r="BK259" s="125">
        <v>0</v>
      </c>
      <c r="BL259" s="125">
        <v>0</v>
      </c>
      <c r="BM259" s="125">
        <v>0</v>
      </c>
      <c r="BN259" s="125">
        <v>0</v>
      </c>
      <c r="BO259" s="125">
        <v>0</v>
      </c>
      <c r="BP259" s="125">
        <v>0</v>
      </c>
      <c r="BQ259" s="125">
        <v>0</v>
      </c>
      <c r="BR259" s="125">
        <v>1061</v>
      </c>
      <c r="BS259" s="125">
        <f t="shared" si="107"/>
        <v>1313.89</v>
      </c>
    </row>
    <row r="260" s="110" customFormat="1" spans="1:71">
      <c r="A260" s="123"/>
      <c r="B260" s="123" t="s">
        <v>145</v>
      </c>
      <c r="C260" s="123"/>
      <c r="D260" s="124" t="s">
        <v>424</v>
      </c>
      <c r="E260" s="125">
        <f t="shared" si="101"/>
        <v>225.72</v>
      </c>
      <c r="F260" s="125">
        <f t="shared" si="102"/>
        <v>0</v>
      </c>
      <c r="G260" s="125">
        <v>0</v>
      </c>
      <c r="H260" s="125">
        <f t="shared" si="103"/>
        <v>0</v>
      </c>
      <c r="I260" s="125">
        <v>0</v>
      </c>
      <c r="J260" s="125">
        <v>0</v>
      </c>
      <c r="K260" s="125">
        <v>0</v>
      </c>
      <c r="L260" s="125">
        <v>0</v>
      </c>
      <c r="M260" s="125">
        <v>0</v>
      </c>
      <c r="N260" s="125">
        <v>0</v>
      </c>
      <c r="O260" s="125">
        <v>0</v>
      </c>
      <c r="P260" s="125">
        <v>0</v>
      </c>
      <c r="Q260" s="125"/>
      <c r="R260" s="125">
        <v>0</v>
      </c>
      <c r="S260" s="125">
        <v>0</v>
      </c>
      <c r="T260" s="125">
        <v>0</v>
      </c>
      <c r="U260" s="125">
        <v>0</v>
      </c>
      <c r="V260" s="125">
        <v>0</v>
      </c>
      <c r="W260" s="125">
        <v>0</v>
      </c>
      <c r="X260" s="123"/>
      <c r="Y260" s="123" t="s">
        <v>145</v>
      </c>
      <c r="Z260" s="123"/>
      <c r="AA260" s="124" t="s">
        <v>424</v>
      </c>
      <c r="AB260" s="125">
        <f>SUM(AB261:AB262)</f>
        <v>225.72</v>
      </c>
      <c r="AC260" s="125">
        <f t="shared" ref="AC260:BD260" si="125">SUM(AC261:AC262)</f>
        <v>20</v>
      </c>
      <c r="AD260" s="125">
        <f t="shared" si="125"/>
        <v>7.5</v>
      </c>
      <c r="AE260" s="125">
        <f t="shared" si="125"/>
        <v>0</v>
      </c>
      <c r="AF260" s="125">
        <f t="shared" si="125"/>
        <v>0</v>
      </c>
      <c r="AG260" s="125">
        <f t="shared" si="125"/>
        <v>0.5</v>
      </c>
      <c r="AH260" s="125">
        <f t="shared" si="125"/>
        <v>5</v>
      </c>
      <c r="AI260" s="125">
        <f t="shared" si="125"/>
        <v>10</v>
      </c>
      <c r="AJ260" s="125">
        <f t="shared" si="125"/>
        <v>0</v>
      </c>
      <c r="AK260" s="125">
        <f t="shared" si="125"/>
        <v>0</v>
      </c>
      <c r="AL260" s="125">
        <f t="shared" si="125"/>
        <v>5</v>
      </c>
      <c r="AM260" s="125">
        <f t="shared" si="125"/>
        <v>0</v>
      </c>
      <c r="AN260" s="125">
        <f t="shared" si="125"/>
        <v>20</v>
      </c>
      <c r="AO260" s="125">
        <f t="shared" si="125"/>
        <v>4</v>
      </c>
      <c r="AP260" s="125">
        <f t="shared" si="125"/>
        <v>0</v>
      </c>
      <c r="AQ260" s="125">
        <f t="shared" si="125"/>
        <v>0</v>
      </c>
      <c r="AR260" s="125">
        <f t="shared" si="125"/>
        <v>2</v>
      </c>
      <c r="AS260" s="125">
        <f t="shared" si="125"/>
        <v>0</v>
      </c>
      <c r="AT260" s="125">
        <f t="shared" si="125"/>
        <v>0</v>
      </c>
      <c r="AU260" s="125">
        <f t="shared" si="125"/>
        <v>0</v>
      </c>
      <c r="AV260" s="125">
        <f t="shared" si="125"/>
        <v>10</v>
      </c>
      <c r="AW260" s="125">
        <f t="shared" si="125"/>
        <v>0</v>
      </c>
      <c r="AX260" s="125">
        <f t="shared" si="125"/>
        <v>50</v>
      </c>
      <c r="AY260" s="125">
        <f t="shared" si="125"/>
        <v>0</v>
      </c>
      <c r="AZ260" s="125">
        <f t="shared" si="125"/>
        <v>20</v>
      </c>
      <c r="BA260" s="125">
        <f t="shared" si="125"/>
        <v>37.72</v>
      </c>
      <c r="BB260" s="125">
        <f t="shared" si="125"/>
        <v>0</v>
      </c>
      <c r="BC260" s="125">
        <f t="shared" si="125"/>
        <v>34</v>
      </c>
      <c r="BD260" s="125">
        <f t="shared" si="125"/>
        <v>0</v>
      </c>
      <c r="BE260" s="125">
        <f t="shared" si="105"/>
        <v>0</v>
      </c>
      <c r="BF260" s="125">
        <f t="shared" si="106"/>
        <v>0</v>
      </c>
      <c r="BG260" s="125"/>
      <c r="BH260" s="125"/>
      <c r="BI260" s="125">
        <v>0</v>
      </c>
      <c r="BJ260" s="125">
        <v>0</v>
      </c>
      <c r="BK260" s="125">
        <v>0</v>
      </c>
      <c r="BL260" s="125">
        <v>0</v>
      </c>
      <c r="BM260" s="125">
        <v>0</v>
      </c>
      <c r="BN260" s="125">
        <v>0</v>
      </c>
      <c r="BO260" s="125">
        <v>0</v>
      </c>
      <c r="BP260" s="125">
        <v>0</v>
      </c>
      <c r="BQ260" s="125">
        <v>0</v>
      </c>
      <c r="BR260" s="125">
        <v>4748.63</v>
      </c>
      <c r="BS260" s="125">
        <f t="shared" si="107"/>
        <v>4974.35</v>
      </c>
    </row>
    <row r="261" s="110" customFormat="1" spans="1:71">
      <c r="A261" s="123" t="s">
        <v>417</v>
      </c>
      <c r="B261" s="123" t="s">
        <v>147</v>
      </c>
      <c r="C261" s="123" t="s">
        <v>145</v>
      </c>
      <c r="D261" s="124" t="s">
        <v>425</v>
      </c>
      <c r="E261" s="125">
        <f t="shared" si="101"/>
        <v>0</v>
      </c>
      <c r="F261" s="125">
        <f t="shared" si="102"/>
        <v>0</v>
      </c>
      <c r="G261" s="125">
        <v>0</v>
      </c>
      <c r="H261" s="125">
        <f t="shared" si="103"/>
        <v>0</v>
      </c>
      <c r="I261" s="125">
        <v>0</v>
      </c>
      <c r="J261" s="125">
        <v>0</v>
      </c>
      <c r="K261" s="125">
        <v>0</v>
      </c>
      <c r="L261" s="125">
        <v>0</v>
      </c>
      <c r="M261" s="125">
        <v>0</v>
      </c>
      <c r="N261" s="125">
        <v>0</v>
      </c>
      <c r="O261" s="125">
        <v>0</v>
      </c>
      <c r="P261" s="125">
        <v>0</v>
      </c>
      <c r="Q261" s="125"/>
      <c r="R261" s="125">
        <v>0</v>
      </c>
      <c r="S261" s="125">
        <v>0</v>
      </c>
      <c r="T261" s="125">
        <v>0</v>
      </c>
      <c r="U261" s="125">
        <v>0</v>
      </c>
      <c r="V261" s="125">
        <v>0</v>
      </c>
      <c r="W261" s="125">
        <v>0</v>
      </c>
      <c r="X261" s="123" t="s">
        <v>417</v>
      </c>
      <c r="Y261" s="123" t="s">
        <v>147</v>
      </c>
      <c r="Z261" s="123" t="s">
        <v>145</v>
      </c>
      <c r="AA261" s="124" t="s">
        <v>425</v>
      </c>
      <c r="AB261" s="125">
        <f t="shared" ref="AB261:AB262" si="126">SUBTOTAL(9,AC261:BD261)</f>
        <v>0</v>
      </c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>
        <v>0</v>
      </c>
      <c r="BE261" s="125">
        <f t="shared" si="105"/>
        <v>0</v>
      </c>
      <c r="BF261" s="125">
        <f t="shared" si="106"/>
        <v>0</v>
      </c>
      <c r="BG261" s="125"/>
      <c r="BH261" s="125"/>
      <c r="BI261" s="125">
        <v>0</v>
      </c>
      <c r="BJ261" s="125">
        <v>0</v>
      </c>
      <c r="BK261" s="125">
        <v>0</v>
      </c>
      <c r="BL261" s="125">
        <v>0</v>
      </c>
      <c r="BM261" s="125">
        <v>0</v>
      </c>
      <c r="BN261" s="125">
        <v>0</v>
      </c>
      <c r="BO261" s="125">
        <v>0</v>
      </c>
      <c r="BP261" s="125">
        <v>0</v>
      </c>
      <c r="BQ261" s="125">
        <v>0</v>
      </c>
      <c r="BR261" s="125">
        <v>4748.63</v>
      </c>
      <c r="BS261" s="125">
        <f t="shared" si="107"/>
        <v>4748.63</v>
      </c>
    </row>
    <row r="262" s="110" customFormat="1" spans="1:71">
      <c r="A262" s="123" t="s">
        <v>417</v>
      </c>
      <c r="B262" s="123" t="s">
        <v>147</v>
      </c>
      <c r="C262" s="123" t="s">
        <v>154</v>
      </c>
      <c r="D262" s="124" t="s">
        <v>426</v>
      </c>
      <c r="E262" s="125">
        <f t="shared" si="101"/>
        <v>225.72</v>
      </c>
      <c r="F262" s="125">
        <f t="shared" si="102"/>
        <v>0</v>
      </c>
      <c r="G262" s="125">
        <v>0</v>
      </c>
      <c r="H262" s="125">
        <f t="shared" si="103"/>
        <v>0</v>
      </c>
      <c r="I262" s="125">
        <v>0</v>
      </c>
      <c r="J262" s="125">
        <v>0</v>
      </c>
      <c r="K262" s="125">
        <v>0</v>
      </c>
      <c r="L262" s="125">
        <v>0</v>
      </c>
      <c r="M262" s="125">
        <v>0</v>
      </c>
      <c r="N262" s="125">
        <v>0</v>
      </c>
      <c r="O262" s="125">
        <v>0</v>
      </c>
      <c r="P262" s="125">
        <v>0</v>
      </c>
      <c r="Q262" s="125"/>
      <c r="R262" s="125">
        <v>0</v>
      </c>
      <c r="S262" s="125">
        <v>0</v>
      </c>
      <c r="T262" s="125">
        <v>0</v>
      </c>
      <c r="U262" s="125">
        <v>0</v>
      </c>
      <c r="V262" s="125">
        <v>0</v>
      </c>
      <c r="W262" s="125">
        <v>0</v>
      </c>
      <c r="X262" s="123" t="s">
        <v>417</v>
      </c>
      <c r="Y262" s="123" t="s">
        <v>147</v>
      </c>
      <c r="Z262" s="123" t="s">
        <v>154</v>
      </c>
      <c r="AA262" s="124" t="s">
        <v>426</v>
      </c>
      <c r="AB262" s="125">
        <f t="shared" si="126"/>
        <v>225.72</v>
      </c>
      <c r="AC262" s="136">
        <v>20</v>
      </c>
      <c r="AD262" s="136">
        <v>7.5</v>
      </c>
      <c r="AE262" s="137">
        <v>0</v>
      </c>
      <c r="AF262" s="137">
        <v>0</v>
      </c>
      <c r="AG262" s="136">
        <v>0.5</v>
      </c>
      <c r="AH262" s="136">
        <v>5</v>
      </c>
      <c r="AI262" s="136">
        <v>10</v>
      </c>
      <c r="AJ262" s="136">
        <v>0</v>
      </c>
      <c r="AK262" s="136">
        <v>0</v>
      </c>
      <c r="AL262" s="136">
        <v>5</v>
      </c>
      <c r="AM262" s="137">
        <v>0</v>
      </c>
      <c r="AN262" s="136">
        <v>20</v>
      </c>
      <c r="AO262" s="136">
        <v>4</v>
      </c>
      <c r="AP262" s="136">
        <v>0</v>
      </c>
      <c r="AQ262" s="136">
        <v>0</v>
      </c>
      <c r="AR262" s="136">
        <v>2</v>
      </c>
      <c r="AS262" s="137">
        <v>0</v>
      </c>
      <c r="AT262" s="137">
        <v>0</v>
      </c>
      <c r="AU262" s="137">
        <v>0</v>
      </c>
      <c r="AV262" s="136">
        <v>10</v>
      </c>
      <c r="AW262" s="137">
        <v>0</v>
      </c>
      <c r="AX262" s="136">
        <v>50</v>
      </c>
      <c r="AY262" s="136">
        <v>0</v>
      </c>
      <c r="AZ262" s="136">
        <v>20</v>
      </c>
      <c r="BA262" s="136">
        <v>37.72</v>
      </c>
      <c r="BB262" s="136">
        <v>0</v>
      </c>
      <c r="BC262" s="136">
        <v>34</v>
      </c>
      <c r="BD262" s="125">
        <v>0</v>
      </c>
      <c r="BE262" s="125">
        <f t="shared" si="105"/>
        <v>0</v>
      </c>
      <c r="BF262" s="125">
        <f t="shared" si="106"/>
        <v>0</v>
      </c>
      <c r="BG262" s="125"/>
      <c r="BH262" s="125"/>
      <c r="BI262" s="125">
        <v>0</v>
      </c>
      <c r="BJ262" s="125">
        <v>0</v>
      </c>
      <c r="BK262" s="125">
        <v>0</v>
      </c>
      <c r="BL262" s="125">
        <v>0</v>
      </c>
      <c r="BM262" s="125">
        <v>0</v>
      </c>
      <c r="BN262" s="125">
        <v>0</v>
      </c>
      <c r="BO262" s="125">
        <v>0</v>
      </c>
      <c r="BP262" s="125">
        <v>0</v>
      </c>
      <c r="BQ262" s="125">
        <v>0</v>
      </c>
      <c r="BR262" s="125">
        <v>0</v>
      </c>
      <c r="BS262" s="125">
        <f t="shared" si="107"/>
        <v>225.72</v>
      </c>
    </row>
    <row r="263" s="110" customFormat="1" spans="1:71">
      <c r="A263" s="123"/>
      <c r="B263" s="123" t="s">
        <v>159</v>
      </c>
      <c r="C263" s="123"/>
      <c r="D263" s="124" t="s">
        <v>427</v>
      </c>
      <c r="E263" s="125">
        <f t="shared" si="101"/>
        <v>630.42</v>
      </c>
      <c r="F263" s="125">
        <f t="shared" si="102"/>
        <v>524.5</v>
      </c>
      <c r="G263" s="125">
        <v>301.85</v>
      </c>
      <c r="H263" s="125">
        <f t="shared" si="103"/>
        <v>0</v>
      </c>
      <c r="I263" s="125">
        <v>0</v>
      </c>
      <c r="J263" s="125">
        <v>0</v>
      </c>
      <c r="K263" s="125">
        <v>0</v>
      </c>
      <c r="L263" s="125">
        <v>0</v>
      </c>
      <c r="M263" s="125">
        <v>25.15</v>
      </c>
      <c r="N263" s="125">
        <v>0</v>
      </c>
      <c r="O263" s="125">
        <v>157.5</v>
      </c>
      <c r="P263" s="125">
        <v>0</v>
      </c>
      <c r="Q263" s="125"/>
      <c r="R263" s="125">
        <v>0</v>
      </c>
      <c r="S263" s="125">
        <v>0</v>
      </c>
      <c r="T263" s="125">
        <v>0</v>
      </c>
      <c r="U263" s="125">
        <v>0</v>
      </c>
      <c r="V263" s="125">
        <v>0</v>
      </c>
      <c r="W263" s="125">
        <v>40</v>
      </c>
      <c r="X263" s="123"/>
      <c r="Y263" s="123" t="s">
        <v>159</v>
      </c>
      <c r="Z263" s="123"/>
      <c r="AA263" s="124" t="s">
        <v>427</v>
      </c>
      <c r="AB263" s="125">
        <f>AB264</f>
        <v>104.9</v>
      </c>
      <c r="AC263" s="125">
        <f t="shared" ref="AC263:BD263" si="127">AC264</f>
        <v>20</v>
      </c>
      <c r="AD263" s="125">
        <f t="shared" si="127"/>
        <v>0</v>
      </c>
      <c r="AE263" s="125">
        <f t="shared" si="127"/>
        <v>0</v>
      </c>
      <c r="AF263" s="125">
        <f t="shared" si="127"/>
        <v>0</v>
      </c>
      <c r="AG263" s="125">
        <f t="shared" si="127"/>
        <v>10</v>
      </c>
      <c r="AH263" s="125">
        <f t="shared" si="127"/>
        <v>10</v>
      </c>
      <c r="AI263" s="125">
        <f t="shared" si="127"/>
        <v>0</v>
      </c>
      <c r="AJ263" s="125">
        <f t="shared" si="127"/>
        <v>0</v>
      </c>
      <c r="AK263" s="125">
        <f t="shared" si="127"/>
        <v>0</v>
      </c>
      <c r="AL263" s="125">
        <f t="shared" si="127"/>
        <v>0</v>
      </c>
      <c r="AM263" s="125">
        <f t="shared" si="127"/>
        <v>0</v>
      </c>
      <c r="AN263" s="125">
        <f t="shared" si="127"/>
        <v>0</v>
      </c>
      <c r="AO263" s="125">
        <f t="shared" si="127"/>
        <v>0</v>
      </c>
      <c r="AP263" s="125">
        <f t="shared" si="127"/>
        <v>0</v>
      </c>
      <c r="AQ263" s="125">
        <f t="shared" si="127"/>
        <v>0</v>
      </c>
      <c r="AR263" s="125">
        <f t="shared" si="127"/>
        <v>3</v>
      </c>
      <c r="AS263" s="125">
        <f t="shared" si="127"/>
        <v>0</v>
      </c>
      <c r="AT263" s="125">
        <f t="shared" si="127"/>
        <v>0</v>
      </c>
      <c r="AU263" s="125">
        <f t="shared" si="127"/>
        <v>0</v>
      </c>
      <c r="AV263" s="125">
        <f t="shared" si="127"/>
        <v>0</v>
      </c>
      <c r="AW263" s="125">
        <f t="shared" si="127"/>
        <v>0</v>
      </c>
      <c r="AX263" s="125">
        <f t="shared" si="127"/>
        <v>34</v>
      </c>
      <c r="AY263" s="125">
        <f t="shared" si="127"/>
        <v>0</v>
      </c>
      <c r="AZ263" s="125">
        <f t="shared" si="127"/>
        <v>2</v>
      </c>
      <c r="BA263" s="125">
        <f t="shared" si="127"/>
        <v>0</v>
      </c>
      <c r="BB263" s="125">
        <f t="shared" si="127"/>
        <v>0</v>
      </c>
      <c r="BC263" s="125">
        <f t="shared" si="127"/>
        <v>25.9</v>
      </c>
      <c r="BD263" s="125">
        <f t="shared" si="127"/>
        <v>0</v>
      </c>
      <c r="BE263" s="125">
        <f t="shared" si="105"/>
        <v>1.02</v>
      </c>
      <c r="BF263" s="125">
        <f t="shared" si="106"/>
        <v>0</v>
      </c>
      <c r="BG263" s="125"/>
      <c r="BH263" s="125"/>
      <c r="BI263" s="125">
        <v>0</v>
      </c>
      <c r="BJ263" s="125">
        <v>0</v>
      </c>
      <c r="BK263" s="125">
        <v>1.02</v>
      </c>
      <c r="BL263" s="125">
        <v>0</v>
      </c>
      <c r="BM263" s="125">
        <v>0</v>
      </c>
      <c r="BN263" s="125">
        <v>0</v>
      </c>
      <c r="BO263" s="125">
        <v>0</v>
      </c>
      <c r="BP263" s="125">
        <v>0</v>
      </c>
      <c r="BQ263" s="125">
        <v>0</v>
      </c>
      <c r="BR263" s="125">
        <v>7295.98</v>
      </c>
      <c r="BS263" s="125">
        <f t="shared" si="107"/>
        <v>7926.4</v>
      </c>
    </row>
    <row r="264" s="110" customFormat="1" spans="1:71">
      <c r="A264" s="123" t="s">
        <v>417</v>
      </c>
      <c r="B264" s="123" t="s">
        <v>161</v>
      </c>
      <c r="C264" s="123" t="s">
        <v>137</v>
      </c>
      <c r="D264" s="124" t="s">
        <v>428</v>
      </c>
      <c r="E264" s="125">
        <f t="shared" ref="E264:E327" si="128">F264+AB264+BE264</f>
        <v>630.42</v>
      </c>
      <c r="F264" s="125">
        <f t="shared" si="102"/>
        <v>524.5</v>
      </c>
      <c r="G264" s="125">
        <v>301.85</v>
      </c>
      <c r="H264" s="125">
        <f t="shared" si="103"/>
        <v>0</v>
      </c>
      <c r="I264" s="125">
        <v>0</v>
      </c>
      <c r="J264" s="125">
        <v>0</v>
      </c>
      <c r="K264" s="125">
        <v>0</v>
      </c>
      <c r="L264" s="125">
        <v>0</v>
      </c>
      <c r="M264" s="125">
        <v>25.15</v>
      </c>
      <c r="N264" s="125">
        <v>0</v>
      </c>
      <c r="O264" s="125">
        <v>157.5</v>
      </c>
      <c r="P264" s="125">
        <v>0</v>
      </c>
      <c r="Q264" s="125"/>
      <c r="R264" s="125">
        <v>0</v>
      </c>
      <c r="S264" s="125">
        <v>0</v>
      </c>
      <c r="T264" s="125">
        <v>0</v>
      </c>
      <c r="U264" s="125">
        <v>0</v>
      </c>
      <c r="V264" s="125">
        <v>0</v>
      </c>
      <c r="W264" s="125">
        <v>40</v>
      </c>
      <c r="X264" s="123" t="s">
        <v>417</v>
      </c>
      <c r="Y264" s="123" t="s">
        <v>161</v>
      </c>
      <c r="Z264" s="123" t="s">
        <v>137</v>
      </c>
      <c r="AA264" s="124" t="s">
        <v>428</v>
      </c>
      <c r="AB264" s="125">
        <f>SUBTOTAL(9,AC264:BD264)</f>
        <v>104.9</v>
      </c>
      <c r="AC264" s="136">
        <v>20</v>
      </c>
      <c r="AD264" s="136">
        <v>0</v>
      </c>
      <c r="AE264" s="137">
        <v>0</v>
      </c>
      <c r="AF264" s="137">
        <v>0</v>
      </c>
      <c r="AG264" s="136">
        <v>10</v>
      </c>
      <c r="AH264" s="136">
        <v>10</v>
      </c>
      <c r="AI264" s="136">
        <v>0</v>
      </c>
      <c r="AJ264" s="136">
        <v>0</v>
      </c>
      <c r="AK264" s="136">
        <v>0</v>
      </c>
      <c r="AL264" s="136">
        <v>0</v>
      </c>
      <c r="AM264" s="137">
        <v>0</v>
      </c>
      <c r="AN264" s="136">
        <v>0</v>
      </c>
      <c r="AO264" s="136">
        <v>0</v>
      </c>
      <c r="AP264" s="136">
        <v>0</v>
      </c>
      <c r="AQ264" s="136">
        <v>0</v>
      </c>
      <c r="AR264" s="136">
        <v>3</v>
      </c>
      <c r="AS264" s="137">
        <v>0</v>
      </c>
      <c r="AT264" s="137">
        <v>0</v>
      </c>
      <c r="AU264" s="137">
        <v>0</v>
      </c>
      <c r="AV264" s="136">
        <v>0</v>
      </c>
      <c r="AW264" s="137">
        <v>0</v>
      </c>
      <c r="AX264" s="136">
        <v>34</v>
      </c>
      <c r="AY264" s="136">
        <v>0</v>
      </c>
      <c r="AZ264" s="136">
        <v>2</v>
      </c>
      <c r="BA264" s="136">
        <v>0</v>
      </c>
      <c r="BB264" s="136">
        <v>0</v>
      </c>
      <c r="BC264" s="136">
        <v>25.9</v>
      </c>
      <c r="BD264" s="125">
        <v>0</v>
      </c>
      <c r="BE264" s="125">
        <f t="shared" si="105"/>
        <v>1.02</v>
      </c>
      <c r="BF264" s="125">
        <f t="shared" si="106"/>
        <v>0</v>
      </c>
      <c r="BG264" s="125"/>
      <c r="BH264" s="125"/>
      <c r="BI264" s="125">
        <v>0</v>
      </c>
      <c r="BJ264" s="125">
        <v>0</v>
      </c>
      <c r="BK264" s="125">
        <v>1.02</v>
      </c>
      <c r="BL264" s="125">
        <v>0</v>
      </c>
      <c r="BM264" s="125">
        <v>0</v>
      </c>
      <c r="BN264" s="125">
        <v>0</v>
      </c>
      <c r="BO264" s="125">
        <v>0</v>
      </c>
      <c r="BP264" s="125">
        <v>0</v>
      </c>
      <c r="BQ264" s="125">
        <v>0</v>
      </c>
      <c r="BR264" s="125">
        <v>7295.98</v>
      </c>
      <c r="BS264" s="125">
        <f t="shared" si="107"/>
        <v>7926.4</v>
      </c>
    </row>
    <row r="265" s="110" customFormat="1" spans="1:71">
      <c r="A265" s="123"/>
      <c r="B265" s="123" t="s">
        <v>166</v>
      </c>
      <c r="C265" s="123"/>
      <c r="D265" s="124" t="s">
        <v>429</v>
      </c>
      <c r="E265" s="125">
        <f t="shared" si="128"/>
        <v>191.84</v>
      </c>
      <c r="F265" s="125">
        <f t="shared" ref="F265:F328" si="129">SUM(M265:W265)+G265+H265</f>
        <v>152.33</v>
      </c>
      <c r="G265" s="125">
        <v>97</v>
      </c>
      <c r="H265" s="125">
        <f t="shared" ref="H265:H328" si="130">SUM(I265:L265)</f>
        <v>47.25</v>
      </c>
      <c r="I265" s="125">
        <v>47.25</v>
      </c>
      <c r="J265" s="125">
        <v>0</v>
      </c>
      <c r="K265" s="125">
        <v>0</v>
      </c>
      <c r="L265" s="125">
        <v>0</v>
      </c>
      <c r="M265" s="125">
        <v>8.08</v>
      </c>
      <c r="N265" s="125">
        <v>0</v>
      </c>
      <c r="O265" s="125">
        <v>0</v>
      </c>
      <c r="P265" s="125">
        <v>0</v>
      </c>
      <c r="Q265" s="125"/>
      <c r="R265" s="125">
        <v>0</v>
      </c>
      <c r="S265" s="125">
        <v>0</v>
      </c>
      <c r="T265" s="125">
        <v>0</v>
      </c>
      <c r="U265" s="125">
        <v>0</v>
      </c>
      <c r="V265" s="125">
        <v>0</v>
      </c>
      <c r="W265" s="125">
        <v>0</v>
      </c>
      <c r="X265" s="123"/>
      <c r="Y265" s="123" t="s">
        <v>166</v>
      </c>
      <c r="Z265" s="123"/>
      <c r="AA265" s="124" t="s">
        <v>429</v>
      </c>
      <c r="AB265" s="125">
        <f>AB266</f>
        <v>39</v>
      </c>
      <c r="AC265" s="125">
        <f t="shared" ref="AC265:BD265" si="131">AC266</f>
        <v>3.7</v>
      </c>
      <c r="AD265" s="125">
        <f t="shared" si="131"/>
        <v>0.6</v>
      </c>
      <c r="AE265" s="125">
        <f t="shared" si="131"/>
        <v>0</v>
      </c>
      <c r="AF265" s="125">
        <f t="shared" si="131"/>
        <v>0</v>
      </c>
      <c r="AG265" s="125">
        <f t="shared" si="131"/>
        <v>0.7</v>
      </c>
      <c r="AH265" s="125">
        <f t="shared" si="131"/>
        <v>1.1</v>
      </c>
      <c r="AI265" s="125">
        <f t="shared" si="131"/>
        <v>1.8</v>
      </c>
      <c r="AJ265" s="125">
        <f t="shared" si="131"/>
        <v>0</v>
      </c>
      <c r="AK265" s="125">
        <f t="shared" si="131"/>
        <v>0.3</v>
      </c>
      <c r="AL265" s="125">
        <f t="shared" si="131"/>
        <v>6</v>
      </c>
      <c r="AM265" s="125">
        <f t="shared" si="131"/>
        <v>0</v>
      </c>
      <c r="AN265" s="125">
        <f t="shared" si="131"/>
        <v>1</v>
      </c>
      <c r="AO265" s="125">
        <f t="shared" si="131"/>
        <v>1</v>
      </c>
      <c r="AP265" s="125">
        <f t="shared" si="131"/>
        <v>0</v>
      </c>
      <c r="AQ265" s="125">
        <f t="shared" si="131"/>
        <v>2</v>
      </c>
      <c r="AR265" s="125">
        <f t="shared" si="131"/>
        <v>1.5</v>
      </c>
      <c r="AS265" s="125">
        <f t="shared" si="131"/>
        <v>0</v>
      </c>
      <c r="AT265" s="125">
        <f t="shared" si="131"/>
        <v>0</v>
      </c>
      <c r="AU265" s="125">
        <f t="shared" si="131"/>
        <v>0</v>
      </c>
      <c r="AV265" s="125">
        <f t="shared" si="131"/>
        <v>0</v>
      </c>
      <c r="AW265" s="125">
        <f t="shared" si="131"/>
        <v>0.4</v>
      </c>
      <c r="AX265" s="125">
        <f t="shared" si="131"/>
        <v>10.9</v>
      </c>
      <c r="AY265" s="125">
        <f t="shared" si="131"/>
        <v>0</v>
      </c>
      <c r="AZ265" s="125">
        <f t="shared" si="131"/>
        <v>0</v>
      </c>
      <c r="BA265" s="125">
        <f t="shared" si="131"/>
        <v>5</v>
      </c>
      <c r="BB265" s="125">
        <f t="shared" si="131"/>
        <v>0</v>
      </c>
      <c r="BC265" s="125">
        <f t="shared" si="131"/>
        <v>3</v>
      </c>
      <c r="BD265" s="125">
        <f t="shared" si="131"/>
        <v>0</v>
      </c>
      <c r="BE265" s="125">
        <f t="shared" ref="BE265:BE328" si="132">SUM(BI265:BQ265)+BF265</f>
        <v>0.51</v>
      </c>
      <c r="BF265" s="125">
        <f t="shared" ref="BF265:BF328" si="133">BG265+BH265</f>
        <v>0</v>
      </c>
      <c r="BG265" s="125"/>
      <c r="BH265" s="125"/>
      <c r="BI265" s="125">
        <v>0</v>
      </c>
      <c r="BJ265" s="125">
        <v>0</v>
      </c>
      <c r="BK265" s="125">
        <v>0.51</v>
      </c>
      <c r="BL265" s="125">
        <v>0</v>
      </c>
      <c r="BM265" s="125">
        <v>0</v>
      </c>
      <c r="BN265" s="125">
        <v>0</v>
      </c>
      <c r="BO265" s="125">
        <v>0</v>
      </c>
      <c r="BP265" s="125">
        <v>0</v>
      </c>
      <c r="BQ265" s="125">
        <v>0</v>
      </c>
      <c r="BR265" s="125">
        <v>90.6</v>
      </c>
      <c r="BS265" s="125">
        <f t="shared" ref="BS265:BS328" si="134">BR265+BE265+AB265+F265</f>
        <v>282.44</v>
      </c>
    </row>
    <row r="266" s="110" customFormat="1" spans="1:71">
      <c r="A266" s="123" t="s">
        <v>417</v>
      </c>
      <c r="B266" s="123" t="s">
        <v>168</v>
      </c>
      <c r="C266" s="123" t="s">
        <v>137</v>
      </c>
      <c r="D266" s="124" t="s">
        <v>430</v>
      </c>
      <c r="E266" s="125">
        <f t="shared" si="128"/>
        <v>191.84</v>
      </c>
      <c r="F266" s="125">
        <f t="shared" si="129"/>
        <v>152.33</v>
      </c>
      <c r="G266" s="125">
        <v>97</v>
      </c>
      <c r="H266" s="125">
        <f t="shared" si="130"/>
        <v>47.25</v>
      </c>
      <c r="I266" s="125">
        <v>47.25</v>
      </c>
      <c r="J266" s="125">
        <v>0</v>
      </c>
      <c r="K266" s="125">
        <v>0</v>
      </c>
      <c r="L266" s="125">
        <v>0</v>
      </c>
      <c r="M266" s="125">
        <v>8.08</v>
      </c>
      <c r="N266" s="125">
        <v>0</v>
      </c>
      <c r="O266" s="125">
        <v>0</v>
      </c>
      <c r="P266" s="125">
        <v>0</v>
      </c>
      <c r="Q266" s="125"/>
      <c r="R266" s="125">
        <v>0</v>
      </c>
      <c r="S266" s="125">
        <v>0</v>
      </c>
      <c r="T266" s="125">
        <v>0</v>
      </c>
      <c r="U266" s="125">
        <v>0</v>
      </c>
      <c r="V266" s="125">
        <v>0</v>
      </c>
      <c r="W266" s="125">
        <v>0</v>
      </c>
      <c r="X266" s="123" t="s">
        <v>417</v>
      </c>
      <c r="Y266" s="123" t="s">
        <v>168</v>
      </c>
      <c r="Z266" s="123" t="s">
        <v>137</v>
      </c>
      <c r="AA266" s="124" t="s">
        <v>430</v>
      </c>
      <c r="AB266" s="125">
        <f>SUBTOTAL(9,AC266:BD266)</f>
        <v>39</v>
      </c>
      <c r="AC266" s="136">
        <v>3.7</v>
      </c>
      <c r="AD266" s="136">
        <v>0.6</v>
      </c>
      <c r="AE266" s="137">
        <v>0</v>
      </c>
      <c r="AF266" s="137">
        <v>0</v>
      </c>
      <c r="AG266" s="136">
        <v>0.7</v>
      </c>
      <c r="AH266" s="136">
        <v>1.1</v>
      </c>
      <c r="AI266" s="136">
        <v>1.8</v>
      </c>
      <c r="AJ266" s="136">
        <v>0</v>
      </c>
      <c r="AK266" s="136">
        <v>0.3</v>
      </c>
      <c r="AL266" s="136">
        <v>6</v>
      </c>
      <c r="AM266" s="137">
        <v>0</v>
      </c>
      <c r="AN266" s="136">
        <v>1</v>
      </c>
      <c r="AO266" s="136">
        <v>1</v>
      </c>
      <c r="AP266" s="136">
        <v>0</v>
      </c>
      <c r="AQ266" s="136">
        <v>2</v>
      </c>
      <c r="AR266" s="136">
        <v>1.5</v>
      </c>
      <c r="AS266" s="137">
        <v>0</v>
      </c>
      <c r="AT266" s="137">
        <v>0</v>
      </c>
      <c r="AU266" s="137">
        <v>0</v>
      </c>
      <c r="AV266" s="136">
        <v>0</v>
      </c>
      <c r="AW266" s="137">
        <v>0.4</v>
      </c>
      <c r="AX266" s="136">
        <v>10.9</v>
      </c>
      <c r="AY266" s="136">
        <v>0</v>
      </c>
      <c r="AZ266" s="136">
        <v>0</v>
      </c>
      <c r="BA266" s="136">
        <v>5</v>
      </c>
      <c r="BB266" s="136">
        <v>0</v>
      </c>
      <c r="BC266" s="136">
        <v>3</v>
      </c>
      <c r="BD266" s="125">
        <v>0</v>
      </c>
      <c r="BE266" s="125">
        <f t="shared" si="132"/>
        <v>0.51</v>
      </c>
      <c r="BF266" s="125">
        <f t="shared" si="133"/>
        <v>0</v>
      </c>
      <c r="BG266" s="125"/>
      <c r="BH266" s="125"/>
      <c r="BI266" s="125">
        <v>0</v>
      </c>
      <c r="BJ266" s="125">
        <v>0</v>
      </c>
      <c r="BK266" s="125">
        <v>0.51</v>
      </c>
      <c r="BL266" s="125">
        <v>0</v>
      </c>
      <c r="BM266" s="125">
        <v>0</v>
      </c>
      <c r="BN266" s="125">
        <v>0</v>
      </c>
      <c r="BO266" s="125">
        <v>0</v>
      </c>
      <c r="BP266" s="125">
        <v>0</v>
      </c>
      <c r="BQ266" s="125">
        <v>0</v>
      </c>
      <c r="BR266" s="125">
        <v>90.6</v>
      </c>
      <c r="BS266" s="125">
        <f t="shared" si="134"/>
        <v>282.44</v>
      </c>
    </row>
    <row r="267" s="110" customFormat="1" spans="1:71">
      <c r="A267" s="123"/>
      <c r="B267" s="123" t="s">
        <v>154</v>
      </c>
      <c r="C267" s="123"/>
      <c r="D267" s="124" t="s">
        <v>431</v>
      </c>
      <c r="E267" s="125">
        <f t="shared" si="128"/>
        <v>0</v>
      </c>
      <c r="F267" s="125">
        <f t="shared" si="129"/>
        <v>0</v>
      </c>
      <c r="G267" s="125">
        <v>0</v>
      </c>
      <c r="H267" s="125">
        <f t="shared" si="130"/>
        <v>0</v>
      </c>
      <c r="I267" s="125">
        <v>0</v>
      </c>
      <c r="J267" s="125">
        <v>0</v>
      </c>
      <c r="K267" s="125">
        <v>0</v>
      </c>
      <c r="L267" s="125">
        <v>0</v>
      </c>
      <c r="M267" s="125">
        <v>0</v>
      </c>
      <c r="N267" s="125">
        <v>0</v>
      </c>
      <c r="O267" s="125">
        <v>0</v>
      </c>
      <c r="P267" s="125">
        <v>0</v>
      </c>
      <c r="Q267" s="125"/>
      <c r="R267" s="125">
        <v>0</v>
      </c>
      <c r="S267" s="125">
        <v>0</v>
      </c>
      <c r="T267" s="125">
        <v>0</v>
      </c>
      <c r="U267" s="125">
        <v>0</v>
      </c>
      <c r="V267" s="125">
        <v>0</v>
      </c>
      <c r="W267" s="125">
        <v>0</v>
      </c>
      <c r="X267" s="123"/>
      <c r="Y267" s="123" t="s">
        <v>182</v>
      </c>
      <c r="Z267" s="123"/>
      <c r="AA267" s="124" t="s">
        <v>432</v>
      </c>
      <c r="AB267" s="125">
        <f t="shared" ref="AB267:AB315" si="135">SUM(BD267:BD267)</f>
        <v>0</v>
      </c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>
        <v>0</v>
      </c>
      <c r="BE267" s="125">
        <f t="shared" si="132"/>
        <v>0</v>
      </c>
      <c r="BF267" s="125">
        <f t="shared" si="133"/>
        <v>0</v>
      </c>
      <c r="BG267" s="125"/>
      <c r="BH267" s="125"/>
      <c r="BI267" s="125">
        <v>0</v>
      </c>
      <c r="BJ267" s="125">
        <v>0</v>
      </c>
      <c r="BK267" s="125">
        <v>0</v>
      </c>
      <c r="BL267" s="125">
        <v>0</v>
      </c>
      <c r="BM267" s="125">
        <v>0</v>
      </c>
      <c r="BN267" s="125">
        <v>0</v>
      </c>
      <c r="BO267" s="125">
        <v>0</v>
      </c>
      <c r="BP267" s="125">
        <v>0</v>
      </c>
      <c r="BQ267" s="125">
        <v>0</v>
      </c>
      <c r="BR267" s="125">
        <v>2043</v>
      </c>
      <c r="BS267" s="125">
        <f t="shared" si="134"/>
        <v>2043</v>
      </c>
    </row>
    <row r="268" s="110" customFormat="1" spans="1:71">
      <c r="A268" s="123" t="s">
        <v>417</v>
      </c>
      <c r="B268" s="123" t="s">
        <v>154</v>
      </c>
      <c r="C268" s="123" t="s">
        <v>137</v>
      </c>
      <c r="D268" s="124" t="s">
        <v>433</v>
      </c>
      <c r="E268" s="125">
        <f t="shared" si="128"/>
        <v>0</v>
      </c>
      <c r="F268" s="125">
        <f t="shared" si="129"/>
        <v>0</v>
      </c>
      <c r="G268" s="125">
        <v>0</v>
      </c>
      <c r="H268" s="125">
        <f t="shared" si="130"/>
        <v>0</v>
      </c>
      <c r="I268" s="125">
        <v>0</v>
      </c>
      <c r="J268" s="125">
        <v>0</v>
      </c>
      <c r="K268" s="125">
        <v>0</v>
      </c>
      <c r="L268" s="125">
        <v>0</v>
      </c>
      <c r="M268" s="125">
        <v>0</v>
      </c>
      <c r="N268" s="125">
        <v>0</v>
      </c>
      <c r="O268" s="125">
        <v>0</v>
      </c>
      <c r="P268" s="125">
        <v>0</v>
      </c>
      <c r="Q268" s="125"/>
      <c r="R268" s="125">
        <v>0</v>
      </c>
      <c r="S268" s="125">
        <v>0</v>
      </c>
      <c r="T268" s="125">
        <v>0</v>
      </c>
      <c r="U268" s="125">
        <v>0</v>
      </c>
      <c r="V268" s="125">
        <v>0</v>
      </c>
      <c r="W268" s="125">
        <v>0</v>
      </c>
      <c r="X268" s="123" t="s">
        <v>417</v>
      </c>
      <c r="Y268" s="123" t="s">
        <v>184</v>
      </c>
      <c r="Z268" s="123" t="s">
        <v>154</v>
      </c>
      <c r="AA268" s="124" t="s">
        <v>434</v>
      </c>
      <c r="AB268" s="125">
        <f>SUBTOTAL(9,AC268:BD268)</f>
        <v>0</v>
      </c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>
        <v>0</v>
      </c>
      <c r="BE268" s="125">
        <f t="shared" si="132"/>
        <v>0</v>
      </c>
      <c r="BF268" s="125">
        <f t="shared" si="133"/>
        <v>0</v>
      </c>
      <c r="BG268" s="125"/>
      <c r="BH268" s="125"/>
      <c r="BI268" s="125">
        <v>0</v>
      </c>
      <c r="BJ268" s="125">
        <v>0</v>
      </c>
      <c r="BK268" s="125">
        <v>0</v>
      </c>
      <c r="BL268" s="125">
        <v>0</v>
      </c>
      <c r="BM268" s="125">
        <v>0</v>
      </c>
      <c r="BN268" s="125">
        <v>0</v>
      </c>
      <c r="BO268" s="125">
        <v>0</v>
      </c>
      <c r="BP268" s="125">
        <v>0</v>
      </c>
      <c r="BQ268" s="125">
        <v>0</v>
      </c>
      <c r="BR268" s="125">
        <v>2043</v>
      </c>
      <c r="BS268" s="125">
        <f t="shared" si="134"/>
        <v>2043</v>
      </c>
    </row>
    <row r="269" s="110" customFormat="1" spans="1:71">
      <c r="A269" s="123" t="s">
        <v>435</v>
      </c>
      <c r="B269" s="123"/>
      <c r="C269" s="123"/>
      <c r="D269" s="124" t="s">
        <v>436</v>
      </c>
      <c r="E269" s="125">
        <f t="shared" si="128"/>
        <v>10827.98</v>
      </c>
      <c r="F269" s="125">
        <f t="shared" si="129"/>
        <v>9496.33</v>
      </c>
      <c r="G269" s="125">
        <v>3144.76</v>
      </c>
      <c r="H269" s="125">
        <f t="shared" si="130"/>
        <v>1187.27</v>
      </c>
      <c r="I269" s="125">
        <v>909.45</v>
      </c>
      <c r="J269" s="125">
        <v>145.53</v>
      </c>
      <c r="K269" s="125">
        <v>0</v>
      </c>
      <c r="L269" s="125">
        <v>132.29</v>
      </c>
      <c r="M269" s="125">
        <v>225.02</v>
      </c>
      <c r="N269" s="125">
        <v>0</v>
      </c>
      <c r="O269" s="125">
        <v>548.78</v>
      </c>
      <c r="P269" s="125">
        <v>0</v>
      </c>
      <c r="Q269" s="125"/>
      <c r="R269" s="125">
        <v>0</v>
      </c>
      <c r="S269" s="125">
        <v>0</v>
      </c>
      <c r="T269" s="125">
        <v>0</v>
      </c>
      <c r="U269" s="125">
        <v>0</v>
      </c>
      <c r="V269" s="125">
        <v>0</v>
      </c>
      <c r="W269" s="125">
        <v>4390.5</v>
      </c>
      <c r="X269" s="123" t="s">
        <v>435</v>
      </c>
      <c r="Y269" s="123"/>
      <c r="Z269" s="123"/>
      <c r="AA269" s="124" t="s">
        <v>436</v>
      </c>
      <c r="AB269" s="125">
        <f>AB270+AB283+AB293+AB304+AB310+AB313+AB315</f>
        <v>1283.81</v>
      </c>
      <c r="AC269" s="125">
        <f t="shared" ref="AC269:BD269" si="136">AC270+AC283+AC293+AC304+AC310+AC313+AC315</f>
        <v>42.1</v>
      </c>
      <c r="AD269" s="125">
        <f t="shared" si="136"/>
        <v>4</v>
      </c>
      <c r="AE269" s="125">
        <f t="shared" si="136"/>
        <v>0</v>
      </c>
      <c r="AF269" s="125">
        <f t="shared" si="136"/>
        <v>0</v>
      </c>
      <c r="AG269" s="125">
        <f t="shared" si="136"/>
        <v>4.8</v>
      </c>
      <c r="AH269" s="125">
        <f t="shared" si="136"/>
        <v>16.6</v>
      </c>
      <c r="AI269" s="125">
        <f t="shared" si="136"/>
        <v>5.45</v>
      </c>
      <c r="AJ269" s="125">
        <f t="shared" si="136"/>
        <v>0</v>
      </c>
      <c r="AK269" s="125">
        <f t="shared" si="136"/>
        <v>0</v>
      </c>
      <c r="AL269" s="125">
        <f t="shared" si="136"/>
        <v>58</v>
      </c>
      <c r="AM269" s="125">
        <f t="shared" si="136"/>
        <v>0</v>
      </c>
      <c r="AN269" s="125">
        <f t="shared" si="136"/>
        <v>2</v>
      </c>
      <c r="AO269" s="125">
        <f t="shared" si="136"/>
        <v>0</v>
      </c>
      <c r="AP269" s="125">
        <f t="shared" si="136"/>
        <v>3</v>
      </c>
      <c r="AQ269" s="125">
        <f t="shared" si="136"/>
        <v>1.5</v>
      </c>
      <c r="AR269" s="125">
        <f t="shared" si="136"/>
        <v>28.5</v>
      </c>
      <c r="AS269" s="125">
        <f t="shared" si="136"/>
        <v>0.5</v>
      </c>
      <c r="AT269" s="125">
        <f t="shared" si="136"/>
        <v>0</v>
      </c>
      <c r="AU269" s="125">
        <f t="shared" si="136"/>
        <v>0.5</v>
      </c>
      <c r="AV269" s="125">
        <f t="shared" si="136"/>
        <v>0.5</v>
      </c>
      <c r="AW269" s="125">
        <f t="shared" si="136"/>
        <v>0</v>
      </c>
      <c r="AX269" s="125">
        <f t="shared" si="136"/>
        <v>51</v>
      </c>
      <c r="AY269" s="125">
        <f t="shared" si="136"/>
        <v>0</v>
      </c>
      <c r="AZ269" s="125">
        <f t="shared" si="136"/>
        <v>2</v>
      </c>
      <c r="BA269" s="125">
        <f t="shared" si="136"/>
        <v>67.88</v>
      </c>
      <c r="BB269" s="125">
        <f t="shared" si="136"/>
        <v>0</v>
      </c>
      <c r="BC269" s="125">
        <f t="shared" si="136"/>
        <v>40.01</v>
      </c>
      <c r="BD269" s="125">
        <f t="shared" si="136"/>
        <v>178.5</v>
      </c>
      <c r="BE269" s="125">
        <f t="shared" si="132"/>
        <v>47.84</v>
      </c>
      <c r="BF269" s="125">
        <f t="shared" si="133"/>
        <v>0</v>
      </c>
      <c r="BG269" s="125"/>
      <c r="BH269" s="125"/>
      <c r="BI269" s="125">
        <v>0</v>
      </c>
      <c r="BJ269" s="125">
        <v>0</v>
      </c>
      <c r="BK269" s="125">
        <v>47.84</v>
      </c>
      <c r="BL269" s="125">
        <v>0</v>
      </c>
      <c r="BM269" s="125">
        <v>0</v>
      </c>
      <c r="BN269" s="125">
        <v>0</v>
      </c>
      <c r="BO269" s="125">
        <v>0</v>
      </c>
      <c r="BP269" s="125">
        <v>0</v>
      </c>
      <c r="BQ269" s="125"/>
      <c r="BR269" s="125">
        <f>12678.92-31.5-147</f>
        <v>12500.42</v>
      </c>
      <c r="BS269" s="125">
        <f t="shared" si="134"/>
        <v>23328.4</v>
      </c>
    </row>
    <row r="270" s="110" customFormat="1" spans="1:71">
      <c r="A270" s="123"/>
      <c r="B270" s="123" t="s">
        <v>137</v>
      </c>
      <c r="C270" s="123"/>
      <c r="D270" s="124" t="s">
        <v>437</v>
      </c>
      <c r="E270" s="125">
        <f t="shared" si="128"/>
        <v>1735.04</v>
      </c>
      <c r="F270" s="125">
        <f t="shared" si="129"/>
        <v>1369.84</v>
      </c>
      <c r="G270" s="125">
        <v>796.95</v>
      </c>
      <c r="H270" s="125">
        <f t="shared" si="130"/>
        <v>456.08</v>
      </c>
      <c r="I270" s="125">
        <v>354.15</v>
      </c>
      <c r="J270" s="125">
        <v>0</v>
      </c>
      <c r="K270" s="125">
        <v>0</v>
      </c>
      <c r="L270" s="125">
        <v>101.93</v>
      </c>
      <c r="M270" s="125">
        <v>66.41</v>
      </c>
      <c r="N270" s="125">
        <v>0</v>
      </c>
      <c r="O270" s="125">
        <v>50.4</v>
      </c>
      <c r="P270" s="125">
        <v>0</v>
      </c>
      <c r="Q270" s="125"/>
      <c r="R270" s="125">
        <v>0</v>
      </c>
      <c r="S270" s="125">
        <v>0</v>
      </c>
      <c r="T270" s="125">
        <v>0</v>
      </c>
      <c r="U270" s="125">
        <v>0</v>
      </c>
      <c r="V270" s="125">
        <v>0</v>
      </c>
      <c r="W270" s="125">
        <v>0</v>
      </c>
      <c r="X270" s="123"/>
      <c r="Y270" s="123" t="s">
        <v>137</v>
      </c>
      <c r="Z270" s="123"/>
      <c r="AA270" s="124" t="s">
        <v>437</v>
      </c>
      <c r="AB270" s="125">
        <f>SUM(AB271:AB282)</f>
        <v>359.84</v>
      </c>
      <c r="AC270" s="125">
        <f t="shared" ref="AC270:BD270" si="137">SUM(AC271:AC282)</f>
        <v>42.1</v>
      </c>
      <c r="AD270" s="125">
        <f t="shared" si="137"/>
        <v>4</v>
      </c>
      <c r="AE270" s="125">
        <f t="shared" si="137"/>
        <v>0</v>
      </c>
      <c r="AF270" s="125">
        <f t="shared" si="137"/>
        <v>0</v>
      </c>
      <c r="AG270" s="125">
        <f t="shared" si="137"/>
        <v>4.8</v>
      </c>
      <c r="AH270" s="125">
        <f t="shared" si="137"/>
        <v>16.6</v>
      </c>
      <c r="AI270" s="125">
        <f t="shared" si="137"/>
        <v>5.45</v>
      </c>
      <c r="AJ270" s="125">
        <f t="shared" si="137"/>
        <v>0</v>
      </c>
      <c r="AK270" s="125">
        <f t="shared" si="137"/>
        <v>0</v>
      </c>
      <c r="AL270" s="125">
        <f t="shared" si="137"/>
        <v>58</v>
      </c>
      <c r="AM270" s="125">
        <f t="shared" si="137"/>
        <v>0</v>
      </c>
      <c r="AN270" s="125">
        <f t="shared" si="137"/>
        <v>2</v>
      </c>
      <c r="AO270" s="125">
        <f t="shared" si="137"/>
        <v>0</v>
      </c>
      <c r="AP270" s="125">
        <f t="shared" si="137"/>
        <v>3</v>
      </c>
      <c r="AQ270" s="125">
        <f t="shared" si="137"/>
        <v>1.5</v>
      </c>
      <c r="AR270" s="125">
        <f t="shared" si="137"/>
        <v>28.5</v>
      </c>
      <c r="AS270" s="125">
        <f t="shared" si="137"/>
        <v>0.5</v>
      </c>
      <c r="AT270" s="125">
        <f t="shared" si="137"/>
        <v>0</v>
      </c>
      <c r="AU270" s="125">
        <f t="shared" si="137"/>
        <v>0.5</v>
      </c>
      <c r="AV270" s="125">
        <f t="shared" si="137"/>
        <v>0.5</v>
      </c>
      <c r="AW270" s="125">
        <f t="shared" si="137"/>
        <v>0</v>
      </c>
      <c r="AX270" s="125">
        <f t="shared" si="137"/>
        <v>51</v>
      </c>
      <c r="AY270" s="125">
        <f t="shared" si="137"/>
        <v>0</v>
      </c>
      <c r="AZ270" s="125">
        <f t="shared" si="137"/>
        <v>2</v>
      </c>
      <c r="BA270" s="125">
        <f t="shared" si="137"/>
        <v>67.88</v>
      </c>
      <c r="BB270" s="125">
        <f t="shared" si="137"/>
        <v>0</v>
      </c>
      <c r="BC270" s="125">
        <f t="shared" si="137"/>
        <v>40.01</v>
      </c>
      <c r="BD270" s="125">
        <f t="shared" si="137"/>
        <v>31.5</v>
      </c>
      <c r="BE270" s="125">
        <f t="shared" si="132"/>
        <v>5.36</v>
      </c>
      <c r="BF270" s="125">
        <f t="shared" si="133"/>
        <v>0</v>
      </c>
      <c r="BG270" s="125"/>
      <c r="BH270" s="125"/>
      <c r="BI270" s="125">
        <v>0</v>
      </c>
      <c r="BJ270" s="125">
        <v>0</v>
      </c>
      <c r="BK270" s="125">
        <v>5.36</v>
      </c>
      <c r="BL270" s="125">
        <v>0</v>
      </c>
      <c r="BM270" s="125">
        <v>0</v>
      </c>
      <c r="BN270" s="125">
        <v>0</v>
      </c>
      <c r="BO270" s="125">
        <v>0</v>
      </c>
      <c r="BP270" s="125">
        <v>0</v>
      </c>
      <c r="BQ270" s="125">
        <v>0</v>
      </c>
      <c r="BR270" s="125">
        <f>1606.32-31.5</f>
        <v>1574.82</v>
      </c>
      <c r="BS270" s="125">
        <f t="shared" si="134"/>
        <v>3309.86</v>
      </c>
    </row>
    <row r="271" s="110" customFormat="1" spans="1:71">
      <c r="A271" s="123" t="s">
        <v>438</v>
      </c>
      <c r="B271" s="123" t="s">
        <v>140</v>
      </c>
      <c r="C271" s="123" t="s">
        <v>137</v>
      </c>
      <c r="D271" s="124" t="s">
        <v>141</v>
      </c>
      <c r="E271" s="125">
        <f t="shared" si="128"/>
        <v>1494.01</v>
      </c>
      <c r="F271" s="125">
        <f t="shared" si="129"/>
        <v>1203.03</v>
      </c>
      <c r="G271" s="125">
        <v>689.49</v>
      </c>
      <c r="H271" s="125">
        <f t="shared" si="130"/>
        <v>456.08</v>
      </c>
      <c r="I271" s="125">
        <v>354.15</v>
      </c>
      <c r="J271" s="125">
        <v>0</v>
      </c>
      <c r="K271" s="125">
        <v>0</v>
      </c>
      <c r="L271" s="125">
        <v>101.93</v>
      </c>
      <c r="M271" s="125">
        <v>57.46</v>
      </c>
      <c r="N271" s="125">
        <v>0</v>
      </c>
      <c r="O271" s="125">
        <v>0</v>
      </c>
      <c r="P271" s="125">
        <v>0</v>
      </c>
      <c r="Q271" s="125"/>
      <c r="R271" s="125">
        <v>0</v>
      </c>
      <c r="S271" s="125">
        <v>0</v>
      </c>
      <c r="T271" s="125">
        <v>0</v>
      </c>
      <c r="U271" s="125">
        <v>0</v>
      </c>
      <c r="V271" s="125">
        <v>0</v>
      </c>
      <c r="W271" s="125">
        <v>0</v>
      </c>
      <c r="X271" s="123" t="s">
        <v>438</v>
      </c>
      <c r="Y271" s="123" t="s">
        <v>140</v>
      </c>
      <c r="Z271" s="123" t="s">
        <v>137</v>
      </c>
      <c r="AA271" s="124" t="s">
        <v>141</v>
      </c>
      <c r="AB271" s="125">
        <f t="shared" ref="AB271:AB282" si="138">SUBTOTAL(9,AC271:BD271)</f>
        <v>285.62</v>
      </c>
      <c r="AC271" s="136">
        <v>40.1</v>
      </c>
      <c r="AD271" s="136">
        <v>4</v>
      </c>
      <c r="AE271" s="137">
        <v>0</v>
      </c>
      <c r="AF271" s="137">
        <v>0</v>
      </c>
      <c r="AG271" s="136">
        <v>4.3</v>
      </c>
      <c r="AH271" s="136">
        <v>13.6</v>
      </c>
      <c r="AI271" s="136">
        <v>4.95</v>
      </c>
      <c r="AJ271" s="136">
        <v>0</v>
      </c>
      <c r="AK271" s="136">
        <v>0</v>
      </c>
      <c r="AL271" s="136">
        <v>54</v>
      </c>
      <c r="AM271" s="137">
        <v>0</v>
      </c>
      <c r="AN271" s="136">
        <v>2</v>
      </c>
      <c r="AO271" s="136">
        <v>0</v>
      </c>
      <c r="AP271" s="136">
        <v>3</v>
      </c>
      <c r="AQ271" s="136">
        <v>1.5</v>
      </c>
      <c r="AR271" s="136">
        <v>26.5</v>
      </c>
      <c r="AS271" s="137">
        <v>0.5</v>
      </c>
      <c r="AT271" s="137">
        <v>0</v>
      </c>
      <c r="AU271" s="137">
        <v>0.5</v>
      </c>
      <c r="AV271" s="136">
        <v>0.5</v>
      </c>
      <c r="AW271" s="137">
        <v>0</v>
      </c>
      <c r="AX271" s="136">
        <v>47</v>
      </c>
      <c r="AY271" s="136">
        <v>0</v>
      </c>
      <c r="AZ271" s="136">
        <v>2</v>
      </c>
      <c r="BA271" s="136">
        <v>63.88</v>
      </c>
      <c r="BB271" s="136">
        <v>0</v>
      </c>
      <c r="BC271" s="136">
        <v>17.29</v>
      </c>
      <c r="BD271" s="125">
        <v>0</v>
      </c>
      <c r="BE271" s="125">
        <f t="shared" si="132"/>
        <v>5.36</v>
      </c>
      <c r="BF271" s="125">
        <f t="shared" si="133"/>
        <v>0</v>
      </c>
      <c r="BG271" s="125"/>
      <c r="BH271" s="125"/>
      <c r="BI271" s="125">
        <v>0</v>
      </c>
      <c r="BJ271" s="125">
        <v>0</v>
      </c>
      <c r="BK271" s="125">
        <v>5.36</v>
      </c>
      <c r="BL271" s="125">
        <v>0</v>
      </c>
      <c r="BM271" s="125">
        <v>0</v>
      </c>
      <c r="BN271" s="125">
        <v>0</v>
      </c>
      <c r="BO271" s="125">
        <v>0</v>
      </c>
      <c r="BP271" s="125">
        <v>0</v>
      </c>
      <c r="BQ271" s="125">
        <v>0</v>
      </c>
      <c r="BR271" s="125">
        <v>979.5</v>
      </c>
      <c r="BS271" s="125">
        <f t="shared" si="134"/>
        <v>2473.51</v>
      </c>
    </row>
    <row r="272" s="110" customFormat="1" spans="1:71">
      <c r="A272" s="123" t="s">
        <v>438</v>
      </c>
      <c r="B272" s="123" t="s">
        <v>140</v>
      </c>
      <c r="C272" s="123" t="s">
        <v>156</v>
      </c>
      <c r="D272" s="124" t="s">
        <v>153</v>
      </c>
      <c r="E272" s="125">
        <f t="shared" si="128"/>
        <v>209.55</v>
      </c>
      <c r="F272" s="125">
        <f t="shared" si="129"/>
        <v>166.83</v>
      </c>
      <c r="G272" s="125">
        <v>107.47</v>
      </c>
      <c r="H272" s="125">
        <f t="shared" si="130"/>
        <v>0</v>
      </c>
      <c r="I272" s="125">
        <v>0</v>
      </c>
      <c r="J272" s="125">
        <v>0</v>
      </c>
      <c r="K272" s="125">
        <v>0</v>
      </c>
      <c r="L272" s="125">
        <v>0</v>
      </c>
      <c r="M272" s="125">
        <v>8.96</v>
      </c>
      <c r="N272" s="125">
        <v>0</v>
      </c>
      <c r="O272" s="125">
        <v>50.4</v>
      </c>
      <c r="P272" s="125">
        <v>0</v>
      </c>
      <c r="Q272" s="125"/>
      <c r="R272" s="125">
        <v>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3" t="s">
        <v>438</v>
      </c>
      <c r="Y272" s="123" t="s">
        <v>140</v>
      </c>
      <c r="Z272" s="123" t="s">
        <v>156</v>
      </c>
      <c r="AA272" s="124" t="s">
        <v>153</v>
      </c>
      <c r="AB272" s="125">
        <f t="shared" si="138"/>
        <v>42.72</v>
      </c>
      <c r="AC272" s="136">
        <v>2</v>
      </c>
      <c r="AD272" s="136">
        <v>0</v>
      </c>
      <c r="AE272" s="137">
        <v>0</v>
      </c>
      <c r="AF272" s="137">
        <v>0</v>
      </c>
      <c r="AG272" s="136">
        <v>0.5</v>
      </c>
      <c r="AH272" s="136">
        <v>3</v>
      </c>
      <c r="AI272" s="136">
        <v>0.5</v>
      </c>
      <c r="AJ272" s="136">
        <v>0</v>
      </c>
      <c r="AK272" s="136">
        <v>0</v>
      </c>
      <c r="AL272" s="136">
        <v>4</v>
      </c>
      <c r="AM272" s="137">
        <v>0</v>
      </c>
      <c r="AN272" s="136">
        <v>0</v>
      </c>
      <c r="AO272" s="136">
        <v>0</v>
      </c>
      <c r="AP272" s="136">
        <v>0</v>
      </c>
      <c r="AQ272" s="136">
        <v>0</v>
      </c>
      <c r="AR272" s="136">
        <v>2</v>
      </c>
      <c r="AS272" s="137">
        <v>0</v>
      </c>
      <c r="AT272" s="137">
        <v>0</v>
      </c>
      <c r="AU272" s="137">
        <v>0</v>
      </c>
      <c r="AV272" s="136">
        <v>0</v>
      </c>
      <c r="AW272" s="137">
        <v>0</v>
      </c>
      <c r="AX272" s="136">
        <v>4</v>
      </c>
      <c r="AY272" s="136">
        <v>0</v>
      </c>
      <c r="AZ272" s="136">
        <v>0</v>
      </c>
      <c r="BA272" s="136">
        <v>4</v>
      </c>
      <c r="BB272" s="136">
        <v>0</v>
      </c>
      <c r="BC272" s="136">
        <v>22.72</v>
      </c>
      <c r="BD272" s="125">
        <v>0</v>
      </c>
      <c r="BE272" s="125">
        <f t="shared" si="132"/>
        <v>0</v>
      </c>
      <c r="BF272" s="125">
        <f t="shared" si="133"/>
        <v>0</v>
      </c>
      <c r="BG272" s="125"/>
      <c r="BH272" s="125"/>
      <c r="BI272" s="125">
        <v>0</v>
      </c>
      <c r="BJ272" s="125">
        <v>0</v>
      </c>
      <c r="BK272" s="125">
        <v>0</v>
      </c>
      <c r="BL272" s="125">
        <v>0</v>
      </c>
      <c r="BM272" s="125">
        <v>0</v>
      </c>
      <c r="BN272" s="125">
        <v>0</v>
      </c>
      <c r="BO272" s="125">
        <v>0</v>
      </c>
      <c r="BP272" s="125">
        <v>0</v>
      </c>
      <c r="BQ272" s="125">
        <v>0</v>
      </c>
      <c r="BR272" s="125">
        <v>65</v>
      </c>
      <c r="BS272" s="125">
        <f t="shared" si="134"/>
        <v>274.55</v>
      </c>
    </row>
    <row r="273" s="110" customFormat="1" spans="1:71">
      <c r="A273" s="123" t="s">
        <v>438</v>
      </c>
      <c r="B273" s="123" t="s">
        <v>140</v>
      </c>
      <c r="C273" s="123" t="s">
        <v>150</v>
      </c>
      <c r="D273" s="124" t="s">
        <v>439</v>
      </c>
      <c r="E273" s="125">
        <f t="shared" si="128"/>
        <v>0</v>
      </c>
      <c r="F273" s="125">
        <f t="shared" si="129"/>
        <v>0</v>
      </c>
      <c r="G273" s="125">
        <v>0</v>
      </c>
      <c r="H273" s="125">
        <f t="shared" si="130"/>
        <v>0</v>
      </c>
      <c r="I273" s="125">
        <v>0</v>
      </c>
      <c r="J273" s="125">
        <v>0</v>
      </c>
      <c r="K273" s="125">
        <v>0</v>
      </c>
      <c r="L273" s="125">
        <v>0</v>
      </c>
      <c r="M273" s="125">
        <v>0</v>
      </c>
      <c r="N273" s="125">
        <v>0</v>
      </c>
      <c r="O273" s="125">
        <v>0</v>
      </c>
      <c r="P273" s="125">
        <v>0</v>
      </c>
      <c r="Q273" s="125"/>
      <c r="R273" s="125">
        <v>0</v>
      </c>
      <c r="S273" s="125">
        <v>0</v>
      </c>
      <c r="T273" s="125">
        <v>0</v>
      </c>
      <c r="U273" s="125">
        <v>0</v>
      </c>
      <c r="V273" s="125">
        <v>0</v>
      </c>
      <c r="W273" s="125">
        <v>0</v>
      </c>
      <c r="X273" s="123" t="s">
        <v>438</v>
      </c>
      <c r="Y273" s="123" t="s">
        <v>140</v>
      </c>
      <c r="Z273" s="123" t="s">
        <v>150</v>
      </c>
      <c r="AA273" s="124" t="s">
        <v>439</v>
      </c>
      <c r="AB273" s="125">
        <f t="shared" si="138"/>
        <v>0</v>
      </c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>
        <v>0</v>
      </c>
      <c r="BE273" s="125">
        <f t="shared" si="132"/>
        <v>0</v>
      </c>
      <c r="BF273" s="125">
        <f t="shared" si="133"/>
        <v>0</v>
      </c>
      <c r="BG273" s="125"/>
      <c r="BH273" s="125"/>
      <c r="BI273" s="125">
        <v>0</v>
      </c>
      <c r="BJ273" s="125">
        <v>0</v>
      </c>
      <c r="BK273" s="125">
        <v>0</v>
      </c>
      <c r="BL273" s="125">
        <v>0</v>
      </c>
      <c r="BM273" s="125">
        <v>0</v>
      </c>
      <c r="BN273" s="125">
        <v>0</v>
      </c>
      <c r="BO273" s="125">
        <v>0</v>
      </c>
      <c r="BP273" s="125">
        <v>0</v>
      </c>
      <c r="BQ273" s="125">
        <v>0</v>
      </c>
      <c r="BR273" s="125">
        <v>0</v>
      </c>
      <c r="BS273" s="125">
        <f t="shared" si="134"/>
        <v>0</v>
      </c>
    </row>
    <row r="274" s="110" customFormat="1" spans="1:71">
      <c r="A274" s="123" t="s">
        <v>438</v>
      </c>
      <c r="B274" s="123" t="s">
        <v>140</v>
      </c>
      <c r="C274" s="123" t="s">
        <v>228</v>
      </c>
      <c r="D274" s="124" t="s">
        <v>440</v>
      </c>
      <c r="E274" s="125">
        <f t="shared" si="128"/>
        <v>0</v>
      </c>
      <c r="F274" s="125">
        <f t="shared" si="129"/>
        <v>0</v>
      </c>
      <c r="G274" s="125">
        <v>0</v>
      </c>
      <c r="H274" s="125">
        <f t="shared" si="130"/>
        <v>0</v>
      </c>
      <c r="I274" s="125">
        <v>0</v>
      </c>
      <c r="J274" s="125">
        <v>0</v>
      </c>
      <c r="K274" s="125">
        <v>0</v>
      </c>
      <c r="L274" s="125">
        <v>0</v>
      </c>
      <c r="M274" s="125">
        <v>0</v>
      </c>
      <c r="N274" s="125">
        <v>0</v>
      </c>
      <c r="O274" s="125">
        <v>0</v>
      </c>
      <c r="P274" s="125">
        <v>0</v>
      </c>
      <c r="Q274" s="125"/>
      <c r="R274" s="125">
        <v>0</v>
      </c>
      <c r="S274" s="125">
        <v>0</v>
      </c>
      <c r="T274" s="125">
        <v>0</v>
      </c>
      <c r="U274" s="125">
        <v>0</v>
      </c>
      <c r="V274" s="125">
        <v>0</v>
      </c>
      <c r="W274" s="125">
        <v>0</v>
      </c>
      <c r="X274" s="123" t="s">
        <v>438</v>
      </c>
      <c r="Y274" s="123" t="s">
        <v>140</v>
      </c>
      <c r="Z274" s="123" t="s">
        <v>228</v>
      </c>
      <c r="AA274" s="124" t="s">
        <v>440</v>
      </c>
      <c r="AB274" s="125">
        <f t="shared" si="138"/>
        <v>0</v>
      </c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>
        <v>0</v>
      </c>
      <c r="BE274" s="125">
        <f t="shared" si="132"/>
        <v>0</v>
      </c>
      <c r="BF274" s="125">
        <f t="shared" si="133"/>
        <v>0</v>
      </c>
      <c r="BG274" s="125"/>
      <c r="BH274" s="125"/>
      <c r="BI274" s="125">
        <v>0</v>
      </c>
      <c r="BJ274" s="125">
        <v>0</v>
      </c>
      <c r="BK274" s="125">
        <v>0</v>
      </c>
      <c r="BL274" s="125">
        <v>0</v>
      </c>
      <c r="BM274" s="125">
        <v>0</v>
      </c>
      <c r="BN274" s="125">
        <v>0</v>
      </c>
      <c r="BO274" s="125">
        <v>0</v>
      </c>
      <c r="BP274" s="125">
        <v>0</v>
      </c>
      <c r="BQ274" s="125">
        <v>0</v>
      </c>
      <c r="BR274" s="125">
        <v>0</v>
      </c>
      <c r="BS274" s="125">
        <f t="shared" si="134"/>
        <v>0</v>
      </c>
    </row>
    <row r="275" s="110" customFormat="1" spans="1:71">
      <c r="A275" s="123" t="s">
        <v>438</v>
      </c>
      <c r="B275" s="123" t="s">
        <v>140</v>
      </c>
      <c r="C275" s="123" t="s">
        <v>175</v>
      </c>
      <c r="D275" s="124" t="s">
        <v>441</v>
      </c>
      <c r="E275" s="125">
        <f t="shared" si="128"/>
        <v>31.5</v>
      </c>
      <c r="F275" s="125">
        <f t="shared" si="129"/>
        <v>0</v>
      </c>
      <c r="G275" s="125">
        <v>0</v>
      </c>
      <c r="H275" s="125">
        <f t="shared" si="130"/>
        <v>0</v>
      </c>
      <c r="I275" s="125">
        <v>0</v>
      </c>
      <c r="J275" s="125">
        <v>0</v>
      </c>
      <c r="K275" s="125">
        <v>0</v>
      </c>
      <c r="L275" s="125">
        <v>0</v>
      </c>
      <c r="M275" s="125">
        <v>0</v>
      </c>
      <c r="N275" s="125">
        <v>0</v>
      </c>
      <c r="O275" s="125">
        <v>0</v>
      </c>
      <c r="P275" s="125">
        <v>0</v>
      </c>
      <c r="Q275" s="125"/>
      <c r="R275" s="125">
        <v>0</v>
      </c>
      <c r="S275" s="125">
        <v>0</v>
      </c>
      <c r="T275" s="125">
        <v>0</v>
      </c>
      <c r="U275" s="125">
        <v>0</v>
      </c>
      <c r="V275" s="125">
        <v>0</v>
      </c>
      <c r="W275" s="125">
        <v>0</v>
      </c>
      <c r="X275" s="123" t="s">
        <v>438</v>
      </c>
      <c r="Y275" s="123" t="s">
        <v>140</v>
      </c>
      <c r="Z275" s="123" t="s">
        <v>175</v>
      </c>
      <c r="AA275" s="124" t="s">
        <v>441</v>
      </c>
      <c r="AB275" s="125">
        <f t="shared" si="138"/>
        <v>31.5</v>
      </c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>
        <v>31.5</v>
      </c>
      <c r="BE275" s="125">
        <f t="shared" si="132"/>
        <v>0</v>
      </c>
      <c r="BF275" s="125">
        <f t="shared" si="133"/>
        <v>0</v>
      </c>
      <c r="BG275" s="125"/>
      <c r="BH275" s="125"/>
      <c r="BI275" s="125">
        <v>0</v>
      </c>
      <c r="BJ275" s="125">
        <v>0</v>
      </c>
      <c r="BK275" s="125">
        <v>0</v>
      </c>
      <c r="BL275" s="125">
        <v>0</v>
      </c>
      <c r="BM275" s="125">
        <v>0</v>
      </c>
      <c r="BN275" s="125">
        <v>0</v>
      </c>
      <c r="BO275" s="125">
        <v>0</v>
      </c>
      <c r="BP275" s="125">
        <v>0</v>
      </c>
      <c r="BQ275" s="125">
        <v>0</v>
      </c>
      <c r="BR275" s="125">
        <f>31.5-31.5</f>
        <v>0</v>
      </c>
      <c r="BS275" s="125">
        <f t="shared" si="134"/>
        <v>31.5</v>
      </c>
    </row>
    <row r="276" s="110" customFormat="1" spans="1:71">
      <c r="A276" s="123" t="s">
        <v>438</v>
      </c>
      <c r="B276" s="123" t="s">
        <v>140</v>
      </c>
      <c r="C276" s="123" t="s">
        <v>179</v>
      </c>
      <c r="D276" s="124" t="s">
        <v>442</v>
      </c>
      <c r="E276" s="125">
        <f t="shared" si="128"/>
        <v>0</v>
      </c>
      <c r="F276" s="125">
        <f t="shared" si="129"/>
        <v>0</v>
      </c>
      <c r="G276" s="125">
        <v>0</v>
      </c>
      <c r="H276" s="125">
        <f t="shared" si="130"/>
        <v>0</v>
      </c>
      <c r="I276" s="125">
        <v>0</v>
      </c>
      <c r="J276" s="125">
        <v>0</v>
      </c>
      <c r="K276" s="125">
        <v>0</v>
      </c>
      <c r="L276" s="125">
        <v>0</v>
      </c>
      <c r="M276" s="125">
        <v>0</v>
      </c>
      <c r="N276" s="125">
        <v>0</v>
      </c>
      <c r="O276" s="125">
        <v>0</v>
      </c>
      <c r="P276" s="125">
        <v>0</v>
      </c>
      <c r="Q276" s="125"/>
      <c r="R276" s="125">
        <v>0</v>
      </c>
      <c r="S276" s="125">
        <v>0</v>
      </c>
      <c r="T276" s="125">
        <v>0</v>
      </c>
      <c r="U276" s="125">
        <v>0</v>
      </c>
      <c r="V276" s="125">
        <v>0</v>
      </c>
      <c r="W276" s="125">
        <v>0</v>
      </c>
      <c r="X276" s="123" t="s">
        <v>438</v>
      </c>
      <c r="Y276" s="123" t="s">
        <v>140</v>
      </c>
      <c r="Z276" s="123" t="s">
        <v>179</v>
      </c>
      <c r="AA276" s="124" t="s">
        <v>442</v>
      </c>
      <c r="AB276" s="125">
        <f t="shared" si="138"/>
        <v>0</v>
      </c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>
        <v>0</v>
      </c>
      <c r="BE276" s="125">
        <f t="shared" si="132"/>
        <v>0</v>
      </c>
      <c r="BF276" s="125">
        <f t="shared" si="133"/>
        <v>0</v>
      </c>
      <c r="BG276" s="125"/>
      <c r="BH276" s="125"/>
      <c r="BI276" s="125">
        <v>0</v>
      </c>
      <c r="BJ276" s="125">
        <v>0</v>
      </c>
      <c r="BK276" s="125">
        <v>0</v>
      </c>
      <c r="BL276" s="125">
        <v>0</v>
      </c>
      <c r="BM276" s="125">
        <v>0</v>
      </c>
      <c r="BN276" s="125">
        <v>0</v>
      </c>
      <c r="BO276" s="125">
        <v>0</v>
      </c>
      <c r="BP276" s="125">
        <v>0</v>
      </c>
      <c r="BQ276" s="125">
        <v>0</v>
      </c>
      <c r="BR276" s="125">
        <v>58</v>
      </c>
      <c r="BS276" s="125">
        <f t="shared" si="134"/>
        <v>58</v>
      </c>
    </row>
    <row r="277" s="110" customFormat="1" spans="1:71">
      <c r="A277" s="123" t="s">
        <v>438</v>
      </c>
      <c r="B277" s="123" t="s">
        <v>140</v>
      </c>
      <c r="C277" s="123" t="s">
        <v>443</v>
      </c>
      <c r="D277" s="124" t="s">
        <v>444</v>
      </c>
      <c r="E277" s="125">
        <f t="shared" si="128"/>
        <v>0</v>
      </c>
      <c r="F277" s="125">
        <f t="shared" si="129"/>
        <v>0</v>
      </c>
      <c r="G277" s="125">
        <v>0</v>
      </c>
      <c r="H277" s="125">
        <f t="shared" si="130"/>
        <v>0</v>
      </c>
      <c r="I277" s="125">
        <v>0</v>
      </c>
      <c r="J277" s="125">
        <v>0</v>
      </c>
      <c r="K277" s="125">
        <v>0</v>
      </c>
      <c r="L277" s="125">
        <v>0</v>
      </c>
      <c r="M277" s="125">
        <v>0</v>
      </c>
      <c r="N277" s="125">
        <v>0</v>
      </c>
      <c r="O277" s="125">
        <v>0</v>
      </c>
      <c r="P277" s="125">
        <v>0</v>
      </c>
      <c r="Q277" s="125"/>
      <c r="R277" s="125">
        <v>0</v>
      </c>
      <c r="S277" s="125">
        <v>0</v>
      </c>
      <c r="T277" s="125">
        <v>0</v>
      </c>
      <c r="U277" s="125">
        <v>0</v>
      </c>
      <c r="V277" s="125">
        <v>0</v>
      </c>
      <c r="W277" s="125">
        <v>0</v>
      </c>
      <c r="X277" s="123" t="s">
        <v>438</v>
      </c>
      <c r="Y277" s="123" t="s">
        <v>140</v>
      </c>
      <c r="Z277" s="123" t="s">
        <v>443</v>
      </c>
      <c r="AA277" s="124" t="s">
        <v>444</v>
      </c>
      <c r="AB277" s="125">
        <f t="shared" si="138"/>
        <v>0</v>
      </c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>
        <v>0</v>
      </c>
      <c r="BE277" s="125">
        <f t="shared" si="132"/>
        <v>0</v>
      </c>
      <c r="BF277" s="125">
        <f t="shared" si="133"/>
        <v>0</v>
      </c>
      <c r="BG277" s="125"/>
      <c r="BH277" s="125"/>
      <c r="BI277" s="125">
        <v>0</v>
      </c>
      <c r="BJ277" s="125">
        <v>0</v>
      </c>
      <c r="BK277" s="125">
        <v>0</v>
      </c>
      <c r="BL277" s="125">
        <v>0</v>
      </c>
      <c r="BM277" s="125">
        <v>0</v>
      </c>
      <c r="BN277" s="125">
        <v>0</v>
      </c>
      <c r="BO277" s="125">
        <v>0</v>
      </c>
      <c r="BP277" s="125">
        <v>0</v>
      </c>
      <c r="BQ277" s="125">
        <v>0</v>
      </c>
      <c r="BR277" s="125">
        <v>7.32</v>
      </c>
      <c r="BS277" s="125">
        <f t="shared" si="134"/>
        <v>7.32</v>
      </c>
    </row>
    <row r="278" s="110" customFormat="1" spans="1:71">
      <c r="A278" s="123" t="s">
        <v>438</v>
      </c>
      <c r="B278" s="123" t="s">
        <v>140</v>
      </c>
      <c r="C278" s="123" t="s">
        <v>343</v>
      </c>
      <c r="D278" s="124" t="s">
        <v>445</v>
      </c>
      <c r="E278" s="125">
        <f t="shared" si="128"/>
        <v>0</v>
      </c>
      <c r="F278" s="125">
        <f t="shared" si="129"/>
        <v>0</v>
      </c>
      <c r="G278" s="125">
        <v>0</v>
      </c>
      <c r="H278" s="125">
        <f t="shared" si="130"/>
        <v>0</v>
      </c>
      <c r="I278" s="125">
        <v>0</v>
      </c>
      <c r="J278" s="125">
        <v>0</v>
      </c>
      <c r="K278" s="125">
        <v>0</v>
      </c>
      <c r="L278" s="125">
        <v>0</v>
      </c>
      <c r="M278" s="125">
        <v>0</v>
      </c>
      <c r="N278" s="125">
        <v>0</v>
      </c>
      <c r="O278" s="125">
        <v>0</v>
      </c>
      <c r="P278" s="125">
        <v>0</v>
      </c>
      <c r="Q278" s="125"/>
      <c r="R278" s="125">
        <v>0</v>
      </c>
      <c r="S278" s="125">
        <v>0</v>
      </c>
      <c r="T278" s="125">
        <v>0</v>
      </c>
      <c r="U278" s="125">
        <v>0</v>
      </c>
      <c r="V278" s="125">
        <v>0</v>
      </c>
      <c r="W278" s="125">
        <v>0</v>
      </c>
      <c r="X278" s="123" t="s">
        <v>438</v>
      </c>
      <c r="Y278" s="123" t="s">
        <v>140</v>
      </c>
      <c r="Z278" s="123" t="s">
        <v>343</v>
      </c>
      <c r="AA278" s="124" t="s">
        <v>445</v>
      </c>
      <c r="AB278" s="125">
        <f t="shared" si="138"/>
        <v>0</v>
      </c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>
        <v>0</v>
      </c>
      <c r="BE278" s="125">
        <f t="shared" si="132"/>
        <v>0</v>
      </c>
      <c r="BF278" s="125">
        <f t="shared" si="133"/>
        <v>0</v>
      </c>
      <c r="BG278" s="125"/>
      <c r="BH278" s="125"/>
      <c r="BI278" s="125">
        <v>0</v>
      </c>
      <c r="BJ278" s="125">
        <v>0</v>
      </c>
      <c r="BK278" s="125">
        <v>0</v>
      </c>
      <c r="BL278" s="125">
        <v>0</v>
      </c>
      <c r="BM278" s="125">
        <v>0</v>
      </c>
      <c r="BN278" s="125">
        <v>0</v>
      </c>
      <c r="BO278" s="125">
        <v>0</v>
      </c>
      <c r="BP278" s="125">
        <v>0</v>
      </c>
      <c r="BQ278" s="125">
        <v>0</v>
      </c>
      <c r="BR278" s="125">
        <v>0</v>
      </c>
      <c r="BS278" s="125">
        <f t="shared" si="134"/>
        <v>0</v>
      </c>
    </row>
    <row r="279" s="110" customFormat="1" spans="1:71">
      <c r="A279" s="123" t="s">
        <v>438</v>
      </c>
      <c r="B279" s="123" t="s">
        <v>140</v>
      </c>
      <c r="C279" s="123" t="s">
        <v>192</v>
      </c>
      <c r="D279" s="124" t="s">
        <v>446</v>
      </c>
      <c r="E279" s="125">
        <f t="shared" si="128"/>
        <v>0</v>
      </c>
      <c r="F279" s="125">
        <f t="shared" si="129"/>
        <v>0</v>
      </c>
      <c r="G279" s="125">
        <v>0</v>
      </c>
      <c r="H279" s="125">
        <f t="shared" si="130"/>
        <v>0</v>
      </c>
      <c r="I279" s="125">
        <v>0</v>
      </c>
      <c r="J279" s="125">
        <v>0</v>
      </c>
      <c r="K279" s="125">
        <v>0</v>
      </c>
      <c r="L279" s="125">
        <v>0</v>
      </c>
      <c r="M279" s="125">
        <v>0</v>
      </c>
      <c r="N279" s="125">
        <v>0</v>
      </c>
      <c r="O279" s="125">
        <v>0</v>
      </c>
      <c r="P279" s="125">
        <v>0</v>
      </c>
      <c r="Q279" s="125"/>
      <c r="R279" s="125">
        <v>0</v>
      </c>
      <c r="S279" s="125">
        <v>0</v>
      </c>
      <c r="T279" s="125">
        <v>0</v>
      </c>
      <c r="U279" s="125">
        <v>0</v>
      </c>
      <c r="V279" s="125">
        <v>0</v>
      </c>
      <c r="W279" s="125">
        <v>0</v>
      </c>
      <c r="X279" s="123" t="s">
        <v>438</v>
      </c>
      <c r="Y279" s="123" t="s">
        <v>140</v>
      </c>
      <c r="Z279" s="123" t="s">
        <v>192</v>
      </c>
      <c r="AA279" s="124" t="s">
        <v>446</v>
      </c>
      <c r="AB279" s="125">
        <f t="shared" si="138"/>
        <v>0</v>
      </c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>
        <v>0</v>
      </c>
      <c r="BE279" s="125">
        <f t="shared" si="132"/>
        <v>0</v>
      </c>
      <c r="BF279" s="125">
        <f t="shared" si="133"/>
        <v>0</v>
      </c>
      <c r="BG279" s="125"/>
      <c r="BH279" s="125"/>
      <c r="BI279" s="125">
        <v>0</v>
      </c>
      <c r="BJ279" s="125">
        <v>0</v>
      </c>
      <c r="BK279" s="125">
        <v>0</v>
      </c>
      <c r="BL279" s="125">
        <v>0</v>
      </c>
      <c r="BM279" s="125">
        <v>0</v>
      </c>
      <c r="BN279" s="125">
        <v>0</v>
      </c>
      <c r="BO279" s="125">
        <v>0</v>
      </c>
      <c r="BP279" s="125">
        <v>0</v>
      </c>
      <c r="BQ279" s="125">
        <v>0</v>
      </c>
      <c r="BR279" s="125">
        <v>465</v>
      </c>
      <c r="BS279" s="125">
        <f t="shared" si="134"/>
        <v>465</v>
      </c>
    </row>
    <row r="280" s="110" customFormat="1" spans="1:71">
      <c r="A280" s="123" t="s">
        <v>438</v>
      </c>
      <c r="B280" s="123" t="s">
        <v>140</v>
      </c>
      <c r="C280" s="123" t="s">
        <v>447</v>
      </c>
      <c r="D280" s="124" t="s">
        <v>448</v>
      </c>
      <c r="E280" s="125">
        <f t="shared" si="128"/>
        <v>0</v>
      </c>
      <c r="F280" s="125">
        <f t="shared" si="129"/>
        <v>0</v>
      </c>
      <c r="G280" s="125">
        <v>0</v>
      </c>
      <c r="H280" s="125">
        <f t="shared" si="130"/>
        <v>0</v>
      </c>
      <c r="I280" s="125">
        <v>0</v>
      </c>
      <c r="J280" s="125">
        <v>0</v>
      </c>
      <c r="K280" s="125">
        <v>0</v>
      </c>
      <c r="L280" s="125">
        <v>0</v>
      </c>
      <c r="M280" s="125">
        <v>0</v>
      </c>
      <c r="N280" s="125">
        <v>0</v>
      </c>
      <c r="O280" s="125">
        <v>0</v>
      </c>
      <c r="P280" s="125">
        <v>0</v>
      </c>
      <c r="Q280" s="125"/>
      <c r="R280" s="125">
        <v>0</v>
      </c>
      <c r="S280" s="125">
        <v>0</v>
      </c>
      <c r="T280" s="125">
        <v>0</v>
      </c>
      <c r="U280" s="125">
        <v>0</v>
      </c>
      <c r="V280" s="125">
        <v>0</v>
      </c>
      <c r="W280" s="125">
        <v>0</v>
      </c>
      <c r="X280" s="123" t="s">
        <v>438</v>
      </c>
      <c r="Y280" s="123" t="s">
        <v>140</v>
      </c>
      <c r="Z280" s="123" t="s">
        <v>447</v>
      </c>
      <c r="AA280" s="124" t="s">
        <v>448</v>
      </c>
      <c r="AB280" s="125">
        <f t="shared" si="138"/>
        <v>0</v>
      </c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>
        <v>0</v>
      </c>
      <c r="BE280" s="125">
        <f t="shared" si="132"/>
        <v>0</v>
      </c>
      <c r="BF280" s="125">
        <f t="shared" si="133"/>
        <v>0</v>
      </c>
      <c r="BG280" s="125"/>
      <c r="BH280" s="125"/>
      <c r="BI280" s="125">
        <v>0</v>
      </c>
      <c r="BJ280" s="125">
        <v>0</v>
      </c>
      <c r="BK280" s="125">
        <v>0</v>
      </c>
      <c r="BL280" s="125">
        <v>0</v>
      </c>
      <c r="BM280" s="125">
        <v>0</v>
      </c>
      <c r="BN280" s="125">
        <v>0</v>
      </c>
      <c r="BO280" s="125">
        <v>0</v>
      </c>
      <c r="BP280" s="125">
        <v>0</v>
      </c>
      <c r="BQ280" s="125">
        <v>0</v>
      </c>
      <c r="BR280" s="125">
        <v>0</v>
      </c>
      <c r="BS280" s="125">
        <f t="shared" si="134"/>
        <v>0</v>
      </c>
    </row>
    <row r="281" s="110" customFormat="1" spans="1:71">
      <c r="A281" s="123" t="s">
        <v>438</v>
      </c>
      <c r="B281" s="123" t="s">
        <v>140</v>
      </c>
      <c r="C281" s="123" t="s">
        <v>449</v>
      </c>
      <c r="D281" s="124" t="s">
        <v>450</v>
      </c>
      <c r="E281" s="125">
        <f t="shared" si="128"/>
        <v>0</v>
      </c>
      <c r="F281" s="125">
        <f t="shared" si="129"/>
        <v>0</v>
      </c>
      <c r="G281" s="125">
        <v>0</v>
      </c>
      <c r="H281" s="125">
        <f t="shared" si="130"/>
        <v>0</v>
      </c>
      <c r="I281" s="125">
        <v>0</v>
      </c>
      <c r="J281" s="125">
        <v>0</v>
      </c>
      <c r="K281" s="125">
        <v>0</v>
      </c>
      <c r="L281" s="125">
        <v>0</v>
      </c>
      <c r="M281" s="125">
        <v>0</v>
      </c>
      <c r="N281" s="125">
        <v>0</v>
      </c>
      <c r="O281" s="125">
        <v>0</v>
      </c>
      <c r="P281" s="125">
        <v>0</v>
      </c>
      <c r="Q281" s="125"/>
      <c r="R281" s="125">
        <v>0</v>
      </c>
      <c r="S281" s="125">
        <v>0</v>
      </c>
      <c r="T281" s="125">
        <v>0</v>
      </c>
      <c r="U281" s="125">
        <v>0</v>
      </c>
      <c r="V281" s="125">
        <v>0</v>
      </c>
      <c r="W281" s="125">
        <v>0</v>
      </c>
      <c r="X281" s="123" t="s">
        <v>438</v>
      </c>
      <c r="Y281" s="123" t="s">
        <v>140</v>
      </c>
      <c r="Z281" s="123" t="s">
        <v>449</v>
      </c>
      <c r="AA281" s="124" t="s">
        <v>450</v>
      </c>
      <c r="AB281" s="125">
        <f t="shared" si="138"/>
        <v>0</v>
      </c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>
        <v>0</v>
      </c>
      <c r="BE281" s="125">
        <f t="shared" si="132"/>
        <v>0</v>
      </c>
      <c r="BF281" s="125">
        <f t="shared" si="133"/>
        <v>0</v>
      </c>
      <c r="BG281" s="125"/>
      <c r="BH281" s="125"/>
      <c r="BI281" s="125">
        <v>0</v>
      </c>
      <c r="BJ281" s="125">
        <v>0</v>
      </c>
      <c r="BK281" s="125">
        <v>0</v>
      </c>
      <c r="BL281" s="125">
        <v>0</v>
      </c>
      <c r="BM281" s="125">
        <v>0</v>
      </c>
      <c r="BN281" s="125">
        <v>0</v>
      </c>
      <c r="BO281" s="125">
        <v>0</v>
      </c>
      <c r="BP281" s="125">
        <v>0</v>
      </c>
      <c r="BQ281" s="125">
        <v>0</v>
      </c>
      <c r="BR281" s="125">
        <v>0</v>
      </c>
      <c r="BS281" s="125">
        <f t="shared" si="134"/>
        <v>0</v>
      </c>
    </row>
    <row r="282" s="110" customFormat="1" spans="1:71">
      <c r="A282" s="123" t="s">
        <v>438</v>
      </c>
      <c r="B282" s="123" t="s">
        <v>140</v>
      </c>
      <c r="C282" s="123" t="s">
        <v>154</v>
      </c>
      <c r="D282" s="124" t="s">
        <v>451</v>
      </c>
      <c r="E282" s="125">
        <f t="shared" si="128"/>
        <v>0</v>
      </c>
      <c r="F282" s="125">
        <f t="shared" si="129"/>
        <v>0</v>
      </c>
      <c r="G282" s="125">
        <v>0</v>
      </c>
      <c r="H282" s="125">
        <f t="shared" si="130"/>
        <v>0</v>
      </c>
      <c r="I282" s="125">
        <v>0</v>
      </c>
      <c r="J282" s="125">
        <v>0</v>
      </c>
      <c r="K282" s="125">
        <v>0</v>
      </c>
      <c r="L282" s="125">
        <v>0</v>
      </c>
      <c r="M282" s="125">
        <v>0</v>
      </c>
      <c r="N282" s="125">
        <v>0</v>
      </c>
      <c r="O282" s="125">
        <v>0</v>
      </c>
      <c r="P282" s="125">
        <v>0</v>
      </c>
      <c r="Q282" s="125"/>
      <c r="R282" s="125">
        <v>0</v>
      </c>
      <c r="S282" s="125">
        <v>0</v>
      </c>
      <c r="T282" s="125">
        <v>0</v>
      </c>
      <c r="U282" s="125">
        <v>0</v>
      </c>
      <c r="V282" s="125">
        <v>0</v>
      </c>
      <c r="W282" s="125">
        <v>0</v>
      </c>
      <c r="X282" s="123" t="s">
        <v>438</v>
      </c>
      <c r="Y282" s="123" t="s">
        <v>140</v>
      </c>
      <c r="Z282" s="123" t="s">
        <v>154</v>
      </c>
      <c r="AA282" s="124" t="s">
        <v>451</v>
      </c>
      <c r="AB282" s="125">
        <f t="shared" si="138"/>
        <v>0</v>
      </c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>
        <v>0</v>
      </c>
      <c r="BE282" s="125">
        <f t="shared" si="132"/>
        <v>0</v>
      </c>
      <c r="BF282" s="125">
        <f t="shared" si="133"/>
        <v>0</v>
      </c>
      <c r="BG282" s="125"/>
      <c r="BH282" s="125"/>
      <c r="BI282" s="125">
        <v>0</v>
      </c>
      <c r="BJ282" s="125">
        <v>0</v>
      </c>
      <c r="BK282" s="125">
        <v>0</v>
      </c>
      <c r="BL282" s="125">
        <v>0</v>
      </c>
      <c r="BM282" s="125">
        <v>0</v>
      </c>
      <c r="BN282" s="125">
        <v>0</v>
      </c>
      <c r="BO282" s="125">
        <v>0</v>
      </c>
      <c r="BP282" s="125">
        <v>0</v>
      </c>
      <c r="BQ282" s="125">
        <v>0</v>
      </c>
      <c r="BR282" s="125">
        <v>0</v>
      </c>
      <c r="BS282" s="125">
        <f t="shared" si="134"/>
        <v>0</v>
      </c>
    </row>
    <row r="283" s="110" customFormat="1" spans="1:71">
      <c r="A283" s="123"/>
      <c r="B283" s="123" t="s">
        <v>142</v>
      </c>
      <c r="C283" s="123"/>
      <c r="D283" s="124" t="s">
        <v>452</v>
      </c>
      <c r="E283" s="125">
        <f t="shared" si="128"/>
        <v>3045.53</v>
      </c>
      <c r="F283" s="125">
        <f t="shared" si="129"/>
        <v>2397.94</v>
      </c>
      <c r="G283" s="125">
        <v>1472.09</v>
      </c>
      <c r="H283" s="125">
        <f t="shared" si="130"/>
        <v>429.31</v>
      </c>
      <c r="I283" s="125">
        <v>285.75</v>
      </c>
      <c r="J283" s="125">
        <v>113.2</v>
      </c>
      <c r="K283" s="125">
        <v>0</v>
      </c>
      <c r="L283" s="125">
        <v>30.36</v>
      </c>
      <c r="M283" s="125">
        <v>108.59</v>
      </c>
      <c r="N283" s="125">
        <v>0</v>
      </c>
      <c r="O283" s="125">
        <v>355.95</v>
      </c>
      <c r="P283" s="125">
        <v>0</v>
      </c>
      <c r="Q283" s="125"/>
      <c r="R283" s="125">
        <v>0</v>
      </c>
      <c r="S283" s="125">
        <v>0</v>
      </c>
      <c r="T283" s="125">
        <v>0</v>
      </c>
      <c r="U283" s="125">
        <v>0</v>
      </c>
      <c r="V283" s="125">
        <v>0</v>
      </c>
      <c r="W283" s="125">
        <v>32</v>
      </c>
      <c r="X283" s="123"/>
      <c r="Y283" s="123" t="s">
        <v>142</v>
      </c>
      <c r="Z283" s="123"/>
      <c r="AA283" s="124" t="s">
        <v>452</v>
      </c>
      <c r="AB283" s="125">
        <f>SUM(AB284:AB292)</f>
        <v>619.33</v>
      </c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>
        <v>147</v>
      </c>
      <c r="BE283" s="125">
        <f t="shared" si="132"/>
        <v>28.26</v>
      </c>
      <c r="BF283" s="125">
        <f t="shared" si="133"/>
        <v>0</v>
      </c>
      <c r="BG283" s="125"/>
      <c r="BH283" s="125"/>
      <c r="BI283" s="125">
        <v>0</v>
      </c>
      <c r="BJ283" s="125">
        <v>0</v>
      </c>
      <c r="BK283" s="125">
        <v>28.26</v>
      </c>
      <c r="BL283" s="125">
        <v>0</v>
      </c>
      <c r="BM283" s="125">
        <v>0</v>
      </c>
      <c r="BN283" s="125">
        <v>0</v>
      </c>
      <c r="BO283" s="125">
        <v>0</v>
      </c>
      <c r="BP283" s="125">
        <v>0</v>
      </c>
      <c r="BQ283" s="125">
        <v>0</v>
      </c>
      <c r="BR283" s="125">
        <f>3371.11-147</f>
        <v>3224.11</v>
      </c>
      <c r="BS283" s="125">
        <f t="shared" si="134"/>
        <v>6269.64</v>
      </c>
    </row>
    <row r="284" s="110" customFormat="1" spans="1:71">
      <c r="A284" s="123" t="s">
        <v>438</v>
      </c>
      <c r="B284" s="123" t="s">
        <v>144</v>
      </c>
      <c r="C284" s="123" t="s">
        <v>137</v>
      </c>
      <c r="D284" s="124" t="s">
        <v>141</v>
      </c>
      <c r="E284" s="125">
        <f t="shared" si="128"/>
        <v>1332.15</v>
      </c>
      <c r="F284" s="125">
        <f t="shared" si="129"/>
        <v>908.12</v>
      </c>
      <c r="G284" s="125">
        <v>515.64</v>
      </c>
      <c r="H284" s="125">
        <f t="shared" si="130"/>
        <v>317.51</v>
      </c>
      <c r="I284" s="125">
        <v>258.3</v>
      </c>
      <c r="J284" s="125">
        <v>28.85</v>
      </c>
      <c r="K284" s="125">
        <v>0</v>
      </c>
      <c r="L284" s="125">
        <v>30.36</v>
      </c>
      <c r="M284" s="125">
        <v>42.97</v>
      </c>
      <c r="N284" s="125">
        <v>0</v>
      </c>
      <c r="O284" s="125">
        <v>0</v>
      </c>
      <c r="P284" s="125">
        <v>0</v>
      </c>
      <c r="Q284" s="125"/>
      <c r="R284" s="125">
        <v>0</v>
      </c>
      <c r="S284" s="125">
        <v>0</v>
      </c>
      <c r="T284" s="125">
        <v>0</v>
      </c>
      <c r="U284" s="125">
        <v>0</v>
      </c>
      <c r="V284" s="125">
        <v>0</v>
      </c>
      <c r="W284" s="125">
        <v>32</v>
      </c>
      <c r="X284" s="123" t="s">
        <v>438</v>
      </c>
      <c r="Y284" s="123" t="s">
        <v>144</v>
      </c>
      <c r="Z284" s="123" t="s">
        <v>137</v>
      </c>
      <c r="AA284" s="124" t="s">
        <v>141</v>
      </c>
      <c r="AB284" s="125">
        <f t="shared" ref="AB284:AB292" si="139">SUBTOTAL(9,AC284:BD284)</f>
        <v>415.52</v>
      </c>
      <c r="AC284" s="136">
        <v>36</v>
      </c>
      <c r="AD284" s="136">
        <v>3</v>
      </c>
      <c r="AE284" s="137">
        <v>0</v>
      </c>
      <c r="AF284" s="137">
        <v>0</v>
      </c>
      <c r="AG284" s="136">
        <v>3</v>
      </c>
      <c r="AH284" s="136">
        <v>11.5</v>
      </c>
      <c r="AI284" s="136">
        <v>1</v>
      </c>
      <c r="AJ284" s="136">
        <v>0</v>
      </c>
      <c r="AK284" s="136">
        <v>17</v>
      </c>
      <c r="AL284" s="136">
        <v>34</v>
      </c>
      <c r="AM284" s="137">
        <v>0</v>
      </c>
      <c r="AN284" s="136">
        <v>1</v>
      </c>
      <c r="AO284" s="136">
        <v>1</v>
      </c>
      <c r="AP284" s="136">
        <v>3</v>
      </c>
      <c r="AQ284" s="136">
        <v>3</v>
      </c>
      <c r="AR284" s="136">
        <v>18</v>
      </c>
      <c r="AS284" s="137">
        <v>0</v>
      </c>
      <c r="AT284" s="137">
        <v>5</v>
      </c>
      <c r="AU284" s="137">
        <v>0</v>
      </c>
      <c r="AV284" s="136">
        <v>5</v>
      </c>
      <c r="AW284" s="137">
        <v>0</v>
      </c>
      <c r="AX284" s="136">
        <v>16.2</v>
      </c>
      <c r="AY284" s="136">
        <v>0</v>
      </c>
      <c r="AZ284" s="136">
        <v>15</v>
      </c>
      <c r="BA284" s="136">
        <v>39.72</v>
      </c>
      <c r="BB284" s="136">
        <v>0</v>
      </c>
      <c r="BC284" s="136">
        <v>56.1</v>
      </c>
      <c r="BD284" s="125">
        <v>147</v>
      </c>
      <c r="BE284" s="125">
        <f t="shared" si="132"/>
        <v>8.51</v>
      </c>
      <c r="BF284" s="125">
        <f t="shared" si="133"/>
        <v>0</v>
      </c>
      <c r="BG284" s="125"/>
      <c r="BH284" s="125"/>
      <c r="BI284" s="125">
        <v>0</v>
      </c>
      <c r="BJ284" s="125">
        <v>0</v>
      </c>
      <c r="BK284" s="125">
        <v>8.51</v>
      </c>
      <c r="BL284" s="125">
        <v>0</v>
      </c>
      <c r="BM284" s="125">
        <v>0</v>
      </c>
      <c r="BN284" s="125">
        <v>0</v>
      </c>
      <c r="BO284" s="125">
        <v>0</v>
      </c>
      <c r="BP284" s="125">
        <v>0</v>
      </c>
      <c r="BQ284" s="125">
        <v>0</v>
      </c>
      <c r="BR284" s="125">
        <f>750-147</f>
        <v>603</v>
      </c>
      <c r="BS284" s="125">
        <f t="shared" si="134"/>
        <v>1935.15</v>
      </c>
    </row>
    <row r="285" s="110" customFormat="1" spans="1:71">
      <c r="A285" s="123" t="s">
        <v>438</v>
      </c>
      <c r="B285" s="123" t="s">
        <v>144</v>
      </c>
      <c r="C285" s="123" t="s">
        <v>156</v>
      </c>
      <c r="D285" s="124" t="s">
        <v>453</v>
      </c>
      <c r="E285" s="125">
        <f t="shared" si="128"/>
        <v>1713.37</v>
      </c>
      <c r="F285" s="125">
        <f t="shared" si="129"/>
        <v>1489.82</v>
      </c>
      <c r="G285" s="125">
        <v>956.45</v>
      </c>
      <c r="H285" s="125">
        <f t="shared" si="130"/>
        <v>111.8</v>
      </c>
      <c r="I285" s="125">
        <v>27.45</v>
      </c>
      <c r="J285" s="125">
        <v>84.35</v>
      </c>
      <c r="K285" s="125">
        <v>0</v>
      </c>
      <c r="L285" s="125">
        <v>0</v>
      </c>
      <c r="M285" s="125">
        <v>65.62</v>
      </c>
      <c r="N285" s="125">
        <v>0</v>
      </c>
      <c r="O285" s="125">
        <v>355.95</v>
      </c>
      <c r="P285" s="125">
        <v>0</v>
      </c>
      <c r="Q285" s="125"/>
      <c r="R285" s="125">
        <v>0</v>
      </c>
      <c r="S285" s="125">
        <v>0</v>
      </c>
      <c r="T285" s="125">
        <v>0</v>
      </c>
      <c r="U285" s="125">
        <v>0</v>
      </c>
      <c r="V285" s="125">
        <v>0</v>
      </c>
      <c r="W285" s="125">
        <v>0</v>
      </c>
      <c r="X285" s="123" t="s">
        <v>438</v>
      </c>
      <c r="Y285" s="123" t="s">
        <v>144</v>
      </c>
      <c r="Z285" s="123" t="s">
        <v>156</v>
      </c>
      <c r="AA285" s="124" t="s">
        <v>453</v>
      </c>
      <c r="AB285" s="125">
        <f t="shared" si="139"/>
        <v>203.81</v>
      </c>
      <c r="AC285" s="136">
        <v>30.33</v>
      </c>
      <c r="AD285" s="136">
        <v>0</v>
      </c>
      <c r="AE285" s="137">
        <v>0</v>
      </c>
      <c r="AF285" s="137">
        <v>0</v>
      </c>
      <c r="AG285" s="136">
        <v>1.1</v>
      </c>
      <c r="AH285" s="136">
        <v>8</v>
      </c>
      <c r="AI285" s="136">
        <v>0.2</v>
      </c>
      <c r="AJ285" s="136">
        <v>0</v>
      </c>
      <c r="AK285" s="136">
        <v>0</v>
      </c>
      <c r="AL285" s="136">
        <v>45.54</v>
      </c>
      <c r="AM285" s="137">
        <v>0</v>
      </c>
      <c r="AN285" s="136">
        <v>3.6</v>
      </c>
      <c r="AO285" s="136">
        <v>0</v>
      </c>
      <c r="AP285" s="136">
        <v>1</v>
      </c>
      <c r="AQ285" s="136">
        <v>1</v>
      </c>
      <c r="AR285" s="136">
        <v>22.4</v>
      </c>
      <c r="AS285" s="137">
        <v>0</v>
      </c>
      <c r="AT285" s="137">
        <v>0</v>
      </c>
      <c r="AU285" s="137">
        <v>0</v>
      </c>
      <c r="AV285" s="136">
        <v>4</v>
      </c>
      <c r="AW285" s="137">
        <v>0</v>
      </c>
      <c r="AX285" s="136">
        <v>28.34</v>
      </c>
      <c r="AY285" s="136">
        <v>0</v>
      </c>
      <c r="AZ285" s="136">
        <v>14.3</v>
      </c>
      <c r="BA285" s="136">
        <v>24.7</v>
      </c>
      <c r="BB285" s="136">
        <v>0</v>
      </c>
      <c r="BC285" s="136">
        <v>19.3</v>
      </c>
      <c r="BD285" s="125">
        <v>0</v>
      </c>
      <c r="BE285" s="125">
        <f t="shared" si="132"/>
        <v>19.74</v>
      </c>
      <c r="BF285" s="125">
        <f t="shared" si="133"/>
        <v>0</v>
      </c>
      <c r="BG285" s="125"/>
      <c r="BH285" s="125"/>
      <c r="BI285" s="125">
        <v>0</v>
      </c>
      <c r="BJ285" s="125">
        <v>0</v>
      </c>
      <c r="BK285" s="125">
        <v>19.74</v>
      </c>
      <c r="BL285" s="125">
        <v>0</v>
      </c>
      <c r="BM285" s="125">
        <v>0</v>
      </c>
      <c r="BN285" s="125">
        <v>0</v>
      </c>
      <c r="BO285" s="125">
        <v>0</v>
      </c>
      <c r="BP285" s="125">
        <v>0</v>
      </c>
      <c r="BQ285" s="125">
        <v>0</v>
      </c>
      <c r="BR285" s="125">
        <v>255</v>
      </c>
      <c r="BS285" s="125">
        <f t="shared" si="134"/>
        <v>1968.37</v>
      </c>
    </row>
    <row r="286" s="110" customFormat="1" spans="1:71">
      <c r="A286" s="123" t="s">
        <v>438</v>
      </c>
      <c r="B286" s="123" t="s">
        <v>144</v>
      </c>
      <c r="C286" s="123" t="s">
        <v>159</v>
      </c>
      <c r="D286" s="124" t="s">
        <v>454</v>
      </c>
      <c r="E286" s="125">
        <f t="shared" si="128"/>
        <v>0</v>
      </c>
      <c r="F286" s="125">
        <f t="shared" si="129"/>
        <v>0</v>
      </c>
      <c r="G286" s="125">
        <v>0</v>
      </c>
      <c r="H286" s="125">
        <f t="shared" si="130"/>
        <v>0</v>
      </c>
      <c r="I286" s="125">
        <v>0</v>
      </c>
      <c r="J286" s="125">
        <v>0</v>
      </c>
      <c r="K286" s="125">
        <v>0</v>
      </c>
      <c r="L286" s="125">
        <v>0</v>
      </c>
      <c r="M286" s="125">
        <v>0</v>
      </c>
      <c r="N286" s="125">
        <v>0</v>
      </c>
      <c r="O286" s="125">
        <v>0</v>
      </c>
      <c r="P286" s="125">
        <v>0</v>
      </c>
      <c r="Q286" s="125"/>
      <c r="R286" s="125">
        <v>0</v>
      </c>
      <c r="S286" s="125">
        <v>0</v>
      </c>
      <c r="T286" s="125">
        <v>0</v>
      </c>
      <c r="U286" s="125">
        <v>0</v>
      </c>
      <c r="V286" s="125">
        <v>0</v>
      </c>
      <c r="W286" s="125">
        <v>0</v>
      </c>
      <c r="X286" s="123" t="s">
        <v>438</v>
      </c>
      <c r="Y286" s="123" t="s">
        <v>144</v>
      </c>
      <c r="Z286" s="123" t="s">
        <v>159</v>
      </c>
      <c r="AA286" s="124" t="s">
        <v>454</v>
      </c>
      <c r="AB286" s="125">
        <f t="shared" si="139"/>
        <v>0</v>
      </c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>
        <v>0</v>
      </c>
      <c r="BE286" s="125">
        <f t="shared" si="132"/>
        <v>0</v>
      </c>
      <c r="BF286" s="125">
        <f t="shared" si="133"/>
        <v>0</v>
      </c>
      <c r="BG286" s="125"/>
      <c r="BH286" s="125"/>
      <c r="BI286" s="125">
        <v>0</v>
      </c>
      <c r="BJ286" s="125">
        <v>0</v>
      </c>
      <c r="BK286" s="125">
        <v>0</v>
      </c>
      <c r="BL286" s="125">
        <v>0</v>
      </c>
      <c r="BM286" s="125">
        <v>0</v>
      </c>
      <c r="BN286" s="125">
        <v>0</v>
      </c>
      <c r="BO286" s="125">
        <v>0</v>
      </c>
      <c r="BP286" s="125">
        <v>0</v>
      </c>
      <c r="BQ286" s="125">
        <v>0</v>
      </c>
      <c r="BR286" s="125">
        <v>213.11</v>
      </c>
      <c r="BS286" s="125">
        <f t="shared" si="134"/>
        <v>213.11</v>
      </c>
    </row>
    <row r="287" s="110" customFormat="1" spans="1:71">
      <c r="A287" s="123" t="s">
        <v>438</v>
      </c>
      <c r="B287" s="123" t="s">
        <v>144</v>
      </c>
      <c r="C287" s="123" t="s">
        <v>166</v>
      </c>
      <c r="D287" s="124" t="s">
        <v>455</v>
      </c>
      <c r="E287" s="125">
        <f t="shared" si="128"/>
        <v>0</v>
      </c>
      <c r="F287" s="125">
        <f t="shared" si="129"/>
        <v>0</v>
      </c>
      <c r="G287" s="125">
        <v>0</v>
      </c>
      <c r="H287" s="125">
        <f t="shared" si="130"/>
        <v>0</v>
      </c>
      <c r="I287" s="125">
        <v>0</v>
      </c>
      <c r="J287" s="125">
        <v>0</v>
      </c>
      <c r="K287" s="125">
        <v>0</v>
      </c>
      <c r="L287" s="125">
        <v>0</v>
      </c>
      <c r="M287" s="125">
        <v>0</v>
      </c>
      <c r="N287" s="125">
        <v>0</v>
      </c>
      <c r="O287" s="125">
        <v>0</v>
      </c>
      <c r="P287" s="125">
        <v>0</v>
      </c>
      <c r="Q287" s="125"/>
      <c r="R287" s="125">
        <v>0</v>
      </c>
      <c r="S287" s="125">
        <v>0</v>
      </c>
      <c r="T287" s="125">
        <v>0</v>
      </c>
      <c r="U287" s="125">
        <v>0</v>
      </c>
      <c r="V287" s="125">
        <v>0</v>
      </c>
      <c r="W287" s="125">
        <v>0</v>
      </c>
      <c r="X287" s="123" t="s">
        <v>438</v>
      </c>
      <c r="Y287" s="123" t="s">
        <v>144</v>
      </c>
      <c r="Z287" s="123" t="s">
        <v>166</v>
      </c>
      <c r="AA287" s="124" t="s">
        <v>455</v>
      </c>
      <c r="AB287" s="125">
        <f t="shared" si="139"/>
        <v>0</v>
      </c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>
        <v>0</v>
      </c>
      <c r="BE287" s="125">
        <f t="shared" si="132"/>
        <v>0</v>
      </c>
      <c r="BF287" s="125">
        <f t="shared" si="133"/>
        <v>0</v>
      </c>
      <c r="BG287" s="125"/>
      <c r="BH287" s="125"/>
      <c r="BI287" s="125">
        <v>0</v>
      </c>
      <c r="BJ287" s="125">
        <v>0</v>
      </c>
      <c r="BK287" s="125">
        <v>0</v>
      </c>
      <c r="BL287" s="125">
        <v>0</v>
      </c>
      <c r="BM287" s="125">
        <v>0</v>
      </c>
      <c r="BN287" s="125">
        <v>0</v>
      </c>
      <c r="BO287" s="125">
        <v>0</v>
      </c>
      <c r="BP287" s="125">
        <v>0</v>
      </c>
      <c r="BQ287" s="125">
        <v>0</v>
      </c>
      <c r="BR287" s="125">
        <v>39</v>
      </c>
      <c r="BS287" s="125">
        <f t="shared" si="134"/>
        <v>39</v>
      </c>
    </row>
    <row r="288" s="110" customFormat="1" spans="1:71">
      <c r="A288" s="123" t="s">
        <v>438</v>
      </c>
      <c r="B288" s="123" t="s">
        <v>144</v>
      </c>
      <c r="C288" s="123" t="s">
        <v>228</v>
      </c>
      <c r="D288" s="124" t="s">
        <v>456</v>
      </c>
      <c r="E288" s="125">
        <f t="shared" si="128"/>
        <v>0</v>
      </c>
      <c r="F288" s="125">
        <f t="shared" si="129"/>
        <v>0</v>
      </c>
      <c r="G288" s="125">
        <v>0</v>
      </c>
      <c r="H288" s="125">
        <f t="shared" si="130"/>
        <v>0</v>
      </c>
      <c r="I288" s="125">
        <v>0</v>
      </c>
      <c r="J288" s="125">
        <v>0</v>
      </c>
      <c r="K288" s="125">
        <v>0</v>
      </c>
      <c r="L288" s="125">
        <v>0</v>
      </c>
      <c r="M288" s="125">
        <v>0</v>
      </c>
      <c r="N288" s="125">
        <v>0</v>
      </c>
      <c r="O288" s="125">
        <v>0</v>
      </c>
      <c r="P288" s="125">
        <v>0</v>
      </c>
      <c r="Q288" s="125"/>
      <c r="R288" s="125">
        <v>0</v>
      </c>
      <c r="S288" s="125">
        <v>0</v>
      </c>
      <c r="T288" s="125">
        <v>0</v>
      </c>
      <c r="U288" s="125">
        <v>0</v>
      </c>
      <c r="V288" s="125">
        <v>0</v>
      </c>
      <c r="W288" s="125">
        <v>0</v>
      </c>
      <c r="X288" s="123" t="s">
        <v>438</v>
      </c>
      <c r="Y288" s="123" t="s">
        <v>144</v>
      </c>
      <c r="Z288" s="123" t="s">
        <v>228</v>
      </c>
      <c r="AA288" s="124" t="s">
        <v>456</v>
      </c>
      <c r="AB288" s="125">
        <f t="shared" si="139"/>
        <v>0</v>
      </c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>
        <v>0</v>
      </c>
      <c r="BE288" s="125">
        <f t="shared" si="132"/>
        <v>0</v>
      </c>
      <c r="BF288" s="125">
        <f t="shared" si="133"/>
        <v>0</v>
      </c>
      <c r="BG288" s="125"/>
      <c r="BH288" s="125"/>
      <c r="BI288" s="125">
        <v>0</v>
      </c>
      <c r="BJ288" s="125">
        <v>0</v>
      </c>
      <c r="BK288" s="125">
        <v>0</v>
      </c>
      <c r="BL288" s="125">
        <v>0</v>
      </c>
      <c r="BM288" s="125">
        <v>0</v>
      </c>
      <c r="BN288" s="125">
        <v>0</v>
      </c>
      <c r="BO288" s="125">
        <v>0</v>
      </c>
      <c r="BP288" s="125">
        <v>0</v>
      </c>
      <c r="BQ288" s="125">
        <v>0</v>
      </c>
      <c r="BR288" s="125">
        <v>0</v>
      </c>
      <c r="BS288" s="125">
        <f t="shared" si="134"/>
        <v>0</v>
      </c>
    </row>
    <row r="289" s="110" customFormat="1" spans="1:71">
      <c r="A289" s="123" t="s">
        <v>438</v>
      </c>
      <c r="B289" s="123" t="s">
        <v>144</v>
      </c>
      <c r="C289" s="123" t="s">
        <v>182</v>
      </c>
      <c r="D289" s="124" t="s">
        <v>457</v>
      </c>
      <c r="E289" s="125">
        <f t="shared" si="128"/>
        <v>0</v>
      </c>
      <c r="F289" s="125">
        <f t="shared" si="129"/>
        <v>0</v>
      </c>
      <c r="G289" s="125">
        <v>0</v>
      </c>
      <c r="H289" s="125">
        <f t="shared" si="130"/>
        <v>0</v>
      </c>
      <c r="I289" s="125">
        <v>0</v>
      </c>
      <c r="J289" s="125">
        <v>0</v>
      </c>
      <c r="K289" s="125">
        <v>0</v>
      </c>
      <c r="L289" s="125">
        <v>0</v>
      </c>
      <c r="M289" s="125">
        <v>0</v>
      </c>
      <c r="N289" s="125">
        <v>0</v>
      </c>
      <c r="O289" s="125">
        <v>0</v>
      </c>
      <c r="P289" s="125">
        <v>0</v>
      </c>
      <c r="Q289" s="125"/>
      <c r="R289" s="125">
        <v>0</v>
      </c>
      <c r="S289" s="125">
        <v>0</v>
      </c>
      <c r="T289" s="125">
        <v>0</v>
      </c>
      <c r="U289" s="125">
        <v>0</v>
      </c>
      <c r="V289" s="125">
        <v>0</v>
      </c>
      <c r="W289" s="125">
        <v>0</v>
      </c>
      <c r="X289" s="123" t="s">
        <v>438</v>
      </c>
      <c r="Y289" s="123" t="s">
        <v>144</v>
      </c>
      <c r="Z289" s="123" t="s">
        <v>182</v>
      </c>
      <c r="AA289" s="124" t="s">
        <v>457</v>
      </c>
      <c r="AB289" s="125">
        <f t="shared" si="139"/>
        <v>0</v>
      </c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>
        <v>0</v>
      </c>
      <c r="BE289" s="125">
        <f t="shared" si="132"/>
        <v>0</v>
      </c>
      <c r="BF289" s="125">
        <f t="shared" si="133"/>
        <v>0</v>
      </c>
      <c r="BG289" s="125"/>
      <c r="BH289" s="125"/>
      <c r="BI289" s="125">
        <v>0</v>
      </c>
      <c r="BJ289" s="125">
        <v>0</v>
      </c>
      <c r="BK289" s="125">
        <v>0</v>
      </c>
      <c r="BL289" s="125">
        <v>0</v>
      </c>
      <c r="BM289" s="125">
        <v>0</v>
      </c>
      <c r="BN289" s="125">
        <v>0</v>
      </c>
      <c r="BO289" s="125">
        <v>0</v>
      </c>
      <c r="BP289" s="125">
        <v>0</v>
      </c>
      <c r="BQ289" s="125">
        <v>0</v>
      </c>
      <c r="BR289" s="125">
        <v>0</v>
      </c>
      <c r="BS289" s="125">
        <f t="shared" si="134"/>
        <v>0</v>
      </c>
    </row>
    <row r="290" s="110" customFormat="1" spans="1:71">
      <c r="A290" s="123" t="s">
        <v>438</v>
      </c>
      <c r="B290" s="123" t="s">
        <v>144</v>
      </c>
      <c r="C290" s="123" t="s">
        <v>192</v>
      </c>
      <c r="D290" s="124" t="s">
        <v>458</v>
      </c>
      <c r="E290" s="125">
        <f t="shared" si="128"/>
        <v>0</v>
      </c>
      <c r="F290" s="125">
        <f t="shared" si="129"/>
        <v>0</v>
      </c>
      <c r="G290" s="125">
        <v>0</v>
      </c>
      <c r="H290" s="125">
        <f t="shared" si="130"/>
        <v>0</v>
      </c>
      <c r="I290" s="125">
        <v>0</v>
      </c>
      <c r="J290" s="125">
        <v>0</v>
      </c>
      <c r="K290" s="125">
        <v>0</v>
      </c>
      <c r="L290" s="125">
        <v>0</v>
      </c>
      <c r="M290" s="125">
        <v>0</v>
      </c>
      <c r="N290" s="125">
        <v>0</v>
      </c>
      <c r="O290" s="125">
        <v>0</v>
      </c>
      <c r="P290" s="125">
        <v>0</v>
      </c>
      <c r="Q290" s="125"/>
      <c r="R290" s="125">
        <v>0</v>
      </c>
      <c r="S290" s="125">
        <v>0</v>
      </c>
      <c r="T290" s="125">
        <v>0</v>
      </c>
      <c r="U290" s="125">
        <v>0</v>
      </c>
      <c r="V290" s="125">
        <v>0</v>
      </c>
      <c r="W290" s="125">
        <v>0</v>
      </c>
      <c r="X290" s="123" t="s">
        <v>438</v>
      </c>
      <c r="Y290" s="123" t="s">
        <v>144</v>
      </c>
      <c r="Z290" s="123" t="s">
        <v>192</v>
      </c>
      <c r="AA290" s="124" t="s">
        <v>458</v>
      </c>
      <c r="AB290" s="125">
        <f t="shared" si="139"/>
        <v>0</v>
      </c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>
        <v>0</v>
      </c>
      <c r="BE290" s="125">
        <f t="shared" si="132"/>
        <v>0</v>
      </c>
      <c r="BF290" s="125">
        <f t="shared" si="133"/>
        <v>0</v>
      </c>
      <c r="BG290" s="125"/>
      <c r="BH290" s="125"/>
      <c r="BI290" s="125">
        <v>0</v>
      </c>
      <c r="BJ290" s="125">
        <v>0</v>
      </c>
      <c r="BK290" s="125">
        <v>0</v>
      </c>
      <c r="BL290" s="125">
        <v>0</v>
      </c>
      <c r="BM290" s="125">
        <v>0</v>
      </c>
      <c r="BN290" s="125">
        <v>0</v>
      </c>
      <c r="BO290" s="125">
        <v>0</v>
      </c>
      <c r="BP290" s="125">
        <v>0</v>
      </c>
      <c r="BQ290" s="125">
        <v>0</v>
      </c>
      <c r="BR290" s="125">
        <v>15</v>
      </c>
      <c r="BS290" s="125">
        <f t="shared" si="134"/>
        <v>15</v>
      </c>
    </row>
    <row r="291" s="110" customFormat="1" spans="1:71">
      <c r="A291" s="123" t="s">
        <v>438</v>
      </c>
      <c r="B291" s="123" t="s">
        <v>144</v>
      </c>
      <c r="C291" s="123" t="s">
        <v>214</v>
      </c>
      <c r="D291" s="124" t="s">
        <v>459</v>
      </c>
      <c r="E291" s="125">
        <f t="shared" si="128"/>
        <v>0</v>
      </c>
      <c r="F291" s="125">
        <f t="shared" si="129"/>
        <v>0</v>
      </c>
      <c r="G291" s="125">
        <v>0</v>
      </c>
      <c r="H291" s="125">
        <f t="shared" si="130"/>
        <v>0</v>
      </c>
      <c r="I291" s="125">
        <v>0</v>
      </c>
      <c r="J291" s="125">
        <v>0</v>
      </c>
      <c r="K291" s="125">
        <v>0</v>
      </c>
      <c r="L291" s="125">
        <v>0</v>
      </c>
      <c r="M291" s="125">
        <v>0</v>
      </c>
      <c r="N291" s="125">
        <v>0</v>
      </c>
      <c r="O291" s="125">
        <v>0</v>
      </c>
      <c r="P291" s="125">
        <v>0</v>
      </c>
      <c r="Q291" s="125"/>
      <c r="R291" s="125">
        <v>0</v>
      </c>
      <c r="S291" s="125">
        <v>0</v>
      </c>
      <c r="T291" s="125">
        <v>0</v>
      </c>
      <c r="U291" s="125">
        <v>0</v>
      </c>
      <c r="V291" s="125">
        <v>0</v>
      </c>
      <c r="W291" s="125">
        <v>0</v>
      </c>
      <c r="X291" s="123" t="s">
        <v>438</v>
      </c>
      <c r="Y291" s="123" t="s">
        <v>144</v>
      </c>
      <c r="Z291" s="123" t="s">
        <v>214</v>
      </c>
      <c r="AA291" s="124" t="s">
        <v>459</v>
      </c>
      <c r="AB291" s="125">
        <f t="shared" si="139"/>
        <v>0</v>
      </c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>
        <v>0</v>
      </c>
      <c r="BE291" s="125">
        <f t="shared" si="132"/>
        <v>0</v>
      </c>
      <c r="BF291" s="125">
        <f t="shared" si="133"/>
        <v>0</v>
      </c>
      <c r="BG291" s="125"/>
      <c r="BH291" s="125"/>
      <c r="BI291" s="125">
        <v>0</v>
      </c>
      <c r="BJ291" s="125">
        <v>0</v>
      </c>
      <c r="BK291" s="125">
        <v>0</v>
      </c>
      <c r="BL291" s="125">
        <v>0</v>
      </c>
      <c r="BM291" s="125">
        <v>0</v>
      </c>
      <c r="BN291" s="125">
        <v>0</v>
      </c>
      <c r="BO291" s="125">
        <v>0</v>
      </c>
      <c r="BP291" s="125">
        <v>0</v>
      </c>
      <c r="BQ291" s="125">
        <v>0</v>
      </c>
      <c r="BR291" s="125">
        <v>40</v>
      </c>
      <c r="BS291" s="125">
        <f t="shared" si="134"/>
        <v>40</v>
      </c>
    </row>
    <row r="292" s="110" customFormat="1" spans="1:71">
      <c r="A292" s="123" t="s">
        <v>438</v>
      </c>
      <c r="B292" s="123" t="s">
        <v>144</v>
      </c>
      <c r="C292" s="123" t="s">
        <v>154</v>
      </c>
      <c r="D292" s="124" t="s">
        <v>460</v>
      </c>
      <c r="E292" s="125">
        <f t="shared" si="128"/>
        <v>0</v>
      </c>
      <c r="F292" s="125">
        <f t="shared" si="129"/>
        <v>0</v>
      </c>
      <c r="G292" s="125">
        <v>0</v>
      </c>
      <c r="H292" s="125">
        <f t="shared" si="130"/>
        <v>0</v>
      </c>
      <c r="I292" s="125">
        <v>0</v>
      </c>
      <c r="J292" s="125">
        <v>0</v>
      </c>
      <c r="K292" s="125">
        <v>0</v>
      </c>
      <c r="L292" s="125">
        <v>0</v>
      </c>
      <c r="M292" s="125">
        <v>0</v>
      </c>
      <c r="N292" s="125">
        <v>0</v>
      </c>
      <c r="O292" s="125">
        <v>0</v>
      </c>
      <c r="P292" s="125">
        <v>0</v>
      </c>
      <c r="Q292" s="125"/>
      <c r="R292" s="125">
        <v>0</v>
      </c>
      <c r="S292" s="125">
        <v>0</v>
      </c>
      <c r="T292" s="125">
        <v>0</v>
      </c>
      <c r="U292" s="125">
        <v>0</v>
      </c>
      <c r="V292" s="125">
        <v>0</v>
      </c>
      <c r="W292" s="125">
        <v>0</v>
      </c>
      <c r="X292" s="123" t="s">
        <v>438</v>
      </c>
      <c r="Y292" s="123" t="s">
        <v>144</v>
      </c>
      <c r="Z292" s="123" t="s">
        <v>154</v>
      </c>
      <c r="AA292" s="124" t="s">
        <v>460</v>
      </c>
      <c r="AB292" s="125">
        <f t="shared" si="139"/>
        <v>0</v>
      </c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>
        <v>0</v>
      </c>
      <c r="BE292" s="125">
        <f t="shared" si="132"/>
        <v>0</v>
      </c>
      <c r="BF292" s="125">
        <f t="shared" si="133"/>
        <v>0</v>
      </c>
      <c r="BG292" s="125"/>
      <c r="BH292" s="125"/>
      <c r="BI292" s="125">
        <v>0</v>
      </c>
      <c r="BJ292" s="125">
        <v>0</v>
      </c>
      <c r="BK292" s="125">
        <v>0</v>
      </c>
      <c r="BL292" s="125">
        <v>0</v>
      </c>
      <c r="BM292" s="125">
        <v>0</v>
      </c>
      <c r="BN292" s="125">
        <v>0</v>
      </c>
      <c r="BO292" s="125">
        <v>0</v>
      </c>
      <c r="BP292" s="125">
        <v>0</v>
      </c>
      <c r="BQ292" s="125">
        <v>0</v>
      </c>
      <c r="BR292" s="125">
        <v>2059</v>
      </c>
      <c r="BS292" s="125">
        <f t="shared" si="134"/>
        <v>2059</v>
      </c>
    </row>
    <row r="293" s="110" customFormat="1" spans="1:71">
      <c r="A293" s="123"/>
      <c r="B293" s="123" t="s">
        <v>145</v>
      </c>
      <c r="C293" s="123"/>
      <c r="D293" s="124" t="s">
        <v>461</v>
      </c>
      <c r="E293" s="125">
        <f t="shared" si="128"/>
        <v>1467.43</v>
      </c>
      <c r="F293" s="125">
        <f t="shared" si="129"/>
        <v>1197.79</v>
      </c>
      <c r="G293" s="125">
        <v>764.72</v>
      </c>
      <c r="H293" s="125">
        <f t="shared" si="130"/>
        <v>234.38</v>
      </c>
      <c r="I293" s="125">
        <v>202.05</v>
      </c>
      <c r="J293" s="125">
        <v>32.33</v>
      </c>
      <c r="K293" s="125">
        <v>0</v>
      </c>
      <c r="L293" s="125">
        <v>0</v>
      </c>
      <c r="M293" s="125">
        <v>40.76</v>
      </c>
      <c r="N293" s="125">
        <v>0</v>
      </c>
      <c r="O293" s="125">
        <v>142.43</v>
      </c>
      <c r="P293" s="125">
        <v>0</v>
      </c>
      <c r="Q293" s="125"/>
      <c r="R293" s="125">
        <v>0</v>
      </c>
      <c r="S293" s="125">
        <v>0</v>
      </c>
      <c r="T293" s="125">
        <v>0</v>
      </c>
      <c r="U293" s="125">
        <v>0</v>
      </c>
      <c r="V293" s="125">
        <v>0</v>
      </c>
      <c r="W293" s="125">
        <v>15.5</v>
      </c>
      <c r="X293" s="123"/>
      <c r="Y293" s="123" t="s">
        <v>145</v>
      </c>
      <c r="Z293" s="123"/>
      <c r="AA293" s="124" t="s">
        <v>461</v>
      </c>
      <c r="AB293" s="125">
        <f>SUM(AB294:AB303)</f>
        <v>255.42</v>
      </c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>
        <v>0</v>
      </c>
      <c r="BE293" s="125">
        <f t="shared" si="132"/>
        <v>14.22</v>
      </c>
      <c r="BF293" s="125">
        <f t="shared" si="133"/>
        <v>0</v>
      </c>
      <c r="BG293" s="125"/>
      <c r="BH293" s="125"/>
      <c r="BI293" s="125">
        <v>0</v>
      </c>
      <c r="BJ293" s="125">
        <v>0</v>
      </c>
      <c r="BK293" s="125">
        <v>14.22</v>
      </c>
      <c r="BL293" s="125">
        <v>0</v>
      </c>
      <c r="BM293" s="125">
        <v>0</v>
      </c>
      <c r="BN293" s="125">
        <v>0</v>
      </c>
      <c r="BO293" s="125">
        <v>0</v>
      </c>
      <c r="BP293" s="125">
        <v>0</v>
      </c>
      <c r="BQ293" s="125"/>
      <c r="BR293" s="125">
        <v>974.8</v>
      </c>
      <c r="BS293" s="125">
        <f t="shared" si="134"/>
        <v>2442.23</v>
      </c>
    </row>
    <row r="294" s="110" customFormat="1" spans="1:71">
      <c r="A294" s="123" t="s">
        <v>438</v>
      </c>
      <c r="B294" s="123" t="s">
        <v>147</v>
      </c>
      <c r="C294" s="123" t="s">
        <v>137</v>
      </c>
      <c r="D294" s="124" t="s">
        <v>141</v>
      </c>
      <c r="E294" s="125">
        <f t="shared" si="128"/>
        <v>434.31</v>
      </c>
      <c r="F294" s="125">
        <f t="shared" si="129"/>
        <v>319.31</v>
      </c>
      <c r="G294" s="125">
        <v>188.41</v>
      </c>
      <c r="H294" s="125">
        <f t="shared" si="130"/>
        <v>115.2</v>
      </c>
      <c r="I294" s="125">
        <v>115.2</v>
      </c>
      <c r="J294" s="125">
        <v>0</v>
      </c>
      <c r="K294" s="125">
        <v>0</v>
      </c>
      <c r="L294" s="125">
        <v>0</v>
      </c>
      <c r="M294" s="125">
        <v>15.7</v>
      </c>
      <c r="N294" s="125">
        <v>0</v>
      </c>
      <c r="O294" s="125">
        <v>0</v>
      </c>
      <c r="P294" s="125">
        <v>0</v>
      </c>
      <c r="Q294" s="125"/>
      <c r="R294" s="125">
        <v>0</v>
      </c>
      <c r="S294" s="125">
        <v>0</v>
      </c>
      <c r="T294" s="125">
        <v>0</v>
      </c>
      <c r="U294" s="125">
        <v>0</v>
      </c>
      <c r="V294" s="125">
        <v>0</v>
      </c>
      <c r="W294" s="125">
        <v>0</v>
      </c>
      <c r="X294" s="123" t="s">
        <v>438</v>
      </c>
      <c r="Y294" s="123" t="s">
        <v>147</v>
      </c>
      <c r="Z294" s="123" t="s">
        <v>137</v>
      </c>
      <c r="AA294" s="124" t="s">
        <v>141</v>
      </c>
      <c r="AB294" s="125">
        <f t="shared" ref="AB294:AB303" si="140">SUBTOTAL(9,AC294:BD294)</f>
        <v>108.52</v>
      </c>
      <c r="AC294" s="136">
        <v>7</v>
      </c>
      <c r="AD294" s="136">
        <v>0</v>
      </c>
      <c r="AE294" s="137">
        <v>0</v>
      </c>
      <c r="AF294" s="137">
        <v>0</v>
      </c>
      <c r="AG294" s="136">
        <v>0</v>
      </c>
      <c r="AH294" s="136">
        <v>8.8</v>
      </c>
      <c r="AI294" s="136">
        <v>0</v>
      </c>
      <c r="AJ294" s="136">
        <v>0</v>
      </c>
      <c r="AK294" s="136">
        <v>7</v>
      </c>
      <c r="AL294" s="136">
        <v>20</v>
      </c>
      <c r="AM294" s="137">
        <v>0</v>
      </c>
      <c r="AN294" s="136">
        <v>4</v>
      </c>
      <c r="AO294" s="136">
        <v>0</v>
      </c>
      <c r="AP294" s="136">
        <v>0</v>
      </c>
      <c r="AQ294" s="136">
        <v>2</v>
      </c>
      <c r="AR294" s="136">
        <v>5</v>
      </c>
      <c r="AS294" s="137">
        <v>0</v>
      </c>
      <c r="AT294" s="137">
        <v>0</v>
      </c>
      <c r="AU294" s="137">
        <v>0</v>
      </c>
      <c r="AV294" s="136">
        <v>0</v>
      </c>
      <c r="AW294" s="137">
        <v>3</v>
      </c>
      <c r="AX294" s="136">
        <v>18</v>
      </c>
      <c r="AY294" s="136">
        <v>0</v>
      </c>
      <c r="AZ294" s="136">
        <v>0</v>
      </c>
      <c r="BA294" s="136">
        <v>33.72</v>
      </c>
      <c r="BB294" s="136">
        <v>0</v>
      </c>
      <c r="BC294" s="136">
        <v>0</v>
      </c>
      <c r="BD294" s="125">
        <v>0</v>
      </c>
      <c r="BE294" s="125">
        <f t="shared" si="132"/>
        <v>6.48</v>
      </c>
      <c r="BF294" s="125">
        <f t="shared" si="133"/>
        <v>0</v>
      </c>
      <c r="BG294" s="125"/>
      <c r="BH294" s="125"/>
      <c r="BI294" s="125">
        <v>0</v>
      </c>
      <c r="BJ294" s="125">
        <v>0</v>
      </c>
      <c r="BK294" s="125">
        <v>6.48</v>
      </c>
      <c r="BL294" s="125">
        <v>0</v>
      </c>
      <c r="BM294" s="125">
        <v>0</v>
      </c>
      <c r="BN294" s="125">
        <v>0</v>
      </c>
      <c r="BO294" s="125">
        <v>0</v>
      </c>
      <c r="BP294" s="125">
        <v>0</v>
      </c>
      <c r="BQ294" s="125">
        <v>0</v>
      </c>
      <c r="BR294" s="125">
        <v>0</v>
      </c>
      <c r="BS294" s="125">
        <f t="shared" si="134"/>
        <v>434.31</v>
      </c>
    </row>
    <row r="295" s="110" customFormat="1" spans="1:71">
      <c r="A295" s="123" t="s">
        <v>438</v>
      </c>
      <c r="B295" s="123" t="s">
        <v>147</v>
      </c>
      <c r="C295" s="123" t="s">
        <v>156</v>
      </c>
      <c r="D295" s="124" t="s">
        <v>462</v>
      </c>
      <c r="E295" s="125">
        <f t="shared" si="128"/>
        <v>49.81</v>
      </c>
      <c r="F295" s="125">
        <f t="shared" si="129"/>
        <v>49.81</v>
      </c>
      <c r="G295" s="125">
        <v>49.81</v>
      </c>
      <c r="H295" s="125">
        <f t="shared" si="130"/>
        <v>0</v>
      </c>
      <c r="I295" s="125">
        <v>0</v>
      </c>
      <c r="J295" s="125">
        <v>0</v>
      </c>
      <c r="K295" s="125">
        <v>0</v>
      </c>
      <c r="L295" s="125">
        <v>0</v>
      </c>
      <c r="M295" s="125">
        <v>0</v>
      </c>
      <c r="N295" s="125">
        <v>0</v>
      </c>
      <c r="O295" s="125">
        <v>0</v>
      </c>
      <c r="P295" s="125">
        <v>0</v>
      </c>
      <c r="Q295" s="125"/>
      <c r="R295" s="125">
        <v>0</v>
      </c>
      <c r="S295" s="125">
        <v>0</v>
      </c>
      <c r="T295" s="125">
        <v>0</v>
      </c>
      <c r="U295" s="125">
        <v>0</v>
      </c>
      <c r="V295" s="125">
        <v>0</v>
      </c>
      <c r="W295" s="125">
        <v>0</v>
      </c>
      <c r="X295" s="123" t="s">
        <v>438</v>
      </c>
      <c r="Y295" s="123" t="s">
        <v>147</v>
      </c>
      <c r="Z295" s="123" t="s">
        <v>156</v>
      </c>
      <c r="AA295" s="124" t="s">
        <v>462</v>
      </c>
      <c r="AB295" s="125">
        <f t="shared" si="140"/>
        <v>0</v>
      </c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>
        <v>0</v>
      </c>
      <c r="BE295" s="125">
        <f t="shared" si="132"/>
        <v>0</v>
      </c>
      <c r="BF295" s="125">
        <f t="shared" si="133"/>
        <v>0</v>
      </c>
      <c r="BG295" s="125"/>
      <c r="BH295" s="125"/>
      <c r="BI295" s="125">
        <v>0</v>
      </c>
      <c r="BJ295" s="125">
        <v>0</v>
      </c>
      <c r="BK295" s="125">
        <v>0</v>
      </c>
      <c r="BL295" s="125">
        <v>0</v>
      </c>
      <c r="BM295" s="125">
        <v>0</v>
      </c>
      <c r="BN295" s="125">
        <v>0</v>
      </c>
      <c r="BO295" s="125">
        <v>0</v>
      </c>
      <c r="BP295" s="125">
        <v>0</v>
      </c>
      <c r="BQ295" s="125">
        <v>0</v>
      </c>
      <c r="BR295" s="125">
        <v>0</v>
      </c>
      <c r="BS295" s="125">
        <f t="shared" si="134"/>
        <v>49.81</v>
      </c>
    </row>
    <row r="296" s="110" customFormat="1" spans="1:71">
      <c r="A296" s="123" t="s">
        <v>438</v>
      </c>
      <c r="B296" s="123" t="s">
        <v>147</v>
      </c>
      <c r="C296" s="123" t="s">
        <v>159</v>
      </c>
      <c r="D296" s="124" t="s">
        <v>463</v>
      </c>
      <c r="E296" s="125">
        <f t="shared" si="128"/>
        <v>0</v>
      </c>
      <c r="F296" s="125">
        <f t="shared" si="129"/>
        <v>0</v>
      </c>
      <c r="G296" s="125">
        <v>0</v>
      </c>
      <c r="H296" s="125">
        <f t="shared" si="130"/>
        <v>0</v>
      </c>
      <c r="I296" s="125">
        <v>0</v>
      </c>
      <c r="J296" s="125">
        <v>0</v>
      </c>
      <c r="K296" s="125">
        <v>0</v>
      </c>
      <c r="L296" s="125">
        <v>0</v>
      </c>
      <c r="M296" s="125">
        <v>0</v>
      </c>
      <c r="N296" s="125">
        <v>0</v>
      </c>
      <c r="O296" s="125">
        <v>0</v>
      </c>
      <c r="P296" s="125">
        <v>0</v>
      </c>
      <c r="Q296" s="125"/>
      <c r="R296" s="125">
        <v>0</v>
      </c>
      <c r="S296" s="125">
        <v>0</v>
      </c>
      <c r="T296" s="125">
        <v>0</v>
      </c>
      <c r="U296" s="125">
        <v>0</v>
      </c>
      <c r="V296" s="125">
        <v>0</v>
      </c>
      <c r="W296" s="125">
        <v>0</v>
      </c>
      <c r="X296" s="123" t="s">
        <v>438</v>
      </c>
      <c r="Y296" s="123" t="s">
        <v>147</v>
      </c>
      <c r="Z296" s="123" t="s">
        <v>159</v>
      </c>
      <c r="AA296" s="124" t="s">
        <v>463</v>
      </c>
      <c r="AB296" s="125">
        <f t="shared" si="140"/>
        <v>0</v>
      </c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5">
        <v>0</v>
      </c>
      <c r="BE296" s="125">
        <f t="shared" si="132"/>
        <v>0</v>
      </c>
      <c r="BF296" s="125">
        <f t="shared" si="133"/>
        <v>0</v>
      </c>
      <c r="BG296" s="125"/>
      <c r="BH296" s="125"/>
      <c r="BI296" s="125">
        <v>0</v>
      </c>
      <c r="BJ296" s="125">
        <v>0</v>
      </c>
      <c r="BK296" s="125">
        <v>0</v>
      </c>
      <c r="BL296" s="125">
        <v>0</v>
      </c>
      <c r="BM296" s="125">
        <v>0</v>
      </c>
      <c r="BN296" s="125">
        <v>0</v>
      </c>
      <c r="BO296" s="125">
        <v>0</v>
      </c>
      <c r="BP296" s="125">
        <v>0</v>
      </c>
      <c r="BQ296" s="125">
        <v>0</v>
      </c>
      <c r="BR296" s="125">
        <v>0</v>
      </c>
      <c r="BS296" s="125">
        <f t="shared" si="134"/>
        <v>0</v>
      </c>
    </row>
    <row r="297" s="110" customFormat="1" spans="1:71">
      <c r="A297" s="123" t="s">
        <v>438</v>
      </c>
      <c r="B297" s="123" t="s">
        <v>147</v>
      </c>
      <c r="C297" s="123" t="s">
        <v>166</v>
      </c>
      <c r="D297" s="124" t="s">
        <v>464</v>
      </c>
      <c r="E297" s="125">
        <f t="shared" si="128"/>
        <v>729.14</v>
      </c>
      <c r="F297" s="125">
        <f t="shared" si="129"/>
        <v>679.2</v>
      </c>
      <c r="G297" s="125">
        <v>454.76</v>
      </c>
      <c r="H297" s="125">
        <f t="shared" si="130"/>
        <v>62.93</v>
      </c>
      <c r="I297" s="125">
        <v>30.6</v>
      </c>
      <c r="J297" s="125">
        <v>32.33</v>
      </c>
      <c r="K297" s="125">
        <v>0</v>
      </c>
      <c r="L297" s="125">
        <v>0</v>
      </c>
      <c r="M297" s="125">
        <v>19.08</v>
      </c>
      <c r="N297" s="125">
        <v>0</v>
      </c>
      <c r="O297" s="125">
        <v>142.43</v>
      </c>
      <c r="P297" s="125">
        <v>0</v>
      </c>
      <c r="Q297" s="125"/>
      <c r="R297" s="125">
        <v>0</v>
      </c>
      <c r="S297" s="125">
        <v>0</v>
      </c>
      <c r="T297" s="125">
        <v>0</v>
      </c>
      <c r="U297" s="125">
        <v>0</v>
      </c>
      <c r="V297" s="125">
        <v>0</v>
      </c>
      <c r="W297" s="125">
        <v>0</v>
      </c>
      <c r="X297" s="123" t="s">
        <v>438</v>
      </c>
      <c r="Y297" s="123" t="s">
        <v>147</v>
      </c>
      <c r="Z297" s="123" t="s">
        <v>166</v>
      </c>
      <c r="AA297" s="124" t="s">
        <v>464</v>
      </c>
      <c r="AB297" s="125">
        <f t="shared" si="140"/>
        <v>42.6</v>
      </c>
      <c r="AC297" s="136">
        <v>5.4</v>
      </c>
      <c r="AD297" s="136">
        <v>1</v>
      </c>
      <c r="AE297" s="137">
        <v>0</v>
      </c>
      <c r="AF297" s="137">
        <v>0</v>
      </c>
      <c r="AG297" s="136">
        <v>0.15</v>
      </c>
      <c r="AH297" s="136">
        <v>2.35</v>
      </c>
      <c r="AI297" s="136">
        <v>1</v>
      </c>
      <c r="AJ297" s="136">
        <v>0</v>
      </c>
      <c r="AK297" s="136">
        <v>0</v>
      </c>
      <c r="AL297" s="136">
        <v>7.9</v>
      </c>
      <c r="AM297" s="137">
        <v>0</v>
      </c>
      <c r="AN297" s="136">
        <v>0</v>
      </c>
      <c r="AO297" s="136">
        <v>0</v>
      </c>
      <c r="AP297" s="136">
        <v>0</v>
      </c>
      <c r="AQ297" s="136">
        <v>0</v>
      </c>
      <c r="AR297" s="136">
        <v>9.82</v>
      </c>
      <c r="AS297" s="137">
        <v>0</v>
      </c>
      <c r="AT297" s="137">
        <v>0</v>
      </c>
      <c r="AU297" s="137">
        <v>0</v>
      </c>
      <c r="AV297" s="136">
        <v>0</v>
      </c>
      <c r="AW297" s="137">
        <v>0</v>
      </c>
      <c r="AX297" s="136">
        <v>3.7</v>
      </c>
      <c r="AY297" s="136">
        <v>0</v>
      </c>
      <c r="AZ297" s="136">
        <v>0</v>
      </c>
      <c r="BA297" s="136">
        <v>9.98</v>
      </c>
      <c r="BB297" s="136">
        <v>0</v>
      </c>
      <c r="BC297" s="136">
        <v>1.3</v>
      </c>
      <c r="BD297" s="125">
        <v>0</v>
      </c>
      <c r="BE297" s="125">
        <f t="shared" si="132"/>
        <v>7.34</v>
      </c>
      <c r="BF297" s="125">
        <f t="shared" si="133"/>
        <v>0</v>
      </c>
      <c r="BG297" s="125"/>
      <c r="BH297" s="125"/>
      <c r="BI297" s="125">
        <v>0</v>
      </c>
      <c r="BJ297" s="125">
        <v>0</v>
      </c>
      <c r="BK297" s="125">
        <v>7.34</v>
      </c>
      <c r="BL297" s="125">
        <v>0</v>
      </c>
      <c r="BM297" s="125">
        <v>0</v>
      </c>
      <c r="BN297" s="125">
        <v>0</v>
      </c>
      <c r="BO297" s="125">
        <v>0</v>
      </c>
      <c r="BP297" s="125">
        <v>0</v>
      </c>
      <c r="BQ297" s="125">
        <v>0</v>
      </c>
      <c r="BR297" s="125">
        <v>0</v>
      </c>
      <c r="BS297" s="125">
        <f t="shared" si="134"/>
        <v>729.14</v>
      </c>
    </row>
    <row r="298" s="110" customFormat="1" spans="1:71">
      <c r="A298" s="123" t="s">
        <v>438</v>
      </c>
      <c r="B298" s="123" t="s">
        <v>147</v>
      </c>
      <c r="C298" s="123" t="s">
        <v>175</v>
      </c>
      <c r="D298" s="124" t="s">
        <v>465</v>
      </c>
      <c r="E298" s="125">
        <f t="shared" si="128"/>
        <v>238.67</v>
      </c>
      <c r="F298" s="125">
        <f t="shared" si="129"/>
        <v>133.97</v>
      </c>
      <c r="G298" s="125">
        <v>71.74</v>
      </c>
      <c r="H298" s="125">
        <f t="shared" si="130"/>
        <v>56.25</v>
      </c>
      <c r="I298" s="125">
        <v>56.25</v>
      </c>
      <c r="J298" s="125">
        <v>0</v>
      </c>
      <c r="K298" s="125">
        <v>0</v>
      </c>
      <c r="L298" s="125">
        <v>0</v>
      </c>
      <c r="M298" s="125">
        <v>5.98</v>
      </c>
      <c r="N298" s="125">
        <v>0</v>
      </c>
      <c r="O298" s="125">
        <v>0</v>
      </c>
      <c r="P298" s="125">
        <v>0</v>
      </c>
      <c r="Q298" s="125"/>
      <c r="R298" s="125">
        <v>0</v>
      </c>
      <c r="S298" s="125">
        <v>0</v>
      </c>
      <c r="T298" s="125">
        <v>0</v>
      </c>
      <c r="U298" s="125">
        <v>0</v>
      </c>
      <c r="V298" s="125">
        <v>0</v>
      </c>
      <c r="W298" s="125">
        <v>0</v>
      </c>
      <c r="X298" s="123" t="s">
        <v>438</v>
      </c>
      <c r="Y298" s="123" t="s">
        <v>147</v>
      </c>
      <c r="Z298" s="123" t="s">
        <v>175</v>
      </c>
      <c r="AA298" s="124" t="s">
        <v>465</v>
      </c>
      <c r="AB298" s="125">
        <f t="shared" si="140"/>
        <v>104.3</v>
      </c>
      <c r="AC298" s="136">
        <v>10.9</v>
      </c>
      <c r="AD298" s="136">
        <v>0</v>
      </c>
      <c r="AE298" s="137">
        <v>0</v>
      </c>
      <c r="AF298" s="137">
        <v>0</v>
      </c>
      <c r="AG298" s="136">
        <v>1</v>
      </c>
      <c r="AH298" s="136">
        <v>1.5</v>
      </c>
      <c r="AI298" s="136">
        <v>0</v>
      </c>
      <c r="AJ298" s="136">
        <v>0</v>
      </c>
      <c r="AK298" s="136">
        <v>0</v>
      </c>
      <c r="AL298" s="136">
        <v>8</v>
      </c>
      <c r="AM298" s="137">
        <v>0</v>
      </c>
      <c r="AN298" s="136">
        <v>0</v>
      </c>
      <c r="AO298" s="136">
        <v>0</v>
      </c>
      <c r="AP298" s="136">
        <v>3</v>
      </c>
      <c r="AQ298" s="136">
        <v>5</v>
      </c>
      <c r="AR298" s="136">
        <v>3.8</v>
      </c>
      <c r="AS298" s="137">
        <v>0</v>
      </c>
      <c r="AT298" s="137">
        <v>0</v>
      </c>
      <c r="AU298" s="137">
        <v>0</v>
      </c>
      <c r="AV298" s="136">
        <v>0</v>
      </c>
      <c r="AW298" s="137">
        <v>0</v>
      </c>
      <c r="AX298" s="136">
        <v>2.6</v>
      </c>
      <c r="AY298" s="136">
        <v>0</v>
      </c>
      <c r="AZ298" s="136">
        <v>0</v>
      </c>
      <c r="BA298" s="136">
        <v>35.5</v>
      </c>
      <c r="BB298" s="136">
        <v>0</v>
      </c>
      <c r="BC298" s="136">
        <v>33</v>
      </c>
      <c r="BD298" s="125">
        <v>0</v>
      </c>
      <c r="BE298" s="125">
        <f t="shared" si="132"/>
        <v>0.4</v>
      </c>
      <c r="BF298" s="125">
        <f t="shared" si="133"/>
        <v>0</v>
      </c>
      <c r="BG298" s="125"/>
      <c r="BH298" s="125"/>
      <c r="BI298" s="125">
        <v>0</v>
      </c>
      <c r="BJ298" s="125">
        <v>0</v>
      </c>
      <c r="BK298" s="125">
        <v>0.4</v>
      </c>
      <c r="BL298" s="125">
        <v>0</v>
      </c>
      <c r="BM298" s="125">
        <v>0</v>
      </c>
      <c r="BN298" s="125">
        <v>0</v>
      </c>
      <c r="BO298" s="125">
        <v>0</v>
      </c>
      <c r="BP298" s="125">
        <v>0</v>
      </c>
      <c r="BQ298" s="125">
        <v>0</v>
      </c>
      <c r="BR298" s="125">
        <v>107</v>
      </c>
      <c r="BS298" s="125">
        <f t="shared" si="134"/>
        <v>345.67</v>
      </c>
    </row>
    <row r="299" s="110" customFormat="1" spans="1:71">
      <c r="A299" s="123" t="s">
        <v>438</v>
      </c>
      <c r="B299" s="123" t="s">
        <v>147</v>
      </c>
      <c r="C299" s="123" t="s">
        <v>179</v>
      </c>
      <c r="D299" s="124" t="s">
        <v>466</v>
      </c>
      <c r="E299" s="125">
        <f t="shared" si="128"/>
        <v>0</v>
      </c>
      <c r="F299" s="125">
        <f t="shared" si="129"/>
        <v>0</v>
      </c>
      <c r="G299" s="125">
        <v>0</v>
      </c>
      <c r="H299" s="125">
        <f t="shared" si="130"/>
        <v>0</v>
      </c>
      <c r="I299" s="125">
        <v>0</v>
      </c>
      <c r="J299" s="125">
        <v>0</v>
      </c>
      <c r="K299" s="125">
        <v>0</v>
      </c>
      <c r="L299" s="125">
        <v>0</v>
      </c>
      <c r="M299" s="125">
        <v>0</v>
      </c>
      <c r="N299" s="125">
        <v>0</v>
      </c>
      <c r="O299" s="125">
        <v>0</v>
      </c>
      <c r="P299" s="125">
        <v>0</v>
      </c>
      <c r="Q299" s="125"/>
      <c r="R299" s="125">
        <v>0</v>
      </c>
      <c r="S299" s="125">
        <v>0</v>
      </c>
      <c r="T299" s="125">
        <v>0</v>
      </c>
      <c r="U299" s="125">
        <v>0</v>
      </c>
      <c r="V299" s="125">
        <v>0</v>
      </c>
      <c r="W299" s="125">
        <v>0</v>
      </c>
      <c r="X299" s="123" t="s">
        <v>438</v>
      </c>
      <c r="Y299" s="123" t="s">
        <v>147</v>
      </c>
      <c r="Z299" s="123" t="s">
        <v>179</v>
      </c>
      <c r="AA299" s="124" t="s">
        <v>466</v>
      </c>
      <c r="AB299" s="125">
        <f t="shared" si="140"/>
        <v>0</v>
      </c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>
        <v>0</v>
      </c>
      <c r="BE299" s="125">
        <f t="shared" si="132"/>
        <v>0</v>
      </c>
      <c r="BF299" s="125">
        <f t="shared" si="133"/>
        <v>0</v>
      </c>
      <c r="BG299" s="125"/>
      <c r="BH299" s="125"/>
      <c r="BI299" s="125">
        <v>0</v>
      </c>
      <c r="BJ299" s="125">
        <v>0</v>
      </c>
      <c r="BK299" s="125">
        <v>0</v>
      </c>
      <c r="BL299" s="125">
        <v>0</v>
      </c>
      <c r="BM299" s="125">
        <v>0</v>
      </c>
      <c r="BN299" s="125">
        <v>0</v>
      </c>
      <c r="BO299" s="125">
        <v>0</v>
      </c>
      <c r="BP299" s="125">
        <v>0</v>
      </c>
      <c r="BQ299" s="125">
        <v>0</v>
      </c>
      <c r="BR299" s="125">
        <v>274</v>
      </c>
      <c r="BS299" s="125">
        <f t="shared" si="134"/>
        <v>274</v>
      </c>
    </row>
    <row r="300" s="110" customFormat="1" spans="1:71">
      <c r="A300" s="123" t="s">
        <v>438</v>
      </c>
      <c r="B300" s="123" t="s">
        <v>147</v>
      </c>
      <c r="C300" s="123" t="s">
        <v>182</v>
      </c>
      <c r="D300" s="124" t="s">
        <v>467</v>
      </c>
      <c r="E300" s="125">
        <f t="shared" si="128"/>
        <v>15.5</v>
      </c>
      <c r="F300" s="125">
        <f t="shared" si="129"/>
        <v>15.5</v>
      </c>
      <c r="G300" s="125">
        <v>0</v>
      </c>
      <c r="H300" s="125">
        <f t="shared" si="130"/>
        <v>0</v>
      </c>
      <c r="I300" s="125">
        <v>0</v>
      </c>
      <c r="J300" s="125">
        <v>0</v>
      </c>
      <c r="K300" s="125">
        <v>0</v>
      </c>
      <c r="L300" s="125">
        <v>0</v>
      </c>
      <c r="M300" s="125">
        <v>0</v>
      </c>
      <c r="N300" s="125">
        <v>0</v>
      </c>
      <c r="O300" s="125">
        <v>0</v>
      </c>
      <c r="P300" s="125">
        <v>0</v>
      </c>
      <c r="Q300" s="125"/>
      <c r="R300" s="125">
        <v>0</v>
      </c>
      <c r="S300" s="125">
        <v>0</v>
      </c>
      <c r="T300" s="125">
        <v>0</v>
      </c>
      <c r="U300" s="125">
        <v>0</v>
      </c>
      <c r="V300" s="125">
        <v>0</v>
      </c>
      <c r="W300" s="125">
        <v>15.5</v>
      </c>
      <c r="X300" s="123" t="s">
        <v>438</v>
      </c>
      <c r="Y300" s="123" t="s">
        <v>147</v>
      </c>
      <c r="Z300" s="123" t="s">
        <v>182</v>
      </c>
      <c r="AA300" s="124" t="s">
        <v>467</v>
      </c>
      <c r="AB300" s="125">
        <f t="shared" si="140"/>
        <v>0</v>
      </c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>
        <v>0</v>
      </c>
      <c r="BE300" s="125">
        <f t="shared" si="132"/>
        <v>0</v>
      </c>
      <c r="BF300" s="125">
        <f t="shared" si="133"/>
        <v>0</v>
      </c>
      <c r="BG300" s="125"/>
      <c r="BH300" s="125"/>
      <c r="BI300" s="125">
        <v>0</v>
      </c>
      <c r="BJ300" s="125">
        <v>0</v>
      </c>
      <c r="BK300" s="125">
        <v>0</v>
      </c>
      <c r="BL300" s="125">
        <v>0</v>
      </c>
      <c r="BM300" s="125">
        <v>0</v>
      </c>
      <c r="BN300" s="125">
        <v>0</v>
      </c>
      <c r="BO300" s="125">
        <v>0</v>
      </c>
      <c r="BP300" s="125">
        <v>0</v>
      </c>
      <c r="BQ300" s="125">
        <v>0</v>
      </c>
      <c r="BR300" s="125">
        <v>0</v>
      </c>
      <c r="BS300" s="125">
        <f t="shared" si="134"/>
        <v>15.5</v>
      </c>
    </row>
    <row r="301" s="110" customFormat="1" spans="1:71">
      <c r="A301" s="123" t="s">
        <v>438</v>
      </c>
      <c r="B301" s="123" t="s">
        <v>147</v>
      </c>
      <c r="C301" s="123" t="s">
        <v>392</v>
      </c>
      <c r="D301" s="124" t="s">
        <v>468</v>
      </c>
      <c r="E301" s="125">
        <f t="shared" si="128"/>
        <v>0</v>
      </c>
      <c r="F301" s="125">
        <f t="shared" si="129"/>
        <v>0</v>
      </c>
      <c r="G301" s="125">
        <v>0</v>
      </c>
      <c r="H301" s="125">
        <f t="shared" si="130"/>
        <v>0</v>
      </c>
      <c r="I301" s="125">
        <v>0</v>
      </c>
      <c r="J301" s="125">
        <v>0</v>
      </c>
      <c r="K301" s="125">
        <v>0</v>
      </c>
      <c r="L301" s="125">
        <v>0</v>
      </c>
      <c r="M301" s="125">
        <v>0</v>
      </c>
      <c r="N301" s="125">
        <v>0</v>
      </c>
      <c r="O301" s="125">
        <v>0</v>
      </c>
      <c r="P301" s="125">
        <v>0</v>
      </c>
      <c r="Q301" s="125"/>
      <c r="R301" s="125">
        <v>0</v>
      </c>
      <c r="S301" s="125">
        <v>0</v>
      </c>
      <c r="T301" s="125">
        <v>0</v>
      </c>
      <c r="U301" s="125">
        <v>0</v>
      </c>
      <c r="V301" s="125">
        <v>0</v>
      </c>
      <c r="W301" s="125">
        <v>0</v>
      </c>
      <c r="X301" s="123" t="s">
        <v>438</v>
      </c>
      <c r="Y301" s="123" t="s">
        <v>147</v>
      </c>
      <c r="Z301" s="123" t="s">
        <v>392</v>
      </c>
      <c r="AA301" s="124" t="s">
        <v>468</v>
      </c>
      <c r="AB301" s="125">
        <f t="shared" si="140"/>
        <v>0</v>
      </c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>
        <v>0</v>
      </c>
      <c r="BE301" s="125">
        <f t="shared" si="132"/>
        <v>0</v>
      </c>
      <c r="BF301" s="125">
        <f t="shared" si="133"/>
        <v>0</v>
      </c>
      <c r="BG301" s="125"/>
      <c r="BH301" s="125"/>
      <c r="BI301" s="125">
        <v>0</v>
      </c>
      <c r="BJ301" s="125">
        <v>0</v>
      </c>
      <c r="BK301" s="125">
        <v>0</v>
      </c>
      <c r="BL301" s="125">
        <v>0</v>
      </c>
      <c r="BM301" s="125">
        <v>0</v>
      </c>
      <c r="BN301" s="125">
        <v>0</v>
      </c>
      <c r="BO301" s="125">
        <v>0</v>
      </c>
      <c r="BP301" s="125">
        <v>0</v>
      </c>
      <c r="BQ301" s="125">
        <v>0</v>
      </c>
      <c r="BR301" s="125">
        <v>83.8</v>
      </c>
      <c r="BS301" s="125">
        <f t="shared" si="134"/>
        <v>83.8</v>
      </c>
    </row>
    <row r="302" s="110" customFormat="1" spans="1:71">
      <c r="A302" s="123" t="s">
        <v>438</v>
      </c>
      <c r="B302" s="123" t="s">
        <v>147</v>
      </c>
      <c r="C302" s="123" t="s">
        <v>333</v>
      </c>
      <c r="D302" s="124" t="s">
        <v>469</v>
      </c>
      <c r="E302" s="125">
        <f t="shared" si="128"/>
        <v>0</v>
      </c>
      <c r="F302" s="125">
        <f t="shared" si="129"/>
        <v>0</v>
      </c>
      <c r="G302" s="125">
        <v>0</v>
      </c>
      <c r="H302" s="125">
        <f t="shared" si="130"/>
        <v>0</v>
      </c>
      <c r="I302" s="125">
        <v>0</v>
      </c>
      <c r="J302" s="125">
        <v>0</v>
      </c>
      <c r="K302" s="125">
        <v>0</v>
      </c>
      <c r="L302" s="125">
        <v>0</v>
      </c>
      <c r="M302" s="125">
        <v>0</v>
      </c>
      <c r="N302" s="125">
        <v>0</v>
      </c>
      <c r="O302" s="125">
        <v>0</v>
      </c>
      <c r="P302" s="125">
        <v>0</v>
      </c>
      <c r="Q302" s="125"/>
      <c r="R302" s="125">
        <v>0</v>
      </c>
      <c r="S302" s="125">
        <v>0</v>
      </c>
      <c r="T302" s="125">
        <v>0</v>
      </c>
      <c r="U302" s="125">
        <v>0</v>
      </c>
      <c r="V302" s="125">
        <v>0</v>
      </c>
      <c r="W302" s="125">
        <v>0</v>
      </c>
      <c r="X302" s="123" t="s">
        <v>438</v>
      </c>
      <c r="Y302" s="123" t="s">
        <v>147</v>
      </c>
      <c r="Z302" s="123" t="s">
        <v>333</v>
      </c>
      <c r="AA302" s="124" t="s">
        <v>469</v>
      </c>
      <c r="AB302" s="125">
        <f t="shared" si="140"/>
        <v>0</v>
      </c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>
        <v>0</v>
      </c>
      <c r="BE302" s="125">
        <f t="shared" si="132"/>
        <v>0</v>
      </c>
      <c r="BF302" s="125">
        <f t="shared" si="133"/>
        <v>0</v>
      </c>
      <c r="BG302" s="125"/>
      <c r="BH302" s="125"/>
      <c r="BI302" s="125">
        <v>0</v>
      </c>
      <c r="BJ302" s="125">
        <v>0</v>
      </c>
      <c r="BK302" s="125">
        <v>0</v>
      </c>
      <c r="BL302" s="125">
        <v>0</v>
      </c>
      <c r="BM302" s="125">
        <v>0</v>
      </c>
      <c r="BN302" s="125">
        <v>0</v>
      </c>
      <c r="BO302" s="125">
        <v>0</v>
      </c>
      <c r="BP302" s="125">
        <v>0</v>
      </c>
      <c r="BQ302" s="125">
        <v>0</v>
      </c>
      <c r="BR302" s="125">
        <v>400</v>
      </c>
      <c r="BS302" s="125">
        <f t="shared" si="134"/>
        <v>400</v>
      </c>
    </row>
    <row r="303" s="110" customFormat="1" spans="1:71">
      <c r="A303" s="123" t="s">
        <v>438</v>
      </c>
      <c r="B303" s="123" t="s">
        <v>147</v>
      </c>
      <c r="C303" s="123" t="s">
        <v>470</v>
      </c>
      <c r="D303" s="124" t="s">
        <v>471</v>
      </c>
      <c r="E303" s="125">
        <f t="shared" si="128"/>
        <v>0</v>
      </c>
      <c r="F303" s="125">
        <f t="shared" si="129"/>
        <v>0</v>
      </c>
      <c r="G303" s="125">
        <v>0</v>
      </c>
      <c r="H303" s="125">
        <f t="shared" si="130"/>
        <v>0</v>
      </c>
      <c r="I303" s="125">
        <v>0</v>
      </c>
      <c r="J303" s="125">
        <v>0</v>
      </c>
      <c r="K303" s="125">
        <v>0</v>
      </c>
      <c r="L303" s="125">
        <v>0</v>
      </c>
      <c r="M303" s="125">
        <v>0</v>
      </c>
      <c r="N303" s="125">
        <v>0</v>
      </c>
      <c r="O303" s="125">
        <v>0</v>
      </c>
      <c r="P303" s="125">
        <v>0</v>
      </c>
      <c r="Q303" s="125"/>
      <c r="R303" s="125">
        <v>0</v>
      </c>
      <c r="S303" s="125">
        <v>0</v>
      </c>
      <c r="T303" s="125">
        <v>0</v>
      </c>
      <c r="U303" s="125">
        <v>0</v>
      </c>
      <c r="V303" s="125">
        <v>0</v>
      </c>
      <c r="W303" s="125">
        <v>0</v>
      </c>
      <c r="X303" s="123" t="s">
        <v>438</v>
      </c>
      <c r="Y303" s="123" t="s">
        <v>147</v>
      </c>
      <c r="Z303" s="123" t="s">
        <v>470</v>
      </c>
      <c r="AA303" s="124" t="s">
        <v>471</v>
      </c>
      <c r="AB303" s="125">
        <f t="shared" si="140"/>
        <v>0</v>
      </c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>
        <v>0</v>
      </c>
      <c r="BE303" s="125">
        <f t="shared" si="132"/>
        <v>0</v>
      </c>
      <c r="BF303" s="125">
        <f t="shared" si="133"/>
        <v>0</v>
      </c>
      <c r="BG303" s="125"/>
      <c r="BH303" s="125"/>
      <c r="BI303" s="125">
        <v>0</v>
      </c>
      <c r="BJ303" s="125">
        <v>0</v>
      </c>
      <c r="BK303" s="125">
        <v>0</v>
      </c>
      <c r="BL303" s="125">
        <v>0</v>
      </c>
      <c r="BM303" s="125">
        <v>0</v>
      </c>
      <c r="BN303" s="125">
        <v>0</v>
      </c>
      <c r="BO303" s="125">
        <v>0</v>
      </c>
      <c r="BP303" s="125">
        <v>0</v>
      </c>
      <c r="BQ303" s="125">
        <v>0</v>
      </c>
      <c r="BR303" s="125">
        <v>110</v>
      </c>
      <c r="BS303" s="125">
        <f t="shared" si="134"/>
        <v>110</v>
      </c>
    </row>
    <row r="304" s="110" customFormat="1" spans="1:71">
      <c r="A304" s="123"/>
      <c r="B304" s="123" t="s">
        <v>159</v>
      </c>
      <c r="C304" s="123"/>
      <c r="D304" s="124" t="s">
        <v>472</v>
      </c>
      <c r="E304" s="125">
        <f t="shared" si="128"/>
        <v>121.4</v>
      </c>
      <c r="F304" s="125">
        <f t="shared" si="129"/>
        <v>96.82</v>
      </c>
      <c r="G304" s="125">
        <v>56.14</v>
      </c>
      <c r="H304" s="125">
        <f t="shared" si="130"/>
        <v>36</v>
      </c>
      <c r="I304" s="125">
        <v>36</v>
      </c>
      <c r="J304" s="125">
        <v>0</v>
      </c>
      <c r="K304" s="125">
        <v>0</v>
      </c>
      <c r="L304" s="125">
        <v>0</v>
      </c>
      <c r="M304" s="125">
        <v>4.68</v>
      </c>
      <c r="N304" s="125">
        <v>0</v>
      </c>
      <c r="O304" s="125">
        <v>0</v>
      </c>
      <c r="P304" s="125">
        <v>0</v>
      </c>
      <c r="Q304" s="125"/>
      <c r="R304" s="125">
        <v>0</v>
      </c>
      <c r="S304" s="125">
        <v>0</v>
      </c>
      <c r="T304" s="125">
        <v>0</v>
      </c>
      <c r="U304" s="125">
        <v>0</v>
      </c>
      <c r="V304" s="125">
        <v>0</v>
      </c>
      <c r="W304" s="125">
        <v>0</v>
      </c>
      <c r="X304" s="123"/>
      <c r="Y304" s="123" t="s">
        <v>159</v>
      </c>
      <c r="Z304" s="123"/>
      <c r="AA304" s="124" t="s">
        <v>472</v>
      </c>
      <c r="AB304" s="125">
        <f>SUM(AB305:AB309)</f>
        <v>24.58</v>
      </c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5">
        <v>0</v>
      </c>
      <c r="BE304" s="125">
        <f t="shared" si="132"/>
        <v>0</v>
      </c>
      <c r="BF304" s="125">
        <f t="shared" si="133"/>
        <v>0</v>
      </c>
      <c r="BG304" s="125"/>
      <c r="BH304" s="125"/>
      <c r="BI304" s="125">
        <v>0</v>
      </c>
      <c r="BJ304" s="125">
        <v>0</v>
      </c>
      <c r="BK304" s="125">
        <v>0</v>
      </c>
      <c r="BL304" s="125">
        <v>0</v>
      </c>
      <c r="BM304" s="125">
        <v>0</v>
      </c>
      <c r="BN304" s="125">
        <v>0</v>
      </c>
      <c r="BO304" s="125">
        <v>0</v>
      </c>
      <c r="BP304" s="125">
        <v>0</v>
      </c>
      <c r="BQ304" s="125"/>
      <c r="BR304" s="125">
        <v>1876</v>
      </c>
      <c r="BS304" s="125">
        <f t="shared" si="134"/>
        <v>1997.4</v>
      </c>
    </row>
    <row r="305" s="110" customFormat="1" spans="1:71">
      <c r="A305" s="123" t="s">
        <v>438</v>
      </c>
      <c r="B305" s="123" t="s">
        <v>161</v>
      </c>
      <c r="C305" s="123" t="s">
        <v>137</v>
      </c>
      <c r="D305" s="124" t="s">
        <v>141</v>
      </c>
      <c r="E305" s="125">
        <f t="shared" si="128"/>
        <v>0</v>
      </c>
      <c r="F305" s="125">
        <f t="shared" si="129"/>
        <v>0</v>
      </c>
      <c r="G305" s="125">
        <v>0</v>
      </c>
      <c r="H305" s="125">
        <f t="shared" si="130"/>
        <v>0</v>
      </c>
      <c r="I305" s="125">
        <v>0</v>
      </c>
      <c r="J305" s="125">
        <v>0</v>
      </c>
      <c r="K305" s="125">
        <v>0</v>
      </c>
      <c r="L305" s="125">
        <v>0</v>
      </c>
      <c r="M305" s="125">
        <v>0</v>
      </c>
      <c r="N305" s="125">
        <v>0</v>
      </c>
      <c r="O305" s="125">
        <v>0</v>
      </c>
      <c r="P305" s="125">
        <v>0</v>
      </c>
      <c r="Q305" s="125"/>
      <c r="R305" s="125">
        <v>0</v>
      </c>
      <c r="S305" s="125">
        <v>0</v>
      </c>
      <c r="T305" s="125">
        <v>0</v>
      </c>
      <c r="U305" s="125">
        <v>0</v>
      </c>
      <c r="V305" s="125">
        <v>0</v>
      </c>
      <c r="W305" s="125">
        <v>0</v>
      </c>
      <c r="X305" s="123" t="s">
        <v>438</v>
      </c>
      <c r="Y305" s="123" t="s">
        <v>161</v>
      </c>
      <c r="Z305" s="123" t="s">
        <v>137</v>
      </c>
      <c r="AA305" s="124" t="s">
        <v>141</v>
      </c>
      <c r="AB305" s="125">
        <f t="shared" ref="AB305:AB309" si="141">SUBTOTAL(9,AC305:BD305)</f>
        <v>0</v>
      </c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>
        <v>0</v>
      </c>
      <c r="BE305" s="125">
        <f t="shared" si="132"/>
        <v>0</v>
      </c>
      <c r="BF305" s="125">
        <f t="shared" si="133"/>
        <v>0</v>
      </c>
      <c r="BG305" s="125"/>
      <c r="BH305" s="125"/>
      <c r="BI305" s="125">
        <v>0</v>
      </c>
      <c r="BJ305" s="125">
        <v>0</v>
      </c>
      <c r="BK305" s="125">
        <v>0</v>
      </c>
      <c r="BL305" s="125">
        <v>0</v>
      </c>
      <c r="BM305" s="125">
        <v>0</v>
      </c>
      <c r="BN305" s="125">
        <v>0</v>
      </c>
      <c r="BO305" s="125">
        <v>0</v>
      </c>
      <c r="BP305" s="125">
        <v>0</v>
      </c>
      <c r="BQ305" s="125">
        <v>0</v>
      </c>
      <c r="BR305" s="125">
        <v>296</v>
      </c>
      <c r="BS305" s="125">
        <f t="shared" si="134"/>
        <v>296</v>
      </c>
    </row>
    <row r="306" s="110" customFormat="1" spans="1:71">
      <c r="A306" s="123" t="s">
        <v>438</v>
      </c>
      <c r="B306" s="123" t="s">
        <v>161</v>
      </c>
      <c r="C306" s="123" t="s">
        <v>142</v>
      </c>
      <c r="D306" s="124" t="s">
        <v>148</v>
      </c>
      <c r="E306" s="125">
        <f t="shared" si="128"/>
        <v>0</v>
      </c>
      <c r="F306" s="125">
        <f t="shared" si="129"/>
        <v>0</v>
      </c>
      <c r="G306" s="125">
        <v>0</v>
      </c>
      <c r="H306" s="125">
        <f t="shared" si="130"/>
        <v>0</v>
      </c>
      <c r="I306" s="125">
        <v>0</v>
      </c>
      <c r="J306" s="125">
        <v>0</v>
      </c>
      <c r="K306" s="125">
        <v>0</v>
      </c>
      <c r="L306" s="125">
        <v>0</v>
      </c>
      <c r="M306" s="125">
        <v>0</v>
      </c>
      <c r="N306" s="125">
        <v>0</v>
      </c>
      <c r="O306" s="125">
        <v>0</v>
      </c>
      <c r="P306" s="125">
        <v>0</v>
      </c>
      <c r="Q306" s="125"/>
      <c r="R306" s="125">
        <v>0</v>
      </c>
      <c r="S306" s="125">
        <v>0</v>
      </c>
      <c r="T306" s="125">
        <v>0</v>
      </c>
      <c r="U306" s="125">
        <v>0</v>
      </c>
      <c r="V306" s="125">
        <v>0</v>
      </c>
      <c r="W306" s="125">
        <v>0</v>
      </c>
      <c r="X306" s="123" t="s">
        <v>438</v>
      </c>
      <c r="Y306" s="123" t="s">
        <v>161</v>
      </c>
      <c r="Z306" s="123" t="s">
        <v>142</v>
      </c>
      <c r="AA306" s="124" t="s">
        <v>148</v>
      </c>
      <c r="AB306" s="125">
        <f t="shared" si="141"/>
        <v>0</v>
      </c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>
        <v>0</v>
      </c>
      <c r="BE306" s="125">
        <f t="shared" si="132"/>
        <v>0</v>
      </c>
      <c r="BF306" s="125">
        <f t="shared" si="133"/>
        <v>0</v>
      </c>
      <c r="BG306" s="125"/>
      <c r="BH306" s="125"/>
      <c r="BI306" s="125">
        <v>0</v>
      </c>
      <c r="BJ306" s="125">
        <v>0</v>
      </c>
      <c r="BK306" s="125">
        <v>0</v>
      </c>
      <c r="BL306" s="125">
        <v>0</v>
      </c>
      <c r="BM306" s="125">
        <v>0</v>
      </c>
      <c r="BN306" s="125">
        <v>0</v>
      </c>
      <c r="BO306" s="125">
        <v>0</v>
      </c>
      <c r="BP306" s="125">
        <v>0</v>
      </c>
      <c r="BQ306" s="125">
        <v>0</v>
      </c>
      <c r="BR306" s="125">
        <v>10</v>
      </c>
      <c r="BS306" s="125">
        <f t="shared" si="134"/>
        <v>10</v>
      </c>
    </row>
    <row r="307" s="110" customFormat="1" spans="1:71">
      <c r="A307" s="123" t="s">
        <v>438</v>
      </c>
      <c r="B307" s="123" t="s">
        <v>161</v>
      </c>
      <c r="C307" s="123" t="s">
        <v>156</v>
      </c>
      <c r="D307" s="124" t="s">
        <v>473</v>
      </c>
      <c r="E307" s="125">
        <f t="shared" si="128"/>
        <v>0</v>
      </c>
      <c r="F307" s="125">
        <f t="shared" si="129"/>
        <v>0</v>
      </c>
      <c r="G307" s="125">
        <v>0</v>
      </c>
      <c r="H307" s="125">
        <f t="shared" si="130"/>
        <v>0</v>
      </c>
      <c r="I307" s="125">
        <v>0</v>
      </c>
      <c r="J307" s="125">
        <v>0</v>
      </c>
      <c r="K307" s="125">
        <v>0</v>
      </c>
      <c r="L307" s="125">
        <v>0</v>
      </c>
      <c r="M307" s="125">
        <v>0</v>
      </c>
      <c r="N307" s="125">
        <v>0</v>
      </c>
      <c r="O307" s="125">
        <v>0</v>
      </c>
      <c r="P307" s="125">
        <v>0</v>
      </c>
      <c r="Q307" s="125"/>
      <c r="R307" s="125">
        <v>0</v>
      </c>
      <c r="S307" s="125">
        <v>0</v>
      </c>
      <c r="T307" s="125">
        <v>0</v>
      </c>
      <c r="U307" s="125">
        <v>0</v>
      </c>
      <c r="V307" s="125">
        <v>0</v>
      </c>
      <c r="W307" s="125">
        <v>0</v>
      </c>
      <c r="X307" s="123" t="s">
        <v>438</v>
      </c>
      <c r="Y307" s="123" t="s">
        <v>161</v>
      </c>
      <c r="Z307" s="123" t="s">
        <v>156</v>
      </c>
      <c r="AA307" s="124" t="s">
        <v>473</v>
      </c>
      <c r="AB307" s="125">
        <f t="shared" si="141"/>
        <v>0</v>
      </c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>
        <v>0</v>
      </c>
      <c r="BE307" s="125">
        <f t="shared" si="132"/>
        <v>0</v>
      </c>
      <c r="BF307" s="125">
        <f t="shared" si="133"/>
        <v>0</v>
      </c>
      <c r="BG307" s="125"/>
      <c r="BH307" s="125"/>
      <c r="BI307" s="125">
        <v>0</v>
      </c>
      <c r="BJ307" s="125">
        <v>0</v>
      </c>
      <c r="BK307" s="125">
        <v>0</v>
      </c>
      <c r="BL307" s="125">
        <v>0</v>
      </c>
      <c r="BM307" s="125">
        <v>0</v>
      </c>
      <c r="BN307" s="125">
        <v>0</v>
      </c>
      <c r="BO307" s="125">
        <v>0</v>
      </c>
      <c r="BP307" s="125">
        <v>0</v>
      </c>
      <c r="BQ307" s="125">
        <v>0</v>
      </c>
      <c r="BR307" s="125">
        <v>1450</v>
      </c>
      <c r="BS307" s="125">
        <f t="shared" si="134"/>
        <v>1450</v>
      </c>
    </row>
    <row r="308" s="110" customFormat="1" spans="1:71">
      <c r="A308" s="123" t="s">
        <v>438</v>
      </c>
      <c r="B308" s="123" t="s">
        <v>161</v>
      </c>
      <c r="C308" s="123" t="s">
        <v>152</v>
      </c>
      <c r="D308" s="124" t="s">
        <v>474</v>
      </c>
      <c r="E308" s="125">
        <f t="shared" si="128"/>
        <v>121.4</v>
      </c>
      <c r="F308" s="125">
        <f t="shared" si="129"/>
        <v>96.82</v>
      </c>
      <c r="G308" s="125">
        <v>56.14</v>
      </c>
      <c r="H308" s="125">
        <f t="shared" si="130"/>
        <v>36</v>
      </c>
      <c r="I308" s="125">
        <v>36</v>
      </c>
      <c r="J308" s="125">
        <v>0</v>
      </c>
      <c r="K308" s="125">
        <v>0</v>
      </c>
      <c r="L308" s="125">
        <v>0</v>
      </c>
      <c r="M308" s="125">
        <v>4.68</v>
      </c>
      <c r="N308" s="125">
        <v>0</v>
      </c>
      <c r="O308" s="125">
        <v>0</v>
      </c>
      <c r="P308" s="125">
        <v>0</v>
      </c>
      <c r="Q308" s="125"/>
      <c r="R308" s="125">
        <v>0</v>
      </c>
      <c r="S308" s="125">
        <v>0</v>
      </c>
      <c r="T308" s="125">
        <v>0</v>
      </c>
      <c r="U308" s="125">
        <v>0</v>
      </c>
      <c r="V308" s="125">
        <v>0</v>
      </c>
      <c r="W308" s="125">
        <v>0</v>
      </c>
      <c r="X308" s="123" t="s">
        <v>438</v>
      </c>
      <c r="Y308" s="123" t="s">
        <v>161</v>
      </c>
      <c r="Z308" s="123" t="s">
        <v>152</v>
      </c>
      <c r="AA308" s="124" t="s">
        <v>474</v>
      </c>
      <c r="AB308" s="125">
        <f t="shared" si="141"/>
        <v>24.58</v>
      </c>
      <c r="AC308" s="136">
        <v>3</v>
      </c>
      <c r="AD308" s="136">
        <v>4.5</v>
      </c>
      <c r="AE308" s="137">
        <v>0</v>
      </c>
      <c r="AF308" s="137">
        <v>0</v>
      </c>
      <c r="AG308" s="136">
        <v>0.5</v>
      </c>
      <c r="AH308" s="136">
        <v>1.2</v>
      </c>
      <c r="AI308" s="136">
        <v>0.5</v>
      </c>
      <c r="AJ308" s="136">
        <v>0</v>
      </c>
      <c r="AK308" s="136">
        <v>0</v>
      </c>
      <c r="AL308" s="136">
        <v>2</v>
      </c>
      <c r="AM308" s="137">
        <v>0</v>
      </c>
      <c r="AN308" s="136">
        <v>0</v>
      </c>
      <c r="AO308" s="136">
        <v>0</v>
      </c>
      <c r="AP308" s="136">
        <v>0</v>
      </c>
      <c r="AQ308" s="136">
        <v>0</v>
      </c>
      <c r="AR308" s="136">
        <v>1</v>
      </c>
      <c r="AS308" s="137">
        <v>0</v>
      </c>
      <c r="AT308" s="137">
        <v>0</v>
      </c>
      <c r="AU308" s="137">
        <v>0</v>
      </c>
      <c r="AV308" s="136">
        <v>0.3</v>
      </c>
      <c r="AW308" s="137">
        <v>0</v>
      </c>
      <c r="AX308" s="136">
        <v>2</v>
      </c>
      <c r="AY308" s="136">
        <v>0</v>
      </c>
      <c r="AZ308" s="136">
        <v>0</v>
      </c>
      <c r="BA308" s="136">
        <v>9.58</v>
      </c>
      <c r="BB308" s="136">
        <v>0</v>
      </c>
      <c r="BC308" s="136">
        <v>0</v>
      </c>
      <c r="BD308" s="125">
        <v>0</v>
      </c>
      <c r="BE308" s="125">
        <f t="shared" si="132"/>
        <v>0</v>
      </c>
      <c r="BF308" s="125">
        <f t="shared" si="133"/>
        <v>0</v>
      </c>
      <c r="BG308" s="125"/>
      <c r="BH308" s="125"/>
      <c r="BI308" s="125">
        <v>0</v>
      </c>
      <c r="BJ308" s="125">
        <v>0</v>
      </c>
      <c r="BK308" s="125">
        <v>0</v>
      </c>
      <c r="BL308" s="125">
        <v>0</v>
      </c>
      <c r="BM308" s="125">
        <v>0</v>
      </c>
      <c r="BN308" s="125">
        <v>0</v>
      </c>
      <c r="BO308" s="125">
        <v>0</v>
      </c>
      <c r="BP308" s="125">
        <v>0</v>
      </c>
      <c r="BQ308" s="125">
        <v>0</v>
      </c>
      <c r="BR308" s="125">
        <v>0</v>
      </c>
      <c r="BS308" s="125">
        <f t="shared" si="134"/>
        <v>121.4</v>
      </c>
    </row>
    <row r="309" s="110" customFormat="1" spans="1:71">
      <c r="A309" s="123" t="s">
        <v>438</v>
      </c>
      <c r="B309" s="123" t="s">
        <v>161</v>
      </c>
      <c r="C309" s="123" t="s">
        <v>154</v>
      </c>
      <c r="D309" s="124" t="s">
        <v>475</v>
      </c>
      <c r="E309" s="125">
        <f t="shared" si="128"/>
        <v>0</v>
      </c>
      <c r="F309" s="125">
        <f t="shared" si="129"/>
        <v>0</v>
      </c>
      <c r="G309" s="125">
        <v>0</v>
      </c>
      <c r="H309" s="125">
        <f t="shared" si="130"/>
        <v>0</v>
      </c>
      <c r="I309" s="125">
        <v>0</v>
      </c>
      <c r="J309" s="125">
        <v>0</v>
      </c>
      <c r="K309" s="125">
        <v>0</v>
      </c>
      <c r="L309" s="125">
        <v>0</v>
      </c>
      <c r="M309" s="125">
        <v>0</v>
      </c>
      <c r="N309" s="125">
        <v>0</v>
      </c>
      <c r="O309" s="125">
        <v>0</v>
      </c>
      <c r="P309" s="125">
        <v>0</v>
      </c>
      <c r="Q309" s="125"/>
      <c r="R309" s="125">
        <v>0</v>
      </c>
      <c r="S309" s="125">
        <v>0</v>
      </c>
      <c r="T309" s="125">
        <v>0</v>
      </c>
      <c r="U309" s="125">
        <v>0</v>
      </c>
      <c r="V309" s="125">
        <v>0</v>
      </c>
      <c r="W309" s="125">
        <v>0</v>
      </c>
      <c r="X309" s="123" t="s">
        <v>438</v>
      </c>
      <c r="Y309" s="123" t="s">
        <v>161</v>
      </c>
      <c r="Z309" s="123" t="s">
        <v>154</v>
      </c>
      <c r="AA309" s="124" t="s">
        <v>475</v>
      </c>
      <c r="AB309" s="125">
        <f t="shared" si="141"/>
        <v>0</v>
      </c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>
        <v>0</v>
      </c>
      <c r="BE309" s="125">
        <f t="shared" si="132"/>
        <v>0</v>
      </c>
      <c r="BF309" s="125">
        <f t="shared" si="133"/>
        <v>0</v>
      </c>
      <c r="BG309" s="125"/>
      <c r="BH309" s="125"/>
      <c r="BI309" s="125">
        <v>0</v>
      </c>
      <c r="BJ309" s="125">
        <v>0</v>
      </c>
      <c r="BK309" s="125">
        <v>0</v>
      </c>
      <c r="BL309" s="125">
        <v>0</v>
      </c>
      <c r="BM309" s="125">
        <v>0</v>
      </c>
      <c r="BN309" s="125">
        <v>0</v>
      </c>
      <c r="BO309" s="125">
        <v>0</v>
      </c>
      <c r="BP309" s="125">
        <v>0</v>
      </c>
      <c r="BQ309" s="125"/>
      <c r="BR309" s="125">
        <v>120</v>
      </c>
      <c r="BS309" s="125">
        <f t="shared" si="134"/>
        <v>120</v>
      </c>
    </row>
    <row r="310" s="110" customFormat="1" spans="1:71">
      <c r="A310" s="123"/>
      <c r="B310" s="123" t="s">
        <v>166</v>
      </c>
      <c r="C310" s="123"/>
      <c r="D310" s="124" t="s">
        <v>476</v>
      </c>
      <c r="E310" s="125">
        <f t="shared" si="128"/>
        <v>115.56</v>
      </c>
      <c r="F310" s="125">
        <f t="shared" si="129"/>
        <v>90.92</v>
      </c>
      <c r="G310" s="125">
        <v>54.85</v>
      </c>
      <c r="H310" s="125">
        <f t="shared" si="130"/>
        <v>31.5</v>
      </c>
      <c r="I310" s="125">
        <v>31.5</v>
      </c>
      <c r="J310" s="125">
        <v>0</v>
      </c>
      <c r="K310" s="125">
        <v>0</v>
      </c>
      <c r="L310" s="125">
        <v>0</v>
      </c>
      <c r="M310" s="125">
        <v>4.57</v>
      </c>
      <c r="N310" s="125">
        <v>0</v>
      </c>
      <c r="O310" s="125">
        <v>0</v>
      </c>
      <c r="P310" s="125">
        <v>0</v>
      </c>
      <c r="Q310" s="125"/>
      <c r="R310" s="125">
        <v>0</v>
      </c>
      <c r="S310" s="125">
        <v>0</v>
      </c>
      <c r="T310" s="125">
        <v>0</v>
      </c>
      <c r="U310" s="125">
        <v>0</v>
      </c>
      <c r="V310" s="125">
        <v>0</v>
      </c>
      <c r="W310" s="125">
        <v>0</v>
      </c>
      <c r="X310" s="123"/>
      <c r="Y310" s="123" t="s">
        <v>166</v>
      </c>
      <c r="Z310" s="123"/>
      <c r="AA310" s="124" t="s">
        <v>476</v>
      </c>
      <c r="AB310" s="125">
        <f>SUM(AB311:AB312)</f>
        <v>24.64</v>
      </c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>
        <v>0</v>
      </c>
      <c r="BE310" s="125">
        <f t="shared" si="132"/>
        <v>0</v>
      </c>
      <c r="BF310" s="125">
        <f t="shared" si="133"/>
        <v>0</v>
      </c>
      <c r="BG310" s="125"/>
      <c r="BH310" s="125"/>
      <c r="BI310" s="125">
        <v>0</v>
      </c>
      <c r="BJ310" s="125">
        <v>0</v>
      </c>
      <c r="BK310" s="125">
        <v>0</v>
      </c>
      <c r="BL310" s="125">
        <v>0</v>
      </c>
      <c r="BM310" s="125">
        <v>0</v>
      </c>
      <c r="BN310" s="125">
        <v>0</v>
      </c>
      <c r="BO310" s="125">
        <v>0</v>
      </c>
      <c r="BP310" s="125">
        <v>0</v>
      </c>
      <c r="BQ310" s="125">
        <v>0</v>
      </c>
      <c r="BR310" s="125">
        <v>0</v>
      </c>
      <c r="BS310" s="125">
        <f t="shared" si="134"/>
        <v>115.56</v>
      </c>
    </row>
    <row r="311" s="110" customFormat="1" spans="1:71">
      <c r="A311" s="123" t="s">
        <v>438</v>
      </c>
      <c r="B311" s="123" t="s">
        <v>168</v>
      </c>
      <c r="C311" s="123" t="s">
        <v>137</v>
      </c>
      <c r="D311" s="124" t="s">
        <v>284</v>
      </c>
      <c r="E311" s="125">
        <f t="shared" si="128"/>
        <v>115.56</v>
      </c>
      <c r="F311" s="125">
        <f t="shared" si="129"/>
        <v>90.92</v>
      </c>
      <c r="G311" s="125">
        <v>54.85</v>
      </c>
      <c r="H311" s="125">
        <f t="shared" si="130"/>
        <v>31.5</v>
      </c>
      <c r="I311" s="125">
        <v>31.5</v>
      </c>
      <c r="J311" s="125">
        <v>0</v>
      </c>
      <c r="K311" s="125">
        <v>0</v>
      </c>
      <c r="L311" s="125">
        <v>0</v>
      </c>
      <c r="M311" s="125">
        <v>4.57</v>
      </c>
      <c r="N311" s="125">
        <v>0</v>
      </c>
      <c r="O311" s="125">
        <v>0</v>
      </c>
      <c r="P311" s="125">
        <v>0</v>
      </c>
      <c r="Q311" s="125"/>
      <c r="R311" s="125">
        <v>0</v>
      </c>
      <c r="S311" s="125">
        <v>0</v>
      </c>
      <c r="T311" s="125">
        <v>0</v>
      </c>
      <c r="U311" s="125">
        <v>0</v>
      </c>
      <c r="V311" s="125">
        <v>0</v>
      </c>
      <c r="W311" s="125">
        <v>0</v>
      </c>
      <c r="X311" s="123" t="s">
        <v>438</v>
      </c>
      <c r="Y311" s="123" t="s">
        <v>168</v>
      </c>
      <c r="Z311" s="123" t="s">
        <v>137</v>
      </c>
      <c r="AA311" s="124" t="s">
        <v>284</v>
      </c>
      <c r="AB311" s="125">
        <f t="shared" ref="AB311:AB312" si="142">SUBTOTAL(9,AC311:BD311)</f>
        <v>24.64</v>
      </c>
      <c r="AC311" s="136">
        <v>2</v>
      </c>
      <c r="AD311" s="136">
        <v>0</v>
      </c>
      <c r="AE311" s="137">
        <v>0</v>
      </c>
      <c r="AF311" s="137">
        <v>0</v>
      </c>
      <c r="AG311" s="136">
        <v>0.3</v>
      </c>
      <c r="AH311" s="136">
        <v>0.5</v>
      </c>
      <c r="AI311" s="136">
        <v>0</v>
      </c>
      <c r="AJ311" s="136">
        <v>0</v>
      </c>
      <c r="AK311" s="136">
        <v>0</v>
      </c>
      <c r="AL311" s="136">
        <v>0</v>
      </c>
      <c r="AM311" s="137">
        <v>0</v>
      </c>
      <c r="AN311" s="136">
        <v>0</v>
      </c>
      <c r="AO311" s="136">
        <v>0</v>
      </c>
      <c r="AP311" s="136">
        <v>0</v>
      </c>
      <c r="AQ311" s="136">
        <v>1</v>
      </c>
      <c r="AR311" s="136">
        <v>3.2</v>
      </c>
      <c r="AS311" s="137">
        <v>0</v>
      </c>
      <c r="AT311" s="137">
        <v>0</v>
      </c>
      <c r="AU311" s="137">
        <v>0</v>
      </c>
      <c r="AV311" s="136">
        <v>0</v>
      </c>
      <c r="AW311" s="137">
        <v>0</v>
      </c>
      <c r="AX311" s="136">
        <v>8.4</v>
      </c>
      <c r="AY311" s="136">
        <v>0</v>
      </c>
      <c r="AZ311" s="136">
        <v>0</v>
      </c>
      <c r="BA311" s="136">
        <v>9.24</v>
      </c>
      <c r="BB311" s="136">
        <v>0</v>
      </c>
      <c r="BC311" s="136">
        <v>0</v>
      </c>
      <c r="BD311" s="125">
        <v>0</v>
      </c>
      <c r="BE311" s="125">
        <f t="shared" si="132"/>
        <v>0</v>
      </c>
      <c r="BF311" s="125">
        <f t="shared" si="133"/>
        <v>0</v>
      </c>
      <c r="BG311" s="125"/>
      <c r="BH311" s="125"/>
      <c r="BI311" s="125">
        <v>0</v>
      </c>
      <c r="BJ311" s="125">
        <v>0</v>
      </c>
      <c r="BK311" s="125">
        <v>0</v>
      </c>
      <c r="BL311" s="125">
        <v>0</v>
      </c>
      <c r="BM311" s="125">
        <v>0</v>
      </c>
      <c r="BN311" s="125">
        <v>0</v>
      </c>
      <c r="BO311" s="125">
        <v>0</v>
      </c>
      <c r="BP311" s="125">
        <v>0</v>
      </c>
      <c r="BQ311" s="125">
        <v>0</v>
      </c>
      <c r="BR311" s="125">
        <v>0</v>
      </c>
      <c r="BS311" s="125">
        <f t="shared" si="134"/>
        <v>115.56</v>
      </c>
    </row>
    <row r="312" s="110" customFormat="1" spans="1:71">
      <c r="A312" s="123" t="s">
        <v>438</v>
      </c>
      <c r="B312" s="123" t="s">
        <v>168</v>
      </c>
      <c r="C312" s="123" t="s">
        <v>142</v>
      </c>
      <c r="D312" s="124" t="s">
        <v>477</v>
      </c>
      <c r="E312" s="125">
        <f t="shared" si="128"/>
        <v>0</v>
      </c>
      <c r="F312" s="125">
        <f t="shared" si="129"/>
        <v>0</v>
      </c>
      <c r="G312" s="125">
        <v>0</v>
      </c>
      <c r="H312" s="125">
        <f t="shared" si="130"/>
        <v>0</v>
      </c>
      <c r="I312" s="125">
        <v>0</v>
      </c>
      <c r="J312" s="125">
        <v>0</v>
      </c>
      <c r="K312" s="125">
        <v>0</v>
      </c>
      <c r="L312" s="125">
        <v>0</v>
      </c>
      <c r="M312" s="125">
        <v>0</v>
      </c>
      <c r="N312" s="125">
        <v>0</v>
      </c>
      <c r="O312" s="125">
        <v>0</v>
      </c>
      <c r="P312" s="125">
        <v>0</v>
      </c>
      <c r="Q312" s="125"/>
      <c r="R312" s="125">
        <v>0</v>
      </c>
      <c r="S312" s="125">
        <v>0</v>
      </c>
      <c r="T312" s="125">
        <v>0</v>
      </c>
      <c r="U312" s="125">
        <v>0</v>
      </c>
      <c r="V312" s="125">
        <v>0</v>
      </c>
      <c r="W312" s="125">
        <v>0</v>
      </c>
      <c r="X312" s="123" t="s">
        <v>438</v>
      </c>
      <c r="Y312" s="123" t="s">
        <v>168</v>
      </c>
      <c r="Z312" s="123" t="s">
        <v>142</v>
      </c>
      <c r="AA312" s="124" t="s">
        <v>477</v>
      </c>
      <c r="AB312" s="125">
        <f t="shared" si="142"/>
        <v>0</v>
      </c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>
        <v>0</v>
      </c>
      <c r="BE312" s="125">
        <f t="shared" si="132"/>
        <v>0</v>
      </c>
      <c r="BF312" s="125">
        <f t="shared" si="133"/>
        <v>0</v>
      </c>
      <c r="BG312" s="125"/>
      <c r="BH312" s="125"/>
      <c r="BI312" s="125">
        <v>0</v>
      </c>
      <c r="BJ312" s="125">
        <v>0</v>
      </c>
      <c r="BK312" s="125">
        <v>0</v>
      </c>
      <c r="BL312" s="125">
        <v>0</v>
      </c>
      <c r="BM312" s="125">
        <v>0</v>
      </c>
      <c r="BN312" s="125">
        <v>0</v>
      </c>
      <c r="BO312" s="125">
        <v>0</v>
      </c>
      <c r="BP312" s="125">
        <v>0</v>
      </c>
      <c r="BQ312" s="125">
        <v>0</v>
      </c>
      <c r="BR312" s="125">
        <v>0</v>
      </c>
      <c r="BS312" s="125">
        <f t="shared" si="134"/>
        <v>0</v>
      </c>
    </row>
    <row r="313" s="110" customFormat="1" spans="1:71">
      <c r="A313" s="123"/>
      <c r="B313" s="123" t="s">
        <v>163</v>
      </c>
      <c r="C313" s="123"/>
      <c r="D313" s="124" t="s">
        <v>478</v>
      </c>
      <c r="E313" s="125">
        <f t="shared" si="128"/>
        <v>4343</v>
      </c>
      <c r="F313" s="125">
        <f t="shared" si="129"/>
        <v>4343</v>
      </c>
      <c r="G313" s="125">
        <v>0</v>
      </c>
      <c r="H313" s="125">
        <f t="shared" si="130"/>
        <v>0</v>
      </c>
      <c r="I313" s="125">
        <v>0</v>
      </c>
      <c r="J313" s="125">
        <v>0</v>
      </c>
      <c r="K313" s="125">
        <v>0</v>
      </c>
      <c r="L313" s="125">
        <v>0</v>
      </c>
      <c r="M313" s="125">
        <v>0</v>
      </c>
      <c r="N313" s="125">
        <v>0</v>
      </c>
      <c r="O313" s="125">
        <v>0</v>
      </c>
      <c r="P313" s="125">
        <v>0</v>
      </c>
      <c r="Q313" s="125"/>
      <c r="R313" s="125">
        <v>0</v>
      </c>
      <c r="S313" s="125">
        <v>0</v>
      </c>
      <c r="T313" s="125">
        <v>0</v>
      </c>
      <c r="U313" s="125">
        <v>0</v>
      </c>
      <c r="V313" s="125">
        <v>0</v>
      </c>
      <c r="W313" s="125">
        <v>4343</v>
      </c>
      <c r="X313" s="123"/>
      <c r="Y313" s="123" t="s">
        <v>163</v>
      </c>
      <c r="Z313" s="123"/>
      <c r="AA313" s="124" t="s">
        <v>478</v>
      </c>
      <c r="AB313" s="125">
        <f t="shared" si="135"/>
        <v>0</v>
      </c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>
        <v>0</v>
      </c>
      <c r="BE313" s="125">
        <f t="shared" si="132"/>
        <v>0</v>
      </c>
      <c r="BF313" s="125">
        <f t="shared" si="133"/>
        <v>0</v>
      </c>
      <c r="BG313" s="125"/>
      <c r="BH313" s="125"/>
      <c r="BI313" s="125">
        <v>0</v>
      </c>
      <c r="BJ313" s="125">
        <v>0</v>
      </c>
      <c r="BK313" s="125">
        <v>0</v>
      </c>
      <c r="BL313" s="125">
        <v>0</v>
      </c>
      <c r="BM313" s="125">
        <v>0</v>
      </c>
      <c r="BN313" s="125">
        <v>0</v>
      </c>
      <c r="BO313" s="125">
        <v>0</v>
      </c>
      <c r="BP313" s="125">
        <v>0</v>
      </c>
      <c r="BQ313" s="125">
        <v>0</v>
      </c>
      <c r="BR313" s="125">
        <v>4600.69</v>
      </c>
      <c r="BS313" s="125">
        <f t="shared" si="134"/>
        <v>8943.69</v>
      </c>
    </row>
    <row r="314" s="110" customFormat="1" spans="1:71">
      <c r="A314" s="123" t="s">
        <v>438</v>
      </c>
      <c r="B314" s="123" t="s">
        <v>171</v>
      </c>
      <c r="C314" s="123" t="s">
        <v>154</v>
      </c>
      <c r="D314" s="124" t="s">
        <v>479</v>
      </c>
      <c r="E314" s="125">
        <f t="shared" si="128"/>
        <v>4343</v>
      </c>
      <c r="F314" s="125">
        <f t="shared" si="129"/>
        <v>4343</v>
      </c>
      <c r="G314" s="125">
        <v>0</v>
      </c>
      <c r="H314" s="125">
        <f t="shared" si="130"/>
        <v>0</v>
      </c>
      <c r="I314" s="125">
        <v>0</v>
      </c>
      <c r="J314" s="125">
        <v>0</v>
      </c>
      <c r="K314" s="125">
        <v>0</v>
      </c>
      <c r="L314" s="125">
        <v>0</v>
      </c>
      <c r="M314" s="125">
        <v>0</v>
      </c>
      <c r="N314" s="125">
        <v>0</v>
      </c>
      <c r="O314" s="125">
        <v>0</v>
      </c>
      <c r="P314" s="125">
        <v>0</v>
      </c>
      <c r="Q314" s="125"/>
      <c r="R314" s="125">
        <v>0</v>
      </c>
      <c r="S314" s="125">
        <v>0</v>
      </c>
      <c r="T314" s="125">
        <v>0</v>
      </c>
      <c r="U314" s="125">
        <v>0</v>
      </c>
      <c r="V314" s="125">
        <v>0</v>
      </c>
      <c r="W314" s="125">
        <v>4343</v>
      </c>
      <c r="X314" s="123" t="s">
        <v>438</v>
      </c>
      <c r="Y314" s="123" t="s">
        <v>171</v>
      </c>
      <c r="Z314" s="123" t="s">
        <v>154</v>
      </c>
      <c r="AA314" s="124" t="s">
        <v>479</v>
      </c>
      <c r="AB314" s="125">
        <f>SUBTOTAL(9,AC314:BD314)</f>
        <v>0</v>
      </c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>
        <v>0</v>
      </c>
      <c r="BE314" s="125">
        <f t="shared" si="132"/>
        <v>0</v>
      </c>
      <c r="BF314" s="125">
        <f t="shared" si="133"/>
        <v>0</v>
      </c>
      <c r="BG314" s="125"/>
      <c r="BH314" s="125"/>
      <c r="BI314" s="125">
        <v>0</v>
      </c>
      <c r="BJ314" s="125">
        <v>0</v>
      </c>
      <c r="BK314" s="125">
        <v>0</v>
      </c>
      <c r="BL314" s="125">
        <v>0</v>
      </c>
      <c r="BM314" s="125">
        <v>0</v>
      </c>
      <c r="BN314" s="125">
        <v>0</v>
      </c>
      <c r="BO314" s="125">
        <v>0</v>
      </c>
      <c r="BP314" s="125">
        <v>0</v>
      </c>
      <c r="BQ314" s="125">
        <v>0</v>
      </c>
      <c r="BR314" s="125">
        <v>4600.69</v>
      </c>
      <c r="BS314" s="125">
        <f t="shared" si="134"/>
        <v>8943.69</v>
      </c>
    </row>
    <row r="315" s="110" customFormat="1" spans="1:71">
      <c r="A315" s="123"/>
      <c r="B315" s="123" t="s">
        <v>150</v>
      </c>
      <c r="C315" s="123"/>
      <c r="D315" s="124" t="s">
        <v>480</v>
      </c>
      <c r="E315" s="125">
        <f t="shared" si="128"/>
        <v>0</v>
      </c>
      <c r="F315" s="125">
        <f t="shared" si="129"/>
        <v>0</v>
      </c>
      <c r="G315" s="125">
        <v>0</v>
      </c>
      <c r="H315" s="125">
        <f t="shared" si="130"/>
        <v>0</v>
      </c>
      <c r="I315" s="125">
        <v>0</v>
      </c>
      <c r="J315" s="125">
        <v>0</v>
      </c>
      <c r="K315" s="125">
        <v>0</v>
      </c>
      <c r="L315" s="125">
        <v>0</v>
      </c>
      <c r="M315" s="125">
        <v>0</v>
      </c>
      <c r="N315" s="125">
        <v>0</v>
      </c>
      <c r="O315" s="125">
        <v>0</v>
      </c>
      <c r="P315" s="125">
        <v>0</v>
      </c>
      <c r="Q315" s="125"/>
      <c r="R315" s="125">
        <v>0</v>
      </c>
      <c r="S315" s="125">
        <v>0</v>
      </c>
      <c r="T315" s="125">
        <v>0</v>
      </c>
      <c r="U315" s="125">
        <v>0</v>
      </c>
      <c r="V315" s="125">
        <v>0</v>
      </c>
      <c r="W315" s="125">
        <v>0</v>
      </c>
      <c r="X315" s="123"/>
      <c r="Y315" s="123" t="s">
        <v>150</v>
      </c>
      <c r="Z315" s="123"/>
      <c r="AA315" s="124" t="s">
        <v>480</v>
      </c>
      <c r="AB315" s="125">
        <f t="shared" si="135"/>
        <v>0</v>
      </c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>
        <v>0</v>
      </c>
      <c r="BE315" s="125">
        <f t="shared" si="132"/>
        <v>0</v>
      </c>
      <c r="BF315" s="125">
        <f t="shared" si="133"/>
        <v>0</v>
      </c>
      <c r="BG315" s="125"/>
      <c r="BH315" s="125"/>
      <c r="BI315" s="125">
        <v>0</v>
      </c>
      <c r="BJ315" s="125">
        <v>0</v>
      </c>
      <c r="BK315" s="125">
        <v>0</v>
      </c>
      <c r="BL315" s="125">
        <v>0</v>
      </c>
      <c r="BM315" s="125">
        <v>0</v>
      </c>
      <c r="BN315" s="125">
        <v>0</v>
      </c>
      <c r="BO315" s="125">
        <v>0</v>
      </c>
      <c r="BP315" s="125">
        <v>0</v>
      </c>
      <c r="BQ315" s="125">
        <v>0</v>
      </c>
      <c r="BR315" s="125">
        <v>250</v>
      </c>
      <c r="BS315" s="125">
        <f t="shared" si="134"/>
        <v>250</v>
      </c>
    </row>
    <row r="316" s="110" customFormat="1" spans="1:71">
      <c r="A316" s="123" t="s">
        <v>438</v>
      </c>
      <c r="B316" s="123" t="s">
        <v>174</v>
      </c>
      <c r="C316" s="123" t="s">
        <v>145</v>
      </c>
      <c r="D316" s="124" t="s">
        <v>481</v>
      </c>
      <c r="E316" s="125">
        <f t="shared" si="128"/>
        <v>0</v>
      </c>
      <c r="F316" s="125">
        <f t="shared" si="129"/>
        <v>0</v>
      </c>
      <c r="G316" s="125">
        <v>0</v>
      </c>
      <c r="H316" s="125">
        <f t="shared" si="130"/>
        <v>0</v>
      </c>
      <c r="I316" s="125">
        <v>0</v>
      </c>
      <c r="J316" s="125">
        <v>0</v>
      </c>
      <c r="K316" s="125">
        <v>0</v>
      </c>
      <c r="L316" s="125">
        <v>0</v>
      </c>
      <c r="M316" s="125">
        <v>0</v>
      </c>
      <c r="N316" s="125">
        <v>0</v>
      </c>
      <c r="O316" s="125">
        <v>0</v>
      </c>
      <c r="P316" s="125">
        <v>0</v>
      </c>
      <c r="Q316" s="125"/>
      <c r="R316" s="125">
        <v>0</v>
      </c>
      <c r="S316" s="125">
        <v>0</v>
      </c>
      <c r="T316" s="125">
        <v>0</v>
      </c>
      <c r="U316" s="125">
        <v>0</v>
      </c>
      <c r="V316" s="125">
        <v>0</v>
      </c>
      <c r="W316" s="125">
        <v>0</v>
      </c>
      <c r="X316" s="123" t="s">
        <v>438</v>
      </c>
      <c r="Y316" s="123" t="s">
        <v>174</v>
      </c>
      <c r="Z316" s="123" t="s">
        <v>145</v>
      </c>
      <c r="AA316" s="124" t="s">
        <v>481</v>
      </c>
      <c r="AB316" s="125">
        <f t="shared" ref="AB316:AB317" si="143">SUBTOTAL(9,AC316:BD316)</f>
        <v>0</v>
      </c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>
        <v>0</v>
      </c>
      <c r="BE316" s="125">
        <f t="shared" si="132"/>
        <v>0</v>
      </c>
      <c r="BF316" s="125">
        <f t="shared" si="133"/>
        <v>0</v>
      </c>
      <c r="BG316" s="125"/>
      <c r="BH316" s="125"/>
      <c r="BI316" s="125">
        <v>0</v>
      </c>
      <c r="BJ316" s="125">
        <v>0</v>
      </c>
      <c r="BK316" s="125">
        <v>0</v>
      </c>
      <c r="BL316" s="125">
        <v>0</v>
      </c>
      <c r="BM316" s="125">
        <v>0</v>
      </c>
      <c r="BN316" s="125">
        <v>0</v>
      </c>
      <c r="BO316" s="125">
        <v>0</v>
      </c>
      <c r="BP316" s="125">
        <v>0</v>
      </c>
      <c r="BQ316" s="125">
        <v>0</v>
      </c>
      <c r="BR316" s="125">
        <v>200</v>
      </c>
      <c r="BS316" s="125">
        <f t="shared" si="134"/>
        <v>200</v>
      </c>
    </row>
    <row r="317" s="110" customFormat="1" spans="1:71">
      <c r="A317" s="123" t="s">
        <v>438</v>
      </c>
      <c r="B317" s="123" t="s">
        <v>174</v>
      </c>
      <c r="C317" s="123" t="s">
        <v>156</v>
      </c>
      <c r="D317" s="124" t="s">
        <v>482</v>
      </c>
      <c r="E317" s="125">
        <f t="shared" si="128"/>
        <v>0</v>
      </c>
      <c r="F317" s="125">
        <f t="shared" si="129"/>
        <v>0</v>
      </c>
      <c r="G317" s="125">
        <v>0</v>
      </c>
      <c r="H317" s="125">
        <f t="shared" si="130"/>
        <v>0</v>
      </c>
      <c r="I317" s="125">
        <v>0</v>
      </c>
      <c r="J317" s="125">
        <v>0</v>
      </c>
      <c r="K317" s="125">
        <v>0</v>
      </c>
      <c r="L317" s="125">
        <v>0</v>
      </c>
      <c r="M317" s="125">
        <v>0</v>
      </c>
      <c r="N317" s="125">
        <v>0</v>
      </c>
      <c r="O317" s="125">
        <v>0</v>
      </c>
      <c r="P317" s="125">
        <v>0</v>
      </c>
      <c r="Q317" s="125"/>
      <c r="R317" s="125">
        <v>0</v>
      </c>
      <c r="S317" s="125">
        <v>0</v>
      </c>
      <c r="T317" s="125">
        <v>0</v>
      </c>
      <c r="U317" s="125">
        <v>0</v>
      </c>
      <c r="V317" s="125">
        <v>0</v>
      </c>
      <c r="W317" s="125">
        <v>0</v>
      </c>
      <c r="X317" s="123" t="s">
        <v>438</v>
      </c>
      <c r="Y317" s="123" t="s">
        <v>174</v>
      </c>
      <c r="Z317" s="123" t="s">
        <v>156</v>
      </c>
      <c r="AA317" s="124" t="s">
        <v>482</v>
      </c>
      <c r="AB317" s="125">
        <f t="shared" si="143"/>
        <v>0</v>
      </c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>
        <v>0</v>
      </c>
      <c r="BE317" s="125">
        <f t="shared" si="132"/>
        <v>0</v>
      </c>
      <c r="BF317" s="125">
        <f t="shared" si="133"/>
        <v>0</v>
      </c>
      <c r="BG317" s="125"/>
      <c r="BH317" s="125"/>
      <c r="BI317" s="125">
        <v>0</v>
      </c>
      <c r="BJ317" s="125">
        <v>0</v>
      </c>
      <c r="BK317" s="125">
        <v>0</v>
      </c>
      <c r="BL317" s="125">
        <v>0</v>
      </c>
      <c r="BM317" s="125">
        <v>0</v>
      </c>
      <c r="BN317" s="125">
        <v>0</v>
      </c>
      <c r="BO317" s="125">
        <v>0</v>
      </c>
      <c r="BP317" s="125">
        <v>0</v>
      </c>
      <c r="BQ317" s="125">
        <v>0</v>
      </c>
      <c r="BR317" s="125">
        <v>50</v>
      </c>
      <c r="BS317" s="125">
        <f t="shared" si="134"/>
        <v>50</v>
      </c>
    </row>
    <row r="318" s="110" customFormat="1" spans="1:71">
      <c r="A318" s="123" t="s">
        <v>483</v>
      </c>
      <c r="B318" s="123"/>
      <c r="C318" s="123"/>
      <c r="D318" s="124" t="s">
        <v>484</v>
      </c>
      <c r="E318" s="125">
        <f t="shared" si="128"/>
        <v>2651.39</v>
      </c>
      <c r="F318" s="125">
        <f t="shared" si="129"/>
        <v>2036.4</v>
      </c>
      <c r="G318" s="125">
        <v>1268.3</v>
      </c>
      <c r="H318" s="125">
        <f t="shared" si="130"/>
        <v>254.48</v>
      </c>
      <c r="I318" s="125">
        <v>211.28</v>
      </c>
      <c r="J318" s="125">
        <v>43.2</v>
      </c>
      <c r="K318" s="125">
        <v>0</v>
      </c>
      <c r="L318" s="125">
        <v>0</v>
      </c>
      <c r="M318" s="125">
        <v>105.69</v>
      </c>
      <c r="N318" s="125">
        <v>0</v>
      </c>
      <c r="O318" s="125">
        <v>407.93</v>
      </c>
      <c r="P318" s="125">
        <v>0</v>
      </c>
      <c r="Q318" s="125"/>
      <c r="R318" s="125">
        <v>0</v>
      </c>
      <c r="S318" s="125">
        <v>0</v>
      </c>
      <c r="T318" s="125">
        <v>0</v>
      </c>
      <c r="U318" s="125">
        <v>0</v>
      </c>
      <c r="V318" s="125">
        <v>0</v>
      </c>
      <c r="W318" s="125">
        <v>0</v>
      </c>
      <c r="X318" s="123" t="s">
        <v>483</v>
      </c>
      <c r="Y318" s="123"/>
      <c r="Z318" s="123"/>
      <c r="AA318" s="124" t="s">
        <v>484</v>
      </c>
      <c r="AB318" s="125">
        <f>AB319+AB325+AB329</f>
        <v>584.45</v>
      </c>
      <c r="AC318" s="125">
        <f t="shared" ref="AC318:BD318" si="144">AC319+AC325+AC329</f>
        <v>63.3</v>
      </c>
      <c r="AD318" s="125">
        <f t="shared" si="144"/>
        <v>12.5</v>
      </c>
      <c r="AE318" s="125">
        <f t="shared" si="144"/>
        <v>5</v>
      </c>
      <c r="AF318" s="125">
        <f t="shared" si="144"/>
        <v>0</v>
      </c>
      <c r="AG318" s="125">
        <f t="shared" si="144"/>
        <v>6</v>
      </c>
      <c r="AH318" s="125">
        <f t="shared" si="144"/>
        <v>19.8</v>
      </c>
      <c r="AI318" s="125">
        <f t="shared" si="144"/>
        <v>5.7</v>
      </c>
      <c r="AJ318" s="125">
        <f t="shared" si="144"/>
        <v>0</v>
      </c>
      <c r="AK318" s="125">
        <f t="shared" si="144"/>
        <v>3.5</v>
      </c>
      <c r="AL318" s="125">
        <f t="shared" si="144"/>
        <v>100.5</v>
      </c>
      <c r="AM318" s="125">
        <f t="shared" si="144"/>
        <v>0</v>
      </c>
      <c r="AN318" s="125">
        <f t="shared" si="144"/>
        <v>8.2</v>
      </c>
      <c r="AO318" s="125">
        <f t="shared" si="144"/>
        <v>13.6</v>
      </c>
      <c r="AP318" s="125">
        <f t="shared" si="144"/>
        <v>9.06</v>
      </c>
      <c r="AQ318" s="125">
        <f t="shared" si="144"/>
        <v>5.7</v>
      </c>
      <c r="AR318" s="125">
        <f t="shared" si="144"/>
        <v>21.7</v>
      </c>
      <c r="AS318" s="125">
        <f t="shared" si="144"/>
        <v>18</v>
      </c>
      <c r="AT318" s="125">
        <f t="shared" si="144"/>
        <v>0</v>
      </c>
      <c r="AU318" s="125">
        <f t="shared" si="144"/>
        <v>10</v>
      </c>
      <c r="AV318" s="125">
        <f t="shared" si="144"/>
        <v>8.5</v>
      </c>
      <c r="AW318" s="125">
        <f t="shared" si="144"/>
        <v>0</v>
      </c>
      <c r="AX318" s="125">
        <f t="shared" si="144"/>
        <v>127.34</v>
      </c>
      <c r="AY318" s="125">
        <f t="shared" si="144"/>
        <v>0.2</v>
      </c>
      <c r="AZ318" s="125">
        <f t="shared" si="144"/>
        <v>74.3</v>
      </c>
      <c r="BA318" s="125">
        <f t="shared" si="144"/>
        <v>29.64</v>
      </c>
      <c r="BB318" s="125">
        <f t="shared" si="144"/>
        <v>2</v>
      </c>
      <c r="BC318" s="125">
        <f t="shared" si="144"/>
        <v>39.91</v>
      </c>
      <c r="BD318" s="125">
        <f t="shared" si="144"/>
        <v>0</v>
      </c>
      <c r="BE318" s="125">
        <f t="shared" si="132"/>
        <v>30.54</v>
      </c>
      <c r="BF318" s="125">
        <f t="shared" si="133"/>
        <v>0</v>
      </c>
      <c r="BG318" s="125"/>
      <c r="BH318" s="125"/>
      <c r="BI318" s="125">
        <v>0</v>
      </c>
      <c r="BJ318" s="125">
        <v>0</v>
      </c>
      <c r="BK318" s="125">
        <v>30.54</v>
      </c>
      <c r="BL318" s="125">
        <v>0</v>
      </c>
      <c r="BM318" s="125">
        <v>0</v>
      </c>
      <c r="BN318" s="125">
        <v>0</v>
      </c>
      <c r="BO318" s="125">
        <v>0</v>
      </c>
      <c r="BP318" s="125">
        <v>0</v>
      </c>
      <c r="BQ318" s="125">
        <v>0</v>
      </c>
      <c r="BR318" s="125">
        <v>1637.66</v>
      </c>
      <c r="BS318" s="125">
        <f t="shared" si="134"/>
        <v>4289.05</v>
      </c>
    </row>
    <row r="319" s="110" customFormat="1" spans="1:71">
      <c r="A319" s="123"/>
      <c r="B319" s="123" t="s">
        <v>137</v>
      </c>
      <c r="C319" s="123"/>
      <c r="D319" s="124" t="s">
        <v>485</v>
      </c>
      <c r="E319" s="125">
        <f t="shared" si="128"/>
        <v>2651.39</v>
      </c>
      <c r="F319" s="125">
        <f t="shared" si="129"/>
        <v>2036.4</v>
      </c>
      <c r="G319" s="125">
        <v>1268.3</v>
      </c>
      <c r="H319" s="125">
        <f t="shared" si="130"/>
        <v>254.48</v>
      </c>
      <c r="I319" s="125">
        <v>211.28</v>
      </c>
      <c r="J319" s="125">
        <v>43.2</v>
      </c>
      <c r="K319" s="125">
        <v>0</v>
      </c>
      <c r="L319" s="125">
        <v>0</v>
      </c>
      <c r="M319" s="125">
        <v>105.69</v>
      </c>
      <c r="N319" s="125">
        <v>0</v>
      </c>
      <c r="O319" s="125">
        <v>407.93</v>
      </c>
      <c r="P319" s="125">
        <v>0</v>
      </c>
      <c r="Q319" s="125"/>
      <c r="R319" s="125">
        <v>0</v>
      </c>
      <c r="S319" s="125">
        <v>0</v>
      </c>
      <c r="T319" s="125">
        <v>0</v>
      </c>
      <c r="U319" s="125">
        <v>0</v>
      </c>
      <c r="V319" s="125">
        <v>0</v>
      </c>
      <c r="W319" s="125">
        <v>0</v>
      </c>
      <c r="X319" s="123"/>
      <c r="Y319" s="123" t="s">
        <v>137</v>
      </c>
      <c r="Z319" s="123"/>
      <c r="AA319" s="124" t="s">
        <v>485</v>
      </c>
      <c r="AB319" s="125">
        <f>SUM(AB320:AB324)</f>
        <v>584.45</v>
      </c>
      <c r="AC319" s="125">
        <f t="shared" ref="AC319:BD319" si="145">SUM(AC320:AC324)</f>
        <v>63.3</v>
      </c>
      <c r="AD319" s="125">
        <f t="shared" si="145"/>
        <v>12.5</v>
      </c>
      <c r="AE319" s="125">
        <f t="shared" si="145"/>
        <v>5</v>
      </c>
      <c r="AF319" s="125">
        <f t="shared" si="145"/>
        <v>0</v>
      </c>
      <c r="AG319" s="125">
        <f t="shared" si="145"/>
        <v>6</v>
      </c>
      <c r="AH319" s="125">
        <f t="shared" si="145"/>
        <v>19.8</v>
      </c>
      <c r="AI319" s="125">
        <f t="shared" si="145"/>
        <v>5.7</v>
      </c>
      <c r="AJ319" s="125">
        <f t="shared" si="145"/>
        <v>0</v>
      </c>
      <c r="AK319" s="125">
        <f t="shared" si="145"/>
        <v>3.5</v>
      </c>
      <c r="AL319" s="125">
        <f t="shared" si="145"/>
        <v>100.5</v>
      </c>
      <c r="AM319" s="125">
        <f t="shared" si="145"/>
        <v>0</v>
      </c>
      <c r="AN319" s="125">
        <f t="shared" si="145"/>
        <v>8.2</v>
      </c>
      <c r="AO319" s="125">
        <f t="shared" si="145"/>
        <v>13.6</v>
      </c>
      <c r="AP319" s="125">
        <f t="shared" si="145"/>
        <v>9.06</v>
      </c>
      <c r="AQ319" s="125">
        <f t="shared" si="145"/>
        <v>5.7</v>
      </c>
      <c r="AR319" s="125">
        <f t="shared" si="145"/>
        <v>21.7</v>
      </c>
      <c r="AS319" s="125">
        <f t="shared" si="145"/>
        <v>18</v>
      </c>
      <c r="AT319" s="125">
        <f t="shared" si="145"/>
        <v>0</v>
      </c>
      <c r="AU319" s="125">
        <f t="shared" si="145"/>
        <v>10</v>
      </c>
      <c r="AV319" s="125">
        <f t="shared" si="145"/>
        <v>8.5</v>
      </c>
      <c r="AW319" s="125">
        <f t="shared" si="145"/>
        <v>0</v>
      </c>
      <c r="AX319" s="125">
        <f t="shared" si="145"/>
        <v>127.34</v>
      </c>
      <c r="AY319" s="125">
        <f t="shared" si="145"/>
        <v>0.2</v>
      </c>
      <c r="AZ319" s="125">
        <f t="shared" si="145"/>
        <v>74.3</v>
      </c>
      <c r="BA319" s="125">
        <f t="shared" si="145"/>
        <v>29.64</v>
      </c>
      <c r="BB319" s="125">
        <f t="shared" si="145"/>
        <v>2</v>
      </c>
      <c r="BC319" s="125">
        <f t="shared" si="145"/>
        <v>39.91</v>
      </c>
      <c r="BD319" s="125">
        <f t="shared" si="145"/>
        <v>0</v>
      </c>
      <c r="BE319" s="125">
        <f t="shared" si="132"/>
        <v>30.54</v>
      </c>
      <c r="BF319" s="125">
        <f t="shared" si="133"/>
        <v>0</v>
      </c>
      <c r="BG319" s="125"/>
      <c r="BH319" s="125"/>
      <c r="BI319" s="125">
        <v>0</v>
      </c>
      <c r="BJ319" s="125">
        <v>0</v>
      </c>
      <c r="BK319" s="125">
        <v>30.54</v>
      </c>
      <c r="BL319" s="125">
        <v>0</v>
      </c>
      <c r="BM319" s="125">
        <v>0</v>
      </c>
      <c r="BN319" s="125">
        <v>0</v>
      </c>
      <c r="BO319" s="125">
        <v>0</v>
      </c>
      <c r="BP319" s="125">
        <v>0</v>
      </c>
      <c r="BQ319" s="125">
        <v>0</v>
      </c>
      <c r="BR319" s="125">
        <v>1587.66</v>
      </c>
      <c r="BS319" s="125">
        <f t="shared" si="134"/>
        <v>4239.05</v>
      </c>
    </row>
    <row r="320" s="110" customFormat="1" spans="1:71">
      <c r="A320" s="123" t="s">
        <v>486</v>
      </c>
      <c r="B320" s="123" t="s">
        <v>140</v>
      </c>
      <c r="C320" s="123" t="s">
        <v>137</v>
      </c>
      <c r="D320" s="124" t="s">
        <v>141</v>
      </c>
      <c r="E320" s="125">
        <f t="shared" si="128"/>
        <v>962.92</v>
      </c>
      <c r="F320" s="125">
        <f t="shared" si="129"/>
        <v>654.97</v>
      </c>
      <c r="G320" s="125">
        <v>409.56</v>
      </c>
      <c r="H320" s="125">
        <f t="shared" si="130"/>
        <v>211.28</v>
      </c>
      <c r="I320" s="125">
        <v>211.28</v>
      </c>
      <c r="J320" s="125">
        <v>0</v>
      </c>
      <c r="K320" s="125">
        <v>0</v>
      </c>
      <c r="L320" s="125">
        <v>0</v>
      </c>
      <c r="M320" s="125">
        <v>34.13</v>
      </c>
      <c r="N320" s="125">
        <v>0</v>
      </c>
      <c r="O320" s="125">
        <v>0</v>
      </c>
      <c r="P320" s="125">
        <v>0</v>
      </c>
      <c r="Q320" s="125"/>
      <c r="R320" s="125">
        <v>0</v>
      </c>
      <c r="S320" s="125">
        <v>0</v>
      </c>
      <c r="T320" s="125">
        <v>0</v>
      </c>
      <c r="U320" s="125">
        <v>0</v>
      </c>
      <c r="V320" s="125">
        <v>0</v>
      </c>
      <c r="W320" s="125">
        <v>0</v>
      </c>
      <c r="X320" s="123" t="s">
        <v>486</v>
      </c>
      <c r="Y320" s="123" t="s">
        <v>140</v>
      </c>
      <c r="Z320" s="123" t="s">
        <v>137</v>
      </c>
      <c r="AA320" s="124" t="s">
        <v>141</v>
      </c>
      <c r="AB320" s="125">
        <f t="shared" ref="AB320:AB324" si="146">SUBTOTAL(9,AC320:BD320)</f>
        <v>301.74</v>
      </c>
      <c r="AC320" s="136">
        <v>42.3</v>
      </c>
      <c r="AD320" s="136">
        <v>9.5</v>
      </c>
      <c r="AE320" s="137">
        <v>0</v>
      </c>
      <c r="AF320" s="137">
        <v>0</v>
      </c>
      <c r="AG320" s="136">
        <v>4</v>
      </c>
      <c r="AH320" s="136">
        <v>11.8</v>
      </c>
      <c r="AI320" s="136">
        <v>4.7</v>
      </c>
      <c r="AJ320" s="136">
        <v>0</v>
      </c>
      <c r="AK320" s="136">
        <v>3.5</v>
      </c>
      <c r="AL320" s="136">
        <v>48.5</v>
      </c>
      <c r="AM320" s="137">
        <v>0</v>
      </c>
      <c r="AN320" s="136">
        <v>5.2</v>
      </c>
      <c r="AO320" s="136">
        <v>1.6</v>
      </c>
      <c r="AP320" s="136">
        <v>5.5</v>
      </c>
      <c r="AQ320" s="136">
        <v>3.7</v>
      </c>
      <c r="AR320" s="136">
        <v>15.9</v>
      </c>
      <c r="AS320" s="137">
        <v>0</v>
      </c>
      <c r="AT320" s="137">
        <v>0</v>
      </c>
      <c r="AU320" s="137">
        <v>0</v>
      </c>
      <c r="AV320" s="136">
        <v>2.5</v>
      </c>
      <c r="AW320" s="137">
        <v>0</v>
      </c>
      <c r="AX320" s="136">
        <v>50.4</v>
      </c>
      <c r="AY320" s="136">
        <v>0.2</v>
      </c>
      <c r="AZ320" s="136">
        <v>59.3</v>
      </c>
      <c r="BA320" s="136">
        <v>17.64</v>
      </c>
      <c r="BB320" s="136">
        <v>2</v>
      </c>
      <c r="BC320" s="136">
        <v>13.5</v>
      </c>
      <c r="BD320" s="125">
        <v>0</v>
      </c>
      <c r="BE320" s="125">
        <f t="shared" si="132"/>
        <v>6.21</v>
      </c>
      <c r="BF320" s="125">
        <f t="shared" si="133"/>
        <v>0</v>
      </c>
      <c r="BG320" s="125"/>
      <c r="BH320" s="125"/>
      <c r="BI320" s="125">
        <v>0</v>
      </c>
      <c r="BJ320" s="125">
        <v>0</v>
      </c>
      <c r="BK320" s="125">
        <v>6.21</v>
      </c>
      <c r="BL320" s="125">
        <v>0</v>
      </c>
      <c r="BM320" s="125">
        <v>0</v>
      </c>
      <c r="BN320" s="125">
        <v>0</v>
      </c>
      <c r="BO320" s="125">
        <v>0</v>
      </c>
      <c r="BP320" s="125">
        <v>0</v>
      </c>
      <c r="BQ320" s="125">
        <v>0</v>
      </c>
      <c r="BR320" s="125">
        <v>491</v>
      </c>
      <c r="BS320" s="125">
        <f t="shared" si="134"/>
        <v>1453.92</v>
      </c>
    </row>
    <row r="321" s="110" customFormat="1" spans="1:71">
      <c r="A321" s="123" t="s">
        <v>486</v>
      </c>
      <c r="B321" s="123" t="s">
        <v>140</v>
      </c>
      <c r="C321" s="123" t="s">
        <v>156</v>
      </c>
      <c r="D321" s="124" t="s">
        <v>487</v>
      </c>
      <c r="E321" s="125">
        <f t="shared" si="128"/>
        <v>0</v>
      </c>
      <c r="F321" s="125">
        <f t="shared" si="129"/>
        <v>0</v>
      </c>
      <c r="G321" s="125">
        <v>0</v>
      </c>
      <c r="H321" s="125">
        <f t="shared" si="130"/>
        <v>0</v>
      </c>
      <c r="I321" s="125">
        <v>0</v>
      </c>
      <c r="J321" s="125">
        <v>0</v>
      </c>
      <c r="K321" s="125">
        <v>0</v>
      </c>
      <c r="L321" s="125">
        <v>0</v>
      </c>
      <c r="M321" s="125">
        <v>0</v>
      </c>
      <c r="N321" s="125">
        <v>0</v>
      </c>
      <c r="O321" s="125">
        <v>0</v>
      </c>
      <c r="P321" s="125">
        <v>0</v>
      </c>
      <c r="Q321" s="125"/>
      <c r="R321" s="125">
        <v>0</v>
      </c>
      <c r="S321" s="125">
        <v>0</v>
      </c>
      <c r="T321" s="125">
        <v>0</v>
      </c>
      <c r="U321" s="125">
        <v>0</v>
      </c>
      <c r="V321" s="125">
        <v>0</v>
      </c>
      <c r="W321" s="125">
        <v>0</v>
      </c>
      <c r="X321" s="123" t="s">
        <v>486</v>
      </c>
      <c r="Y321" s="123" t="s">
        <v>140</v>
      </c>
      <c r="Z321" s="123" t="s">
        <v>156</v>
      </c>
      <c r="AA321" s="124" t="s">
        <v>487</v>
      </c>
      <c r="AB321" s="125">
        <f t="shared" si="146"/>
        <v>0</v>
      </c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>
        <v>0</v>
      </c>
      <c r="BE321" s="125">
        <f t="shared" si="132"/>
        <v>0</v>
      </c>
      <c r="BF321" s="125">
        <f t="shared" si="133"/>
        <v>0</v>
      </c>
      <c r="BG321" s="125"/>
      <c r="BH321" s="125"/>
      <c r="BI321" s="125">
        <v>0</v>
      </c>
      <c r="BJ321" s="125">
        <v>0</v>
      </c>
      <c r="BK321" s="125">
        <v>0</v>
      </c>
      <c r="BL321" s="125">
        <v>0</v>
      </c>
      <c r="BM321" s="125">
        <v>0</v>
      </c>
      <c r="BN321" s="125">
        <v>0</v>
      </c>
      <c r="BO321" s="125">
        <v>0</v>
      </c>
      <c r="BP321" s="125">
        <v>0</v>
      </c>
      <c r="BQ321" s="125">
        <v>0</v>
      </c>
      <c r="BR321" s="125">
        <v>400</v>
      </c>
      <c r="BS321" s="125">
        <f t="shared" si="134"/>
        <v>400</v>
      </c>
    </row>
    <row r="322" s="110" customFormat="1" spans="1:71">
      <c r="A322" s="123" t="s">
        <v>486</v>
      </c>
      <c r="B322" s="123" t="s">
        <v>140</v>
      </c>
      <c r="C322" s="123" t="s">
        <v>166</v>
      </c>
      <c r="D322" s="124" t="s">
        <v>488</v>
      </c>
      <c r="E322" s="125">
        <f t="shared" si="128"/>
        <v>0</v>
      </c>
      <c r="F322" s="125">
        <f t="shared" si="129"/>
        <v>0</v>
      </c>
      <c r="G322" s="125">
        <v>0</v>
      </c>
      <c r="H322" s="125">
        <f t="shared" si="130"/>
        <v>0</v>
      </c>
      <c r="I322" s="125">
        <v>0</v>
      </c>
      <c r="J322" s="125">
        <v>0</v>
      </c>
      <c r="K322" s="125">
        <v>0</v>
      </c>
      <c r="L322" s="125">
        <v>0</v>
      </c>
      <c r="M322" s="125">
        <v>0</v>
      </c>
      <c r="N322" s="125">
        <v>0</v>
      </c>
      <c r="O322" s="125">
        <v>0</v>
      </c>
      <c r="P322" s="125">
        <v>0</v>
      </c>
      <c r="Q322" s="125"/>
      <c r="R322" s="125">
        <v>0</v>
      </c>
      <c r="S322" s="125">
        <v>0</v>
      </c>
      <c r="T322" s="125">
        <v>0</v>
      </c>
      <c r="U322" s="125">
        <v>0</v>
      </c>
      <c r="V322" s="125">
        <v>0</v>
      </c>
      <c r="W322" s="125">
        <v>0</v>
      </c>
      <c r="X322" s="123" t="s">
        <v>486</v>
      </c>
      <c r="Y322" s="123" t="s">
        <v>140</v>
      </c>
      <c r="Z322" s="123" t="s">
        <v>166</v>
      </c>
      <c r="AA322" s="124" t="s">
        <v>488</v>
      </c>
      <c r="AB322" s="125">
        <f t="shared" si="146"/>
        <v>0</v>
      </c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>
        <v>0</v>
      </c>
      <c r="BE322" s="125">
        <f t="shared" si="132"/>
        <v>0</v>
      </c>
      <c r="BF322" s="125">
        <f t="shared" si="133"/>
        <v>0</v>
      </c>
      <c r="BG322" s="125"/>
      <c r="BH322" s="125"/>
      <c r="BI322" s="125">
        <v>0</v>
      </c>
      <c r="BJ322" s="125">
        <v>0</v>
      </c>
      <c r="BK322" s="125">
        <v>0</v>
      </c>
      <c r="BL322" s="125">
        <v>0</v>
      </c>
      <c r="BM322" s="125">
        <v>0</v>
      </c>
      <c r="BN322" s="125">
        <v>0</v>
      </c>
      <c r="BO322" s="125">
        <v>0</v>
      </c>
      <c r="BP322" s="125">
        <v>0</v>
      </c>
      <c r="BQ322" s="125">
        <v>0</v>
      </c>
      <c r="BR322" s="125">
        <v>500</v>
      </c>
      <c r="BS322" s="125">
        <f t="shared" si="134"/>
        <v>500</v>
      </c>
    </row>
    <row r="323" s="110" customFormat="1" spans="1:71">
      <c r="A323" s="123" t="s">
        <v>486</v>
      </c>
      <c r="B323" s="123" t="s">
        <v>140</v>
      </c>
      <c r="C323" s="123" t="s">
        <v>385</v>
      </c>
      <c r="D323" s="124" t="s">
        <v>489</v>
      </c>
      <c r="E323" s="125">
        <f t="shared" si="128"/>
        <v>1594.09</v>
      </c>
      <c r="F323" s="125">
        <f t="shared" si="129"/>
        <v>1304.06</v>
      </c>
      <c r="G323" s="125">
        <v>812.04</v>
      </c>
      <c r="H323" s="125">
        <f t="shared" si="130"/>
        <v>43.2</v>
      </c>
      <c r="I323" s="125">
        <v>0</v>
      </c>
      <c r="J323" s="125">
        <v>43.2</v>
      </c>
      <c r="K323" s="125">
        <v>0</v>
      </c>
      <c r="L323" s="125">
        <v>0</v>
      </c>
      <c r="M323" s="125">
        <v>67.67</v>
      </c>
      <c r="N323" s="125">
        <v>0</v>
      </c>
      <c r="O323" s="125">
        <v>381.15</v>
      </c>
      <c r="P323" s="125">
        <v>0</v>
      </c>
      <c r="Q323" s="125"/>
      <c r="R323" s="125">
        <v>0</v>
      </c>
      <c r="S323" s="125">
        <v>0</v>
      </c>
      <c r="T323" s="125">
        <v>0</v>
      </c>
      <c r="U323" s="125">
        <v>0</v>
      </c>
      <c r="V323" s="125">
        <v>0</v>
      </c>
      <c r="W323" s="125">
        <v>0</v>
      </c>
      <c r="X323" s="123" t="s">
        <v>486</v>
      </c>
      <c r="Y323" s="123" t="s">
        <v>140</v>
      </c>
      <c r="Z323" s="123" t="s">
        <v>385</v>
      </c>
      <c r="AA323" s="124" t="s">
        <v>489</v>
      </c>
      <c r="AB323" s="125">
        <f t="shared" si="146"/>
        <v>265.71</v>
      </c>
      <c r="AC323" s="136">
        <v>18</v>
      </c>
      <c r="AD323" s="136">
        <v>3</v>
      </c>
      <c r="AE323" s="137">
        <v>5</v>
      </c>
      <c r="AF323" s="137">
        <v>0</v>
      </c>
      <c r="AG323" s="136">
        <v>2</v>
      </c>
      <c r="AH323" s="136">
        <v>8</v>
      </c>
      <c r="AI323" s="136">
        <v>1</v>
      </c>
      <c r="AJ323" s="136">
        <v>0</v>
      </c>
      <c r="AK323" s="136">
        <v>0</v>
      </c>
      <c r="AL323" s="136">
        <v>50</v>
      </c>
      <c r="AM323" s="137">
        <v>0</v>
      </c>
      <c r="AN323" s="136">
        <v>3</v>
      </c>
      <c r="AO323" s="136">
        <v>12</v>
      </c>
      <c r="AP323" s="136">
        <v>2</v>
      </c>
      <c r="AQ323" s="136">
        <v>1</v>
      </c>
      <c r="AR323" s="136">
        <v>3.8</v>
      </c>
      <c r="AS323" s="137">
        <v>18</v>
      </c>
      <c r="AT323" s="137">
        <v>0</v>
      </c>
      <c r="AU323" s="137">
        <v>10</v>
      </c>
      <c r="AV323" s="136">
        <v>6</v>
      </c>
      <c r="AW323" s="137">
        <v>0</v>
      </c>
      <c r="AX323" s="136">
        <v>71.5</v>
      </c>
      <c r="AY323" s="136">
        <v>0</v>
      </c>
      <c r="AZ323" s="136">
        <v>15</v>
      </c>
      <c r="BA323" s="136">
        <v>10</v>
      </c>
      <c r="BB323" s="136">
        <v>0</v>
      </c>
      <c r="BC323" s="136">
        <v>26.41</v>
      </c>
      <c r="BD323" s="125">
        <v>0</v>
      </c>
      <c r="BE323" s="125">
        <f t="shared" si="132"/>
        <v>24.32</v>
      </c>
      <c r="BF323" s="125">
        <f t="shared" si="133"/>
        <v>0</v>
      </c>
      <c r="BG323" s="125"/>
      <c r="BH323" s="125"/>
      <c r="BI323" s="125">
        <v>0</v>
      </c>
      <c r="BJ323" s="125">
        <v>0</v>
      </c>
      <c r="BK323" s="125">
        <v>24.32</v>
      </c>
      <c r="BL323" s="125">
        <v>0</v>
      </c>
      <c r="BM323" s="125">
        <v>0</v>
      </c>
      <c r="BN323" s="125">
        <v>0</v>
      </c>
      <c r="BO323" s="125">
        <v>0</v>
      </c>
      <c r="BP323" s="125">
        <v>0</v>
      </c>
      <c r="BQ323" s="125">
        <v>0</v>
      </c>
      <c r="BR323" s="125">
        <v>80</v>
      </c>
      <c r="BS323" s="125">
        <f t="shared" si="134"/>
        <v>1674.09</v>
      </c>
    </row>
    <row r="324" s="110" customFormat="1" spans="1:71">
      <c r="A324" s="123" t="s">
        <v>486</v>
      </c>
      <c r="B324" s="123" t="s">
        <v>140</v>
      </c>
      <c r="C324" s="123" t="s">
        <v>203</v>
      </c>
      <c r="D324" s="124" t="s">
        <v>490</v>
      </c>
      <c r="E324" s="125">
        <f t="shared" si="128"/>
        <v>94.37</v>
      </c>
      <c r="F324" s="125">
        <f t="shared" si="129"/>
        <v>77.37</v>
      </c>
      <c r="G324" s="125">
        <v>46.7</v>
      </c>
      <c r="H324" s="125">
        <f t="shared" si="130"/>
        <v>0</v>
      </c>
      <c r="I324" s="125">
        <v>0</v>
      </c>
      <c r="J324" s="125">
        <v>0</v>
      </c>
      <c r="K324" s="125">
        <v>0</v>
      </c>
      <c r="L324" s="125">
        <v>0</v>
      </c>
      <c r="M324" s="125">
        <v>3.89</v>
      </c>
      <c r="N324" s="125">
        <v>0</v>
      </c>
      <c r="O324" s="125">
        <v>26.78</v>
      </c>
      <c r="P324" s="125">
        <v>0</v>
      </c>
      <c r="Q324" s="125"/>
      <c r="R324" s="125">
        <v>0</v>
      </c>
      <c r="S324" s="125">
        <v>0</v>
      </c>
      <c r="T324" s="125">
        <v>0</v>
      </c>
      <c r="U324" s="125">
        <v>0</v>
      </c>
      <c r="V324" s="125">
        <v>0</v>
      </c>
      <c r="W324" s="125">
        <v>0</v>
      </c>
      <c r="X324" s="123" t="s">
        <v>486</v>
      </c>
      <c r="Y324" s="123" t="s">
        <v>140</v>
      </c>
      <c r="Z324" s="123" t="s">
        <v>203</v>
      </c>
      <c r="AA324" s="124" t="s">
        <v>490</v>
      </c>
      <c r="AB324" s="125">
        <f t="shared" si="146"/>
        <v>17</v>
      </c>
      <c r="AC324" s="136">
        <v>3</v>
      </c>
      <c r="AD324" s="136">
        <v>0</v>
      </c>
      <c r="AE324" s="137">
        <v>0</v>
      </c>
      <c r="AF324" s="137">
        <v>0</v>
      </c>
      <c r="AG324" s="136">
        <v>0</v>
      </c>
      <c r="AH324" s="136">
        <v>0</v>
      </c>
      <c r="AI324" s="136">
        <v>0</v>
      </c>
      <c r="AJ324" s="136">
        <v>0</v>
      </c>
      <c r="AK324" s="136">
        <v>0</v>
      </c>
      <c r="AL324" s="136">
        <v>2</v>
      </c>
      <c r="AM324" s="137">
        <v>0</v>
      </c>
      <c r="AN324" s="136">
        <v>0</v>
      </c>
      <c r="AO324" s="136">
        <v>0</v>
      </c>
      <c r="AP324" s="136">
        <v>1.56</v>
      </c>
      <c r="AQ324" s="136">
        <v>1</v>
      </c>
      <c r="AR324" s="136">
        <v>2</v>
      </c>
      <c r="AS324" s="137">
        <v>0</v>
      </c>
      <c r="AT324" s="137">
        <v>0</v>
      </c>
      <c r="AU324" s="137">
        <v>0</v>
      </c>
      <c r="AV324" s="136">
        <v>0</v>
      </c>
      <c r="AW324" s="137">
        <v>0</v>
      </c>
      <c r="AX324" s="136">
        <v>5.44</v>
      </c>
      <c r="AY324" s="136">
        <v>0</v>
      </c>
      <c r="AZ324" s="136">
        <v>0</v>
      </c>
      <c r="BA324" s="136">
        <v>2</v>
      </c>
      <c r="BB324" s="136">
        <v>0</v>
      </c>
      <c r="BC324" s="136">
        <v>0</v>
      </c>
      <c r="BD324" s="125">
        <v>0</v>
      </c>
      <c r="BE324" s="125">
        <f t="shared" si="132"/>
        <v>0</v>
      </c>
      <c r="BF324" s="125">
        <f t="shared" si="133"/>
        <v>0</v>
      </c>
      <c r="BG324" s="125"/>
      <c r="BH324" s="125"/>
      <c r="BI324" s="125">
        <v>0</v>
      </c>
      <c r="BJ324" s="125">
        <v>0</v>
      </c>
      <c r="BK324" s="125">
        <v>0</v>
      </c>
      <c r="BL324" s="125">
        <v>0</v>
      </c>
      <c r="BM324" s="125">
        <v>0</v>
      </c>
      <c r="BN324" s="125">
        <v>0</v>
      </c>
      <c r="BO324" s="125">
        <v>0</v>
      </c>
      <c r="BP324" s="125">
        <v>0</v>
      </c>
      <c r="BQ324" s="125">
        <v>0</v>
      </c>
      <c r="BR324" s="125">
        <v>116.66</v>
      </c>
      <c r="BS324" s="125">
        <f t="shared" si="134"/>
        <v>211.03</v>
      </c>
    </row>
    <row r="325" s="110" customFormat="1" spans="1:71">
      <c r="A325" s="123"/>
      <c r="B325" s="123" t="s">
        <v>156</v>
      </c>
      <c r="C325" s="123"/>
      <c r="D325" s="124" t="s">
        <v>491</v>
      </c>
      <c r="E325" s="125">
        <f t="shared" si="128"/>
        <v>0</v>
      </c>
      <c r="F325" s="125">
        <f t="shared" si="129"/>
        <v>0</v>
      </c>
      <c r="G325" s="125">
        <v>0</v>
      </c>
      <c r="H325" s="125">
        <f t="shared" si="130"/>
        <v>0</v>
      </c>
      <c r="I325" s="125">
        <v>0</v>
      </c>
      <c r="J325" s="125">
        <v>0</v>
      </c>
      <c r="K325" s="125">
        <v>0</v>
      </c>
      <c r="L325" s="125">
        <v>0</v>
      </c>
      <c r="M325" s="125">
        <v>0</v>
      </c>
      <c r="N325" s="125">
        <v>0</v>
      </c>
      <c r="O325" s="125">
        <v>0</v>
      </c>
      <c r="P325" s="125">
        <v>0</v>
      </c>
      <c r="Q325" s="125"/>
      <c r="R325" s="125">
        <v>0</v>
      </c>
      <c r="S325" s="125">
        <v>0</v>
      </c>
      <c r="T325" s="125">
        <v>0</v>
      </c>
      <c r="U325" s="125">
        <v>0</v>
      </c>
      <c r="V325" s="125">
        <v>0</v>
      </c>
      <c r="W325" s="125">
        <v>0</v>
      </c>
      <c r="X325" s="123"/>
      <c r="Y325" s="123" t="s">
        <v>156</v>
      </c>
      <c r="Z325" s="123"/>
      <c r="AA325" s="124" t="s">
        <v>491</v>
      </c>
      <c r="AB325" s="125">
        <f>SUM(AB326:AB328)</f>
        <v>0</v>
      </c>
      <c r="AC325" s="125">
        <f t="shared" ref="AC325:BD325" si="147">SUM(AC326:AC328)</f>
        <v>0</v>
      </c>
      <c r="AD325" s="125">
        <f t="shared" si="147"/>
        <v>0</v>
      </c>
      <c r="AE325" s="125">
        <f t="shared" si="147"/>
        <v>0</v>
      </c>
      <c r="AF325" s="125">
        <f t="shared" si="147"/>
        <v>0</v>
      </c>
      <c r="AG325" s="125">
        <f t="shared" si="147"/>
        <v>0</v>
      </c>
      <c r="AH325" s="125">
        <f t="shared" si="147"/>
        <v>0</v>
      </c>
      <c r="AI325" s="125">
        <f t="shared" si="147"/>
        <v>0</v>
      </c>
      <c r="AJ325" s="125">
        <f t="shared" si="147"/>
        <v>0</v>
      </c>
      <c r="AK325" s="125">
        <f t="shared" si="147"/>
        <v>0</v>
      </c>
      <c r="AL325" s="125">
        <f t="shared" si="147"/>
        <v>0</v>
      </c>
      <c r="AM325" s="125">
        <f t="shared" si="147"/>
        <v>0</v>
      </c>
      <c r="AN325" s="125">
        <f t="shared" si="147"/>
        <v>0</v>
      </c>
      <c r="AO325" s="125">
        <f t="shared" si="147"/>
        <v>0</v>
      </c>
      <c r="AP325" s="125">
        <f t="shared" si="147"/>
        <v>0</v>
      </c>
      <c r="AQ325" s="125">
        <f t="shared" si="147"/>
        <v>0</v>
      </c>
      <c r="AR325" s="125">
        <f t="shared" si="147"/>
        <v>0</v>
      </c>
      <c r="AS325" s="125">
        <f t="shared" si="147"/>
        <v>0</v>
      </c>
      <c r="AT325" s="125">
        <f t="shared" si="147"/>
        <v>0</v>
      </c>
      <c r="AU325" s="125">
        <f t="shared" si="147"/>
        <v>0</v>
      </c>
      <c r="AV325" s="125">
        <f t="shared" si="147"/>
        <v>0</v>
      </c>
      <c r="AW325" s="125">
        <f t="shared" si="147"/>
        <v>0</v>
      </c>
      <c r="AX325" s="125">
        <f t="shared" si="147"/>
        <v>0</v>
      </c>
      <c r="AY325" s="125">
        <f t="shared" si="147"/>
        <v>0</v>
      </c>
      <c r="AZ325" s="125">
        <f t="shared" si="147"/>
        <v>0</v>
      </c>
      <c r="BA325" s="125">
        <f t="shared" si="147"/>
        <v>0</v>
      </c>
      <c r="BB325" s="125">
        <f t="shared" si="147"/>
        <v>0</v>
      </c>
      <c r="BC325" s="125">
        <f t="shared" si="147"/>
        <v>0</v>
      </c>
      <c r="BD325" s="125">
        <f t="shared" si="147"/>
        <v>0</v>
      </c>
      <c r="BE325" s="125">
        <f t="shared" si="132"/>
        <v>0</v>
      </c>
      <c r="BF325" s="125">
        <f t="shared" si="133"/>
        <v>0</v>
      </c>
      <c r="BG325" s="125"/>
      <c r="BH325" s="125"/>
      <c r="BI325" s="125">
        <v>0</v>
      </c>
      <c r="BJ325" s="125">
        <v>0</v>
      </c>
      <c r="BK325" s="125">
        <v>0</v>
      </c>
      <c r="BL325" s="125">
        <v>0</v>
      </c>
      <c r="BM325" s="125">
        <v>0</v>
      </c>
      <c r="BN325" s="125">
        <v>0</v>
      </c>
      <c r="BO325" s="125">
        <v>0</v>
      </c>
      <c r="BP325" s="125">
        <v>0</v>
      </c>
      <c r="BQ325" s="125">
        <v>0</v>
      </c>
      <c r="BR325" s="125">
        <v>50</v>
      </c>
      <c r="BS325" s="125">
        <f t="shared" si="134"/>
        <v>50</v>
      </c>
    </row>
    <row r="326" s="110" customFormat="1" spans="1:71">
      <c r="A326" s="123" t="s">
        <v>486</v>
      </c>
      <c r="B326" s="123" t="s">
        <v>158</v>
      </c>
      <c r="C326" s="123" t="s">
        <v>137</v>
      </c>
      <c r="D326" s="124" t="s">
        <v>492</v>
      </c>
      <c r="E326" s="125">
        <f t="shared" si="128"/>
        <v>0</v>
      </c>
      <c r="F326" s="125">
        <f t="shared" si="129"/>
        <v>0</v>
      </c>
      <c r="G326" s="125">
        <v>0</v>
      </c>
      <c r="H326" s="125">
        <f t="shared" si="130"/>
        <v>0</v>
      </c>
      <c r="I326" s="125">
        <v>0</v>
      </c>
      <c r="J326" s="125">
        <v>0</v>
      </c>
      <c r="K326" s="125">
        <v>0</v>
      </c>
      <c r="L326" s="125">
        <v>0</v>
      </c>
      <c r="M326" s="125">
        <v>0</v>
      </c>
      <c r="N326" s="125">
        <v>0</v>
      </c>
      <c r="O326" s="125">
        <v>0</v>
      </c>
      <c r="P326" s="125">
        <v>0</v>
      </c>
      <c r="Q326" s="125"/>
      <c r="R326" s="125">
        <v>0</v>
      </c>
      <c r="S326" s="125">
        <v>0</v>
      </c>
      <c r="T326" s="125">
        <v>0</v>
      </c>
      <c r="U326" s="125">
        <v>0</v>
      </c>
      <c r="V326" s="125">
        <v>0</v>
      </c>
      <c r="W326" s="125">
        <v>0</v>
      </c>
      <c r="X326" s="123" t="s">
        <v>486</v>
      </c>
      <c r="Y326" s="123" t="s">
        <v>158</v>
      </c>
      <c r="Z326" s="123" t="s">
        <v>137</v>
      </c>
      <c r="AA326" s="124" t="s">
        <v>492</v>
      </c>
      <c r="AB326" s="125">
        <f t="shared" ref="AB326:AB328" si="148">SUBTOTAL(9,AC326:BD326)</f>
        <v>0</v>
      </c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5">
        <v>0</v>
      </c>
      <c r="BE326" s="125">
        <f t="shared" si="132"/>
        <v>0</v>
      </c>
      <c r="BF326" s="125">
        <f t="shared" si="133"/>
        <v>0</v>
      </c>
      <c r="BG326" s="125"/>
      <c r="BH326" s="125"/>
      <c r="BI326" s="125">
        <v>0</v>
      </c>
      <c r="BJ326" s="125">
        <v>0</v>
      </c>
      <c r="BK326" s="125">
        <v>0</v>
      </c>
      <c r="BL326" s="125">
        <v>0</v>
      </c>
      <c r="BM326" s="125">
        <v>0</v>
      </c>
      <c r="BN326" s="125">
        <v>0</v>
      </c>
      <c r="BO326" s="125">
        <v>0</v>
      </c>
      <c r="BP326" s="125">
        <v>0</v>
      </c>
      <c r="BQ326" s="125">
        <v>0</v>
      </c>
      <c r="BR326" s="125">
        <v>50</v>
      </c>
      <c r="BS326" s="125">
        <f t="shared" si="134"/>
        <v>50</v>
      </c>
    </row>
    <row r="327" s="110" customFormat="1" spans="1:71">
      <c r="A327" s="123" t="s">
        <v>486</v>
      </c>
      <c r="B327" s="123" t="s">
        <v>158</v>
      </c>
      <c r="C327" s="123" t="s">
        <v>142</v>
      </c>
      <c r="D327" s="124" t="s">
        <v>493</v>
      </c>
      <c r="E327" s="125">
        <f t="shared" si="128"/>
        <v>0</v>
      </c>
      <c r="F327" s="125">
        <f t="shared" si="129"/>
        <v>0</v>
      </c>
      <c r="G327" s="125">
        <v>0</v>
      </c>
      <c r="H327" s="125">
        <f t="shared" si="130"/>
        <v>0</v>
      </c>
      <c r="I327" s="125">
        <v>0</v>
      </c>
      <c r="J327" s="125">
        <v>0</v>
      </c>
      <c r="K327" s="125">
        <v>0</v>
      </c>
      <c r="L327" s="125">
        <v>0</v>
      </c>
      <c r="M327" s="125">
        <v>0</v>
      </c>
      <c r="N327" s="125">
        <v>0</v>
      </c>
      <c r="O327" s="125">
        <v>0</v>
      </c>
      <c r="P327" s="125">
        <v>0</v>
      </c>
      <c r="Q327" s="125"/>
      <c r="R327" s="125">
        <v>0</v>
      </c>
      <c r="S327" s="125">
        <v>0</v>
      </c>
      <c r="T327" s="125">
        <v>0</v>
      </c>
      <c r="U327" s="125">
        <v>0</v>
      </c>
      <c r="V327" s="125">
        <v>0</v>
      </c>
      <c r="W327" s="125">
        <v>0</v>
      </c>
      <c r="X327" s="123" t="s">
        <v>486</v>
      </c>
      <c r="Y327" s="123" t="s">
        <v>158</v>
      </c>
      <c r="Z327" s="123" t="s">
        <v>142</v>
      </c>
      <c r="AA327" s="124" t="s">
        <v>493</v>
      </c>
      <c r="AB327" s="125">
        <f t="shared" si="148"/>
        <v>0</v>
      </c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>
        <v>0</v>
      </c>
      <c r="BE327" s="125">
        <f t="shared" si="132"/>
        <v>0</v>
      </c>
      <c r="BF327" s="125">
        <f t="shared" si="133"/>
        <v>0</v>
      </c>
      <c r="BG327" s="125"/>
      <c r="BH327" s="125"/>
      <c r="BI327" s="125">
        <v>0</v>
      </c>
      <c r="BJ327" s="125">
        <v>0</v>
      </c>
      <c r="BK327" s="125">
        <v>0</v>
      </c>
      <c r="BL327" s="125">
        <v>0</v>
      </c>
      <c r="BM327" s="125">
        <v>0</v>
      </c>
      <c r="BN327" s="125">
        <v>0</v>
      </c>
      <c r="BO327" s="125">
        <v>0</v>
      </c>
      <c r="BP327" s="125">
        <v>0</v>
      </c>
      <c r="BQ327" s="125">
        <v>0</v>
      </c>
      <c r="BR327" s="125">
        <v>0</v>
      </c>
      <c r="BS327" s="125">
        <f t="shared" si="134"/>
        <v>0</v>
      </c>
    </row>
    <row r="328" s="110" customFormat="1" spans="1:71">
      <c r="A328" s="123" t="s">
        <v>486</v>
      </c>
      <c r="B328" s="123" t="s">
        <v>158</v>
      </c>
      <c r="C328" s="123" t="s">
        <v>145</v>
      </c>
      <c r="D328" s="124" t="s">
        <v>494</v>
      </c>
      <c r="E328" s="125">
        <f t="shared" ref="E328:E388" si="149">F328+AB328+BE328</f>
        <v>0</v>
      </c>
      <c r="F328" s="125">
        <f t="shared" si="129"/>
        <v>0</v>
      </c>
      <c r="G328" s="125">
        <v>0</v>
      </c>
      <c r="H328" s="125">
        <f t="shared" si="130"/>
        <v>0</v>
      </c>
      <c r="I328" s="125">
        <v>0</v>
      </c>
      <c r="J328" s="125">
        <v>0</v>
      </c>
      <c r="K328" s="125">
        <v>0</v>
      </c>
      <c r="L328" s="125">
        <v>0</v>
      </c>
      <c r="M328" s="125">
        <v>0</v>
      </c>
      <c r="N328" s="125">
        <v>0</v>
      </c>
      <c r="O328" s="125">
        <v>0</v>
      </c>
      <c r="P328" s="125">
        <v>0</v>
      </c>
      <c r="Q328" s="125"/>
      <c r="R328" s="125">
        <v>0</v>
      </c>
      <c r="S328" s="125">
        <v>0</v>
      </c>
      <c r="T328" s="125">
        <v>0</v>
      </c>
      <c r="U328" s="125">
        <v>0</v>
      </c>
      <c r="V328" s="125">
        <v>0</v>
      </c>
      <c r="W328" s="125">
        <v>0</v>
      </c>
      <c r="X328" s="123" t="s">
        <v>486</v>
      </c>
      <c r="Y328" s="123" t="s">
        <v>158</v>
      </c>
      <c r="Z328" s="123" t="s">
        <v>145</v>
      </c>
      <c r="AA328" s="124" t="s">
        <v>494</v>
      </c>
      <c r="AB328" s="125">
        <f t="shared" si="148"/>
        <v>0</v>
      </c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>
        <v>0</v>
      </c>
      <c r="BE328" s="125">
        <f t="shared" si="132"/>
        <v>0</v>
      </c>
      <c r="BF328" s="125">
        <f t="shared" si="133"/>
        <v>0</v>
      </c>
      <c r="BG328" s="125"/>
      <c r="BH328" s="125"/>
      <c r="BI328" s="125">
        <v>0</v>
      </c>
      <c r="BJ328" s="125">
        <v>0</v>
      </c>
      <c r="BK328" s="125">
        <v>0</v>
      </c>
      <c r="BL328" s="125">
        <v>0</v>
      </c>
      <c r="BM328" s="125">
        <v>0</v>
      </c>
      <c r="BN328" s="125">
        <v>0</v>
      </c>
      <c r="BO328" s="125">
        <v>0</v>
      </c>
      <c r="BP328" s="125">
        <v>0</v>
      </c>
      <c r="BQ328" s="125">
        <v>0</v>
      </c>
      <c r="BR328" s="125">
        <v>0</v>
      </c>
      <c r="BS328" s="125">
        <f t="shared" si="134"/>
        <v>0</v>
      </c>
    </row>
    <row r="329" s="110" customFormat="1" spans="1:71">
      <c r="A329" s="123"/>
      <c r="B329" s="123" t="s">
        <v>166</v>
      </c>
      <c r="C329" s="123"/>
      <c r="D329" s="124" t="s">
        <v>495</v>
      </c>
      <c r="E329" s="125">
        <f t="shared" si="149"/>
        <v>0</v>
      </c>
      <c r="F329" s="125">
        <f t="shared" ref="F329:F388" si="150">SUM(M329:W329)+G329+H329</f>
        <v>0</v>
      </c>
      <c r="G329" s="125">
        <v>0</v>
      </c>
      <c r="H329" s="125">
        <f t="shared" ref="H329:H388" si="151">SUM(I329:L329)</f>
        <v>0</v>
      </c>
      <c r="I329" s="125">
        <v>0</v>
      </c>
      <c r="J329" s="125">
        <v>0</v>
      </c>
      <c r="K329" s="125">
        <v>0</v>
      </c>
      <c r="L329" s="125">
        <v>0</v>
      </c>
      <c r="M329" s="125">
        <v>0</v>
      </c>
      <c r="N329" s="125">
        <v>0</v>
      </c>
      <c r="O329" s="125">
        <v>0</v>
      </c>
      <c r="P329" s="125">
        <v>0</v>
      </c>
      <c r="Q329" s="125"/>
      <c r="R329" s="125">
        <v>0</v>
      </c>
      <c r="S329" s="125">
        <v>0</v>
      </c>
      <c r="T329" s="125">
        <v>0</v>
      </c>
      <c r="U329" s="125">
        <v>0</v>
      </c>
      <c r="V329" s="125">
        <v>0</v>
      </c>
      <c r="W329" s="125">
        <v>0</v>
      </c>
      <c r="X329" s="123"/>
      <c r="Y329" s="123" t="s">
        <v>166</v>
      </c>
      <c r="Z329" s="123"/>
      <c r="AA329" s="124" t="s">
        <v>495</v>
      </c>
      <c r="AB329" s="125">
        <f t="shared" ref="AB329:AB387" si="152">SUM(BD329:BD329)</f>
        <v>0</v>
      </c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>
        <v>0</v>
      </c>
      <c r="BE329" s="125">
        <f t="shared" ref="BE329:BE388" si="153">SUM(BI329:BQ329)+BF329</f>
        <v>0</v>
      </c>
      <c r="BF329" s="125">
        <f t="shared" ref="BF329:BF388" si="154">BG329+BH329</f>
        <v>0</v>
      </c>
      <c r="BG329" s="125"/>
      <c r="BH329" s="125"/>
      <c r="BI329" s="125">
        <v>0</v>
      </c>
      <c r="BJ329" s="125">
        <v>0</v>
      </c>
      <c r="BK329" s="125">
        <v>0</v>
      </c>
      <c r="BL329" s="125">
        <v>0</v>
      </c>
      <c r="BM329" s="125">
        <v>0</v>
      </c>
      <c r="BN329" s="125">
        <v>0</v>
      </c>
      <c r="BO329" s="125">
        <v>0</v>
      </c>
      <c r="BP329" s="125">
        <v>0</v>
      </c>
      <c r="BQ329" s="125">
        <v>0</v>
      </c>
      <c r="BR329" s="125">
        <v>0</v>
      </c>
      <c r="BS329" s="125">
        <f t="shared" ref="BS329:BS388" si="155">BR329+BE329+AB329+F329</f>
        <v>0</v>
      </c>
    </row>
    <row r="330" s="110" customFormat="1" spans="1:71">
      <c r="A330" s="123" t="s">
        <v>486</v>
      </c>
      <c r="B330" s="123" t="s">
        <v>168</v>
      </c>
      <c r="C330" s="123" t="s">
        <v>142</v>
      </c>
      <c r="D330" s="124" t="s">
        <v>496</v>
      </c>
      <c r="E330" s="125">
        <f t="shared" si="149"/>
        <v>0</v>
      </c>
      <c r="F330" s="125">
        <f t="shared" si="150"/>
        <v>0</v>
      </c>
      <c r="G330" s="125">
        <v>0</v>
      </c>
      <c r="H330" s="125">
        <f t="shared" si="151"/>
        <v>0</v>
      </c>
      <c r="I330" s="125">
        <v>0</v>
      </c>
      <c r="J330" s="125">
        <v>0</v>
      </c>
      <c r="K330" s="125">
        <v>0</v>
      </c>
      <c r="L330" s="125">
        <v>0</v>
      </c>
      <c r="M330" s="125">
        <v>0</v>
      </c>
      <c r="N330" s="125">
        <v>0</v>
      </c>
      <c r="O330" s="125">
        <v>0</v>
      </c>
      <c r="P330" s="125">
        <v>0</v>
      </c>
      <c r="Q330" s="125"/>
      <c r="R330" s="125">
        <v>0</v>
      </c>
      <c r="S330" s="125">
        <v>0</v>
      </c>
      <c r="T330" s="125">
        <v>0</v>
      </c>
      <c r="U330" s="125">
        <v>0</v>
      </c>
      <c r="V330" s="125">
        <v>0</v>
      </c>
      <c r="W330" s="125">
        <v>0</v>
      </c>
      <c r="X330" s="123" t="s">
        <v>486</v>
      </c>
      <c r="Y330" s="123" t="s">
        <v>168</v>
      </c>
      <c r="Z330" s="123" t="s">
        <v>142</v>
      </c>
      <c r="AA330" s="124" t="s">
        <v>496</v>
      </c>
      <c r="AB330" s="125">
        <f t="shared" ref="AB330:AB331" si="156">SUBTOTAL(9,AC330:BD330)</f>
        <v>0</v>
      </c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>
        <v>0</v>
      </c>
      <c r="BE330" s="125">
        <f t="shared" si="153"/>
        <v>0</v>
      </c>
      <c r="BF330" s="125">
        <f t="shared" si="154"/>
        <v>0</v>
      </c>
      <c r="BG330" s="125"/>
      <c r="BH330" s="125"/>
      <c r="BI330" s="125">
        <v>0</v>
      </c>
      <c r="BJ330" s="125">
        <v>0</v>
      </c>
      <c r="BK330" s="125">
        <v>0</v>
      </c>
      <c r="BL330" s="125">
        <v>0</v>
      </c>
      <c r="BM330" s="125">
        <v>0</v>
      </c>
      <c r="BN330" s="125">
        <v>0</v>
      </c>
      <c r="BO330" s="125">
        <v>0</v>
      </c>
      <c r="BP330" s="125">
        <v>0</v>
      </c>
      <c r="BQ330" s="125">
        <v>0</v>
      </c>
      <c r="BR330" s="125">
        <v>0</v>
      </c>
      <c r="BS330" s="125">
        <f t="shared" si="155"/>
        <v>0</v>
      </c>
    </row>
    <row r="331" s="110" customFormat="1" spans="1:71">
      <c r="A331" s="123" t="s">
        <v>486</v>
      </c>
      <c r="B331" s="123" t="s">
        <v>168</v>
      </c>
      <c r="C331" s="123" t="s">
        <v>154</v>
      </c>
      <c r="D331" s="124" t="s">
        <v>497</v>
      </c>
      <c r="E331" s="125">
        <f t="shared" si="149"/>
        <v>0</v>
      </c>
      <c r="F331" s="125">
        <f t="shared" si="150"/>
        <v>0</v>
      </c>
      <c r="G331" s="125">
        <v>0</v>
      </c>
      <c r="H331" s="125">
        <f t="shared" si="151"/>
        <v>0</v>
      </c>
      <c r="I331" s="125">
        <v>0</v>
      </c>
      <c r="J331" s="125">
        <v>0</v>
      </c>
      <c r="K331" s="125">
        <v>0</v>
      </c>
      <c r="L331" s="125">
        <v>0</v>
      </c>
      <c r="M331" s="125">
        <v>0</v>
      </c>
      <c r="N331" s="125">
        <v>0</v>
      </c>
      <c r="O331" s="125">
        <v>0</v>
      </c>
      <c r="P331" s="125">
        <v>0</v>
      </c>
      <c r="Q331" s="125"/>
      <c r="R331" s="125">
        <v>0</v>
      </c>
      <c r="S331" s="125">
        <v>0</v>
      </c>
      <c r="T331" s="125">
        <v>0</v>
      </c>
      <c r="U331" s="125">
        <v>0</v>
      </c>
      <c r="V331" s="125">
        <v>0</v>
      </c>
      <c r="W331" s="125">
        <v>0</v>
      </c>
      <c r="X331" s="123" t="s">
        <v>486</v>
      </c>
      <c r="Y331" s="123" t="s">
        <v>168</v>
      </c>
      <c r="Z331" s="123" t="s">
        <v>154</v>
      </c>
      <c r="AA331" s="124" t="s">
        <v>497</v>
      </c>
      <c r="AB331" s="125">
        <f t="shared" si="156"/>
        <v>0</v>
      </c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>
        <v>0</v>
      </c>
      <c r="BE331" s="125">
        <f t="shared" si="153"/>
        <v>0</v>
      </c>
      <c r="BF331" s="125">
        <f t="shared" si="154"/>
        <v>0</v>
      </c>
      <c r="BG331" s="125"/>
      <c r="BH331" s="125"/>
      <c r="BI331" s="125">
        <v>0</v>
      </c>
      <c r="BJ331" s="125">
        <v>0</v>
      </c>
      <c r="BK331" s="125">
        <v>0</v>
      </c>
      <c r="BL331" s="125">
        <v>0</v>
      </c>
      <c r="BM331" s="125">
        <v>0</v>
      </c>
      <c r="BN331" s="125">
        <v>0</v>
      </c>
      <c r="BO331" s="125">
        <v>0</v>
      </c>
      <c r="BP331" s="125">
        <v>0</v>
      </c>
      <c r="BQ331" s="125">
        <v>0</v>
      </c>
      <c r="BR331" s="125">
        <v>0</v>
      </c>
      <c r="BS331" s="125">
        <f t="shared" si="155"/>
        <v>0</v>
      </c>
    </row>
    <row r="332" s="110" customFormat="1" spans="1:71">
      <c r="A332" s="123" t="s">
        <v>498</v>
      </c>
      <c r="B332" s="123"/>
      <c r="C332" s="123"/>
      <c r="D332" s="124" t="s">
        <v>499</v>
      </c>
      <c r="E332" s="125">
        <f t="shared" si="149"/>
        <v>251.44</v>
      </c>
      <c r="F332" s="125">
        <f t="shared" si="150"/>
        <v>183.91</v>
      </c>
      <c r="G332" s="125">
        <v>103.07</v>
      </c>
      <c r="H332" s="125">
        <f t="shared" si="151"/>
        <v>65.25</v>
      </c>
      <c r="I332" s="125">
        <v>65.25</v>
      </c>
      <c r="J332" s="125">
        <v>0</v>
      </c>
      <c r="K332" s="125">
        <v>0</v>
      </c>
      <c r="L332" s="125">
        <v>0</v>
      </c>
      <c r="M332" s="125">
        <v>8.59</v>
      </c>
      <c r="N332" s="125">
        <v>0</v>
      </c>
      <c r="O332" s="125">
        <v>0</v>
      </c>
      <c r="P332" s="125">
        <v>0</v>
      </c>
      <c r="Q332" s="125"/>
      <c r="R332" s="125">
        <v>0</v>
      </c>
      <c r="S332" s="125">
        <v>0</v>
      </c>
      <c r="T332" s="125">
        <v>0</v>
      </c>
      <c r="U332" s="125">
        <v>0</v>
      </c>
      <c r="V332" s="125">
        <v>0</v>
      </c>
      <c r="W332" s="125">
        <v>7</v>
      </c>
      <c r="X332" s="123" t="s">
        <v>498</v>
      </c>
      <c r="Y332" s="123"/>
      <c r="Z332" s="123"/>
      <c r="AA332" s="124" t="s">
        <v>499</v>
      </c>
      <c r="AB332" s="125">
        <f>AB333+AB336</f>
        <v>56.54</v>
      </c>
      <c r="AC332" s="125">
        <f t="shared" ref="AC332:BD332" si="157">AC333+AC336</f>
        <v>5</v>
      </c>
      <c r="AD332" s="125">
        <f t="shared" si="157"/>
        <v>0</v>
      </c>
      <c r="AE332" s="125">
        <f t="shared" si="157"/>
        <v>0</v>
      </c>
      <c r="AF332" s="125">
        <f t="shared" si="157"/>
        <v>0</v>
      </c>
      <c r="AG332" s="125">
        <f t="shared" si="157"/>
        <v>0.2</v>
      </c>
      <c r="AH332" s="125">
        <f t="shared" si="157"/>
        <v>1</v>
      </c>
      <c r="AI332" s="125">
        <f t="shared" si="157"/>
        <v>1.8</v>
      </c>
      <c r="AJ332" s="125">
        <f t="shared" si="157"/>
        <v>0</v>
      </c>
      <c r="AK332" s="125">
        <f t="shared" si="157"/>
        <v>0</v>
      </c>
      <c r="AL332" s="125">
        <f t="shared" si="157"/>
        <v>18</v>
      </c>
      <c r="AM332" s="125">
        <f t="shared" si="157"/>
        <v>0</v>
      </c>
      <c r="AN332" s="125">
        <f t="shared" si="157"/>
        <v>0</v>
      </c>
      <c r="AO332" s="125">
        <f t="shared" si="157"/>
        <v>0</v>
      </c>
      <c r="AP332" s="125">
        <f t="shared" si="157"/>
        <v>0.5</v>
      </c>
      <c r="AQ332" s="125">
        <f t="shared" si="157"/>
        <v>0.5</v>
      </c>
      <c r="AR332" s="125">
        <f t="shared" si="157"/>
        <v>4</v>
      </c>
      <c r="AS332" s="125">
        <f t="shared" si="157"/>
        <v>0</v>
      </c>
      <c r="AT332" s="125">
        <f t="shared" si="157"/>
        <v>0</v>
      </c>
      <c r="AU332" s="125">
        <f t="shared" si="157"/>
        <v>0</v>
      </c>
      <c r="AV332" s="125">
        <f t="shared" si="157"/>
        <v>0</v>
      </c>
      <c r="AW332" s="125">
        <f t="shared" si="157"/>
        <v>0</v>
      </c>
      <c r="AX332" s="125">
        <f t="shared" si="157"/>
        <v>7</v>
      </c>
      <c r="AY332" s="125">
        <f t="shared" si="157"/>
        <v>0</v>
      </c>
      <c r="AZ332" s="125">
        <f t="shared" si="157"/>
        <v>0</v>
      </c>
      <c r="BA332" s="125">
        <f t="shared" si="157"/>
        <v>18.54</v>
      </c>
      <c r="BB332" s="125">
        <f t="shared" si="157"/>
        <v>0</v>
      </c>
      <c r="BC332" s="125">
        <f t="shared" si="157"/>
        <v>0</v>
      </c>
      <c r="BD332" s="125">
        <f t="shared" si="157"/>
        <v>0</v>
      </c>
      <c r="BE332" s="125">
        <f t="shared" si="153"/>
        <v>10.99</v>
      </c>
      <c r="BF332" s="125">
        <f t="shared" si="154"/>
        <v>0</v>
      </c>
      <c r="BG332" s="125"/>
      <c r="BH332" s="125"/>
      <c r="BI332" s="125">
        <v>0</v>
      </c>
      <c r="BJ332" s="125">
        <v>0</v>
      </c>
      <c r="BK332" s="125">
        <v>10.99</v>
      </c>
      <c r="BL332" s="125">
        <v>0</v>
      </c>
      <c r="BM332" s="125">
        <v>0</v>
      </c>
      <c r="BN332" s="125">
        <v>0</v>
      </c>
      <c r="BO332" s="125">
        <v>0</v>
      </c>
      <c r="BP332" s="125">
        <v>0</v>
      </c>
      <c r="BQ332" s="125">
        <v>0</v>
      </c>
      <c r="BR332" s="125">
        <v>779.27</v>
      </c>
      <c r="BS332" s="125">
        <f t="shared" si="155"/>
        <v>1030.71</v>
      </c>
    </row>
    <row r="333" s="110" customFormat="1" spans="1:71">
      <c r="A333" s="123"/>
      <c r="B333" s="123" t="s">
        <v>159</v>
      </c>
      <c r="C333" s="123"/>
      <c r="D333" s="124" t="s">
        <v>500</v>
      </c>
      <c r="E333" s="125">
        <f t="shared" si="149"/>
        <v>251.44</v>
      </c>
      <c r="F333" s="125">
        <f t="shared" si="150"/>
        <v>183.91</v>
      </c>
      <c r="G333" s="125">
        <v>103.07</v>
      </c>
      <c r="H333" s="125">
        <f t="shared" si="151"/>
        <v>65.25</v>
      </c>
      <c r="I333" s="125">
        <v>65.25</v>
      </c>
      <c r="J333" s="125">
        <v>0</v>
      </c>
      <c r="K333" s="125">
        <v>0</v>
      </c>
      <c r="L333" s="125">
        <v>0</v>
      </c>
      <c r="M333" s="125">
        <v>8.59</v>
      </c>
      <c r="N333" s="125">
        <v>0</v>
      </c>
      <c r="O333" s="125">
        <v>0</v>
      </c>
      <c r="P333" s="125">
        <v>0</v>
      </c>
      <c r="Q333" s="125"/>
      <c r="R333" s="125">
        <v>0</v>
      </c>
      <c r="S333" s="125">
        <v>0</v>
      </c>
      <c r="T333" s="125">
        <v>0</v>
      </c>
      <c r="U333" s="125">
        <v>0</v>
      </c>
      <c r="V333" s="125">
        <v>0</v>
      </c>
      <c r="W333" s="125">
        <v>7</v>
      </c>
      <c r="X333" s="123"/>
      <c r="Y333" s="123" t="s">
        <v>159</v>
      </c>
      <c r="Z333" s="123"/>
      <c r="AA333" s="124" t="s">
        <v>500</v>
      </c>
      <c r="AB333" s="125">
        <f>SUM(AB334:AB335)</f>
        <v>56.54</v>
      </c>
      <c r="AC333" s="125">
        <f t="shared" ref="AC333:BD333" si="158">SUM(AC334:AC335)</f>
        <v>5</v>
      </c>
      <c r="AD333" s="125">
        <f t="shared" si="158"/>
        <v>0</v>
      </c>
      <c r="AE333" s="125">
        <f t="shared" si="158"/>
        <v>0</v>
      </c>
      <c r="AF333" s="125">
        <f t="shared" si="158"/>
        <v>0</v>
      </c>
      <c r="AG333" s="125">
        <f t="shared" si="158"/>
        <v>0.2</v>
      </c>
      <c r="AH333" s="125">
        <f t="shared" si="158"/>
        <v>1</v>
      </c>
      <c r="AI333" s="125">
        <f t="shared" si="158"/>
        <v>1.8</v>
      </c>
      <c r="AJ333" s="125">
        <f t="shared" si="158"/>
        <v>0</v>
      </c>
      <c r="AK333" s="125">
        <f t="shared" si="158"/>
        <v>0</v>
      </c>
      <c r="AL333" s="125">
        <f t="shared" si="158"/>
        <v>18</v>
      </c>
      <c r="AM333" s="125">
        <f t="shared" si="158"/>
        <v>0</v>
      </c>
      <c r="AN333" s="125">
        <f t="shared" si="158"/>
        <v>0</v>
      </c>
      <c r="AO333" s="125">
        <f t="shared" si="158"/>
        <v>0</v>
      </c>
      <c r="AP333" s="125">
        <f t="shared" si="158"/>
        <v>0.5</v>
      </c>
      <c r="AQ333" s="125">
        <f t="shared" si="158"/>
        <v>0.5</v>
      </c>
      <c r="AR333" s="125">
        <f t="shared" si="158"/>
        <v>4</v>
      </c>
      <c r="AS333" s="125">
        <f t="shared" si="158"/>
        <v>0</v>
      </c>
      <c r="AT333" s="125">
        <f t="shared" si="158"/>
        <v>0</v>
      </c>
      <c r="AU333" s="125">
        <f t="shared" si="158"/>
        <v>0</v>
      </c>
      <c r="AV333" s="125">
        <f t="shared" si="158"/>
        <v>0</v>
      </c>
      <c r="AW333" s="125">
        <f t="shared" si="158"/>
        <v>0</v>
      </c>
      <c r="AX333" s="125">
        <f t="shared" si="158"/>
        <v>7</v>
      </c>
      <c r="AY333" s="125">
        <f t="shared" si="158"/>
        <v>0</v>
      </c>
      <c r="AZ333" s="125">
        <f t="shared" si="158"/>
        <v>0</v>
      </c>
      <c r="BA333" s="125">
        <f t="shared" si="158"/>
        <v>18.54</v>
      </c>
      <c r="BB333" s="125">
        <f t="shared" si="158"/>
        <v>0</v>
      </c>
      <c r="BC333" s="125">
        <f t="shared" si="158"/>
        <v>0</v>
      </c>
      <c r="BD333" s="125">
        <f t="shared" si="158"/>
        <v>0</v>
      </c>
      <c r="BE333" s="125">
        <f t="shared" si="153"/>
        <v>10.99</v>
      </c>
      <c r="BF333" s="125">
        <f t="shared" si="154"/>
        <v>0</v>
      </c>
      <c r="BG333" s="125"/>
      <c r="BH333" s="125"/>
      <c r="BI333" s="125">
        <v>0</v>
      </c>
      <c r="BJ333" s="125">
        <v>0</v>
      </c>
      <c r="BK333" s="125">
        <v>10.99</v>
      </c>
      <c r="BL333" s="125">
        <v>0</v>
      </c>
      <c r="BM333" s="125">
        <v>0</v>
      </c>
      <c r="BN333" s="125">
        <v>0</v>
      </c>
      <c r="BO333" s="125">
        <v>0</v>
      </c>
      <c r="BP333" s="125">
        <v>0</v>
      </c>
      <c r="BQ333" s="125">
        <v>0</v>
      </c>
      <c r="BR333" s="125">
        <v>609.27</v>
      </c>
      <c r="BS333" s="125">
        <f t="shared" si="155"/>
        <v>860.71</v>
      </c>
    </row>
    <row r="334" s="110" customFormat="1" spans="1:71">
      <c r="A334" s="123" t="s">
        <v>501</v>
      </c>
      <c r="B334" s="123" t="s">
        <v>161</v>
      </c>
      <c r="C334" s="123" t="s">
        <v>137</v>
      </c>
      <c r="D334" s="124" t="s">
        <v>141</v>
      </c>
      <c r="E334" s="125">
        <f t="shared" si="149"/>
        <v>251.44</v>
      </c>
      <c r="F334" s="125">
        <f t="shared" si="150"/>
        <v>183.91</v>
      </c>
      <c r="G334" s="125">
        <v>103.07</v>
      </c>
      <c r="H334" s="125">
        <f t="shared" si="151"/>
        <v>65.25</v>
      </c>
      <c r="I334" s="125">
        <v>65.25</v>
      </c>
      <c r="J334" s="125">
        <v>0</v>
      </c>
      <c r="K334" s="125">
        <v>0</v>
      </c>
      <c r="L334" s="125">
        <v>0</v>
      </c>
      <c r="M334" s="125">
        <v>8.59</v>
      </c>
      <c r="N334" s="125">
        <v>0</v>
      </c>
      <c r="O334" s="125">
        <v>0</v>
      </c>
      <c r="P334" s="125">
        <v>0</v>
      </c>
      <c r="Q334" s="125"/>
      <c r="R334" s="125">
        <v>0</v>
      </c>
      <c r="S334" s="125">
        <v>0</v>
      </c>
      <c r="T334" s="125">
        <v>0</v>
      </c>
      <c r="U334" s="125">
        <v>0</v>
      </c>
      <c r="V334" s="125">
        <v>0</v>
      </c>
      <c r="W334" s="125">
        <v>7</v>
      </c>
      <c r="X334" s="123" t="s">
        <v>501</v>
      </c>
      <c r="Y334" s="123" t="s">
        <v>161</v>
      </c>
      <c r="Z334" s="123" t="s">
        <v>137</v>
      </c>
      <c r="AA334" s="124" t="s">
        <v>141</v>
      </c>
      <c r="AB334" s="125">
        <f t="shared" ref="AB334:AB335" si="159">SUBTOTAL(9,AC334:BD334)</f>
        <v>56.54</v>
      </c>
      <c r="AC334" s="136">
        <v>5</v>
      </c>
      <c r="AD334" s="136">
        <v>0</v>
      </c>
      <c r="AE334" s="137">
        <v>0</v>
      </c>
      <c r="AF334" s="137">
        <v>0</v>
      </c>
      <c r="AG334" s="136">
        <v>0.2</v>
      </c>
      <c r="AH334" s="136">
        <v>1</v>
      </c>
      <c r="AI334" s="136">
        <v>1.8</v>
      </c>
      <c r="AJ334" s="136">
        <v>0</v>
      </c>
      <c r="AK334" s="136">
        <v>0</v>
      </c>
      <c r="AL334" s="136">
        <v>18</v>
      </c>
      <c r="AM334" s="137">
        <v>0</v>
      </c>
      <c r="AN334" s="136">
        <v>0</v>
      </c>
      <c r="AO334" s="136">
        <v>0</v>
      </c>
      <c r="AP334" s="136">
        <v>0.5</v>
      </c>
      <c r="AQ334" s="136">
        <v>0.5</v>
      </c>
      <c r="AR334" s="136">
        <v>4</v>
      </c>
      <c r="AS334" s="137">
        <v>0</v>
      </c>
      <c r="AT334" s="137">
        <v>0</v>
      </c>
      <c r="AU334" s="137">
        <v>0</v>
      </c>
      <c r="AV334" s="136">
        <v>0</v>
      </c>
      <c r="AW334" s="137">
        <v>0</v>
      </c>
      <c r="AX334" s="136">
        <v>7</v>
      </c>
      <c r="AY334" s="136">
        <v>0</v>
      </c>
      <c r="AZ334" s="136">
        <v>0</v>
      </c>
      <c r="BA334" s="136">
        <v>18.54</v>
      </c>
      <c r="BB334" s="136">
        <v>0</v>
      </c>
      <c r="BC334" s="136">
        <v>0</v>
      </c>
      <c r="BD334" s="125">
        <v>0</v>
      </c>
      <c r="BE334" s="125">
        <f t="shared" si="153"/>
        <v>10.99</v>
      </c>
      <c r="BF334" s="125">
        <f t="shared" si="154"/>
        <v>0</v>
      </c>
      <c r="BG334" s="125"/>
      <c r="BH334" s="125"/>
      <c r="BI334" s="125">
        <v>0</v>
      </c>
      <c r="BJ334" s="125">
        <v>0</v>
      </c>
      <c r="BK334" s="125">
        <v>10.99</v>
      </c>
      <c r="BL334" s="125">
        <v>0</v>
      </c>
      <c r="BM334" s="125">
        <v>0</v>
      </c>
      <c r="BN334" s="125">
        <v>0</v>
      </c>
      <c r="BO334" s="125">
        <v>0</v>
      </c>
      <c r="BP334" s="125">
        <v>0</v>
      </c>
      <c r="BQ334" s="125">
        <v>0</v>
      </c>
      <c r="BR334" s="125">
        <v>293</v>
      </c>
      <c r="BS334" s="125">
        <f t="shared" si="155"/>
        <v>544.44</v>
      </c>
    </row>
    <row r="335" s="110" customFormat="1" spans="1:71">
      <c r="A335" s="123" t="s">
        <v>501</v>
      </c>
      <c r="B335" s="123" t="s">
        <v>161</v>
      </c>
      <c r="C335" s="123" t="s">
        <v>175</v>
      </c>
      <c r="D335" s="124" t="s">
        <v>502</v>
      </c>
      <c r="E335" s="125">
        <f t="shared" si="149"/>
        <v>0</v>
      </c>
      <c r="F335" s="125">
        <f t="shared" si="150"/>
        <v>0</v>
      </c>
      <c r="G335" s="125">
        <v>0</v>
      </c>
      <c r="H335" s="125">
        <f t="shared" si="151"/>
        <v>0</v>
      </c>
      <c r="I335" s="125">
        <v>0</v>
      </c>
      <c r="J335" s="125">
        <v>0</v>
      </c>
      <c r="K335" s="125">
        <v>0</v>
      </c>
      <c r="L335" s="125">
        <v>0</v>
      </c>
      <c r="M335" s="125">
        <v>0</v>
      </c>
      <c r="N335" s="125">
        <v>0</v>
      </c>
      <c r="O335" s="125">
        <v>0</v>
      </c>
      <c r="P335" s="125">
        <v>0</v>
      </c>
      <c r="Q335" s="125"/>
      <c r="R335" s="125">
        <v>0</v>
      </c>
      <c r="S335" s="125">
        <v>0</v>
      </c>
      <c r="T335" s="125">
        <v>0</v>
      </c>
      <c r="U335" s="125">
        <v>0</v>
      </c>
      <c r="V335" s="125">
        <v>0</v>
      </c>
      <c r="W335" s="125">
        <v>0</v>
      </c>
      <c r="X335" s="123" t="s">
        <v>501</v>
      </c>
      <c r="Y335" s="123" t="s">
        <v>161</v>
      </c>
      <c r="Z335" s="123" t="s">
        <v>175</v>
      </c>
      <c r="AA335" s="124" t="s">
        <v>502</v>
      </c>
      <c r="AB335" s="125">
        <f t="shared" si="159"/>
        <v>0</v>
      </c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>
        <v>0</v>
      </c>
      <c r="BE335" s="125">
        <f t="shared" si="153"/>
        <v>0</v>
      </c>
      <c r="BF335" s="125">
        <f t="shared" si="154"/>
        <v>0</v>
      </c>
      <c r="BG335" s="125"/>
      <c r="BH335" s="125"/>
      <c r="BI335" s="125">
        <v>0</v>
      </c>
      <c r="BJ335" s="125">
        <v>0</v>
      </c>
      <c r="BK335" s="125">
        <v>0</v>
      </c>
      <c r="BL335" s="125">
        <v>0</v>
      </c>
      <c r="BM335" s="125">
        <v>0</v>
      </c>
      <c r="BN335" s="125">
        <v>0</v>
      </c>
      <c r="BO335" s="125">
        <v>0</v>
      </c>
      <c r="BP335" s="125">
        <v>0</v>
      </c>
      <c r="BQ335" s="125">
        <v>0</v>
      </c>
      <c r="BR335" s="125">
        <v>316.27</v>
      </c>
      <c r="BS335" s="125">
        <f t="shared" si="155"/>
        <v>316.27</v>
      </c>
    </row>
    <row r="336" s="110" customFormat="1" spans="1:71">
      <c r="A336" s="123"/>
      <c r="B336" s="123" t="s">
        <v>150</v>
      </c>
      <c r="C336" s="123"/>
      <c r="D336" s="124" t="s">
        <v>503</v>
      </c>
      <c r="E336" s="125">
        <f t="shared" si="149"/>
        <v>0</v>
      </c>
      <c r="F336" s="125">
        <f t="shared" si="150"/>
        <v>0</v>
      </c>
      <c r="G336" s="125">
        <v>0</v>
      </c>
      <c r="H336" s="125">
        <f t="shared" si="151"/>
        <v>0</v>
      </c>
      <c r="I336" s="125">
        <v>0</v>
      </c>
      <c r="J336" s="125">
        <v>0</v>
      </c>
      <c r="K336" s="125">
        <v>0</v>
      </c>
      <c r="L336" s="125">
        <v>0</v>
      </c>
      <c r="M336" s="125">
        <v>0</v>
      </c>
      <c r="N336" s="125">
        <v>0</v>
      </c>
      <c r="O336" s="125">
        <v>0</v>
      </c>
      <c r="P336" s="125">
        <v>0</v>
      </c>
      <c r="Q336" s="125"/>
      <c r="R336" s="125">
        <v>0</v>
      </c>
      <c r="S336" s="125">
        <v>0</v>
      </c>
      <c r="T336" s="125">
        <v>0</v>
      </c>
      <c r="U336" s="125">
        <v>0</v>
      </c>
      <c r="V336" s="125">
        <v>0</v>
      </c>
      <c r="W336" s="125">
        <v>0</v>
      </c>
      <c r="X336" s="123"/>
      <c r="Y336" s="123" t="s">
        <v>150</v>
      </c>
      <c r="Z336" s="123"/>
      <c r="AA336" s="124" t="s">
        <v>503</v>
      </c>
      <c r="AB336" s="125">
        <f t="shared" si="152"/>
        <v>0</v>
      </c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5">
        <v>0</v>
      </c>
      <c r="BE336" s="125">
        <f t="shared" si="153"/>
        <v>0</v>
      </c>
      <c r="BF336" s="125">
        <f t="shared" si="154"/>
        <v>0</v>
      </c>
      <c r="BG336" s="125"/>
      <c r="BH336" s="125"/>
      <c r="BI336" s="125">
        <v>0</v>
      </c>
      <c r="BJ336" s="125">
        <v>0</v>
      </c>
      <c r="BK336" s="125">
        <v>0</v>
      </c>
      <c r="BL336" s="125">
        <v>0</v>
      </c>
      <c r="BM336" s="125">
        <v>0</v>
      </c>
      <c r="BN336" s="125">
        <v>0</v>
      </c>
      <c r="BO336" s="125">
        <v>0</v>
      </c>
      <c r="BP336" s="125">
        <v>0</v>
      </c>
      <c r="BQ336" s="125">
        <v>0</v>
      </c>
      <c r="BR336" s="125">
        <v>170</v>
      </c>
      <c r="BS336" s="125">
        <f t="shared" si="155"/>
        <v>170</v>
      </c>
    </row>
    <row r="337" s="110" customFormat="1" ht="19.5" customHeight="1" spans="1:71">
      <c r="A337" s="123" t="s">
        <v>501</v>
      </c>
      <c r="B337" s="123" t="s">
        <v>174</v>
      </c>
      <c r="C337" s="123" t="s">
        <v>159</v>
      </c>
      <c r="D337" s="124" t="s">
        <v>504</v>
      </c>
      <c r="E337" s="125">
        <f t="shared" si="149"/>
        <v>0</v>
      </c>
      <c r="F337" s="125">
        <f t="shared" si="150"/>
        <v>0</v>
      </c>
      <c r="G337" s="125">
        <v>0</v>
      </c>
      <c r="H337" s="125">
        <f t="shared" si="151"/>
        <v>0</v>
      </c>
      <c r="I337" s="125">
        <v>0</v>
      </c>
      <c r="J337" s="125">
        <v>0</v>
      </c>
      <c r="K337" s="125">
        <v>0</v>
      </c>
      <c r="L337" s="125">
        <v>0</v>
      </c>
      <c r="M337" s="125">
        <v>0</v>
      </c>
      <c r="N337" s="125">
        <v>0</v>
      </c>
      <c r="O337" s="125">
        <v>0</v>
      </c>
      <c r="P337" s="125">
        <v>0</v>
      </c>
      <c r="Q337" s="125"/>
      <c r="R337" s="125">
        <v>0</v>
      </c>
      <c r="S337" s="125">
        <v>0</v>
      </c>
      <c r="T337" s="125">
        <v>0</v>
      </c>
      <c r="U337" s="125">
        <v>0</v>
      </c>
      <c r="V337" s="125">
        <v>0</v>
      </c>
      <c r="W337" s="125">
        <v>0</v>
      </c>
      <c r="X337" s="123" t="s">
        <v>501</v>
      </c>
      <c r="Y337" s="123" t="s">
        <v>174</v>
      </c>
      <c r="Z337" s="123" t="s">
        <v>159</v>
      </c>
      <c r="AA337" s="124" t="s">
        <v>504</v>
      </c>
      <c r="AB337" s="125">
        <f t="shared" ref="AB337:AB338" si="160">SUBTOTAL(9,AC337:BD337)</f>
        <v>0</v>
      </c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>
        <v>0</v>
      </c>
      <c r="BE337" s="125">
        <f t="shared" si="153"/>
        <v>0</v>
      </c>
      <c r="BF337" s="125">
        <f t="shared" si="154"/>
        <v>0</v>
      </c>
      <c r="BG337" s="125"/>
      <c r="BH337" s="125"/>
      <c r="BI337" s="125">
        <v>0</v>
      </c>
      <c r="BJ337" s="125">
        <v>0</v>
      </c>
      <c r="BK337" s="125">
        <v>0</v>
      </c>
      <c r="BL337" s="125">
        <v>0</v>
      </c>
      <c r="BM337" s="125">
        <v>0</v>
      </c>
      <c r="BN337" s="125">
        <v>0</v>
      </c>
      <c r="BO337" s="125">
        <v>0</v>
      </c>
      <c r="BP337" s="125">
        <v>0</v>
      </c>
      <c r="BQ337" s="125">
        <v>0</v>
      </c>
      <c r="BR337" s="125">
        <v>70</v>
      </c>
      <c r="BS337" s="125">
        <f t="shared" si="155"/>
        <v>70</v>
      </c>
    </row>
    <row r="338" s="110" customFormat="1" ht="19.5" customHeight="1" spans="1:71">
      <c r="A338" s="123" t="s">
        <v>501</v>
      </c>
      <c r="B338" s="123" t="s">
        <v>174</v>
      </c>
      <c r="C338" s="123" t="s">
        <v>154</v>
      </c>
      <c r="D338" s="124" t="s">
        <v>505</v>
      </c>
      <c r="E338" s="125">
        <f t="shared" si="149"/>
        <v>0</v>
      </c>
      <c r="F338" s="125">
        <f t="shared" si="150"/>
        <v>0</v>
      </c>
      <c r="G338" s="125">
        <v>0</v>
      </c>
      <c r="H338" s="125">
        <f t="shared" si="151"/>
        <v>0</v>
      </c>
      <c r="I338" s="125">
        <v>0</v>
      </c>
      <c r="J338" s="125">
        <v>0</v>
      </c>
      <c r="K338" s="125">
        <v>0</v>
      </c>
      <c r="L338" s="125">
        <v>0</v>
      </c>
      <c r="M338" s="125">
        <v>0</v>
      </c>
      <c r="N338" s="125">
        <v>0</v>
      </c>
      <c r="O338" s="125">
        <v>0</v>
      </c>
      <c r="P338" s="125">
        <v>0</v>
      </c>
      <c r="Q338" s="125"/>
      <c r="R338" s="125">
        <v>0</v>
      </c>
      <c r="S338" s="125">
        <v>0</v>
      </c>
      <c r="T338" s="125">
        <v>0</v>
      </c>
      <c r="U338" s="125">
        <v>0</v>
      </c>
      <c r="V338" s="125">
        <v>0</v>
      </c>
      <c r="W338" s="125">
        <v>0</v>
      </c>
      <c r="X338" s="123" t="s">
        <v>501</v>
      </c>
      <c r="Y338" s="123" t="s">
        <v>174</v>
      </c>
      <c r="Z338" s="123" t="s">
        <v>154</v>
      </c>
      <c r="AA338" s="124" t="s">
        <v>505</v>
      </c>
      <c r="AB338" s="125">
        <f t="shared" si="160"/>
        <v>0</v>
      </c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>
        <v>0</v>
      </c>
      <c r="BE338" s="125">
        <f t="shared" si="153"/>
        <v>0</v>
      </c>
      <c r="BF338" s="125">
        <f t="shared" si="154"/>
        <v>0</v>
      </c>
      <c r="BG338" s="125"/>
      <c r="BH338" s="125"/>
      <c r="BI338" s="125">
        <v>0</v>
      </c>
      <c r="BJ338" s="125">
        <v>0</v>
      </c>
      <c r="BK338" s="125">
        <v>0</v>
      </c>
      <c r="BL338" s="125">
        <v>0</v>
      </c>
      <c r="BM338" s="125">
        <v>0</v>
      </c>
      <c r="BN338" s="125">
        <v>0</v>
      </c>
      <c r="BO338" s="125">
        <v>0</v>
      </c>
      <c r="BP338" s="125">
        <v>0</v>
      </c>
      <c r="BQ338" s="125">
        <v>0</v>
      </c>
      <c r="BR338" s="125">
        <v>100</v>
      </c>
      <c r="BS338" s="125">
        <f t="shared" si="155"/>
        <v>100</v>
      </c>
    </row>
    <row r="339" s="110" customFormat="1" ht="19.5" customHeight="1" spans="1:71">
      <c r="A339" s="123" t="s">
        <v>506</v>
      </c>
      <c r="B339" s="123"/>
      <c r="C339" s="123"/>
      <c r="D339" s="124" t="s">
        <v>507</v>
      </c>
      <c r="E339" s="125">
        <f t="shared" si="149"/>
        <v>152.33</v>
      </c>
      <c r="F339" s="125">
        <f t="shared" si="150"/>
        <v>110.92</v>
      </c>
      <c r="G339" s="125">
        <v>65</v>
      </c>
      <c r="H339" s="125">
        <f t="shared" si="151"/>
        <v>40.5</v>
      </c>
      <c r="I339" s="125">
        <v>40.5</v>
      </c>
      <c r="J339" s="125">
        <v>0</v>
      </c>
      <c r="K339" s="125">
        <v>0</v>
      </c>
      <c r="L339" s="125">
        <v>0</v>
      </c>
      <c r="M339" s="125">
        <v>5.42</v>
      </c>
      <c r="N339" s="125">
        <v>0</v>
      </c>
      <c r="O339" s="125">
        <v>0</v>
      </c>
      <c r="P339" s="125">
        <v>0</v>
      </c>
      <c r="Q339" s="125"/>
      <c r="R339" s="125">
        <v>0</v>
      </c>
      <c r="S339" s="125">
        <v>0</v>
      </c>
      <c r="T339" s="125">
        <v>0</v>
      </c>
      <c r="U339" s="125">
        <v>0</v>
      </c>
      <c r="V339" s="125">
        <v>0</v>
      </c>
      <c r="W339" s="125">
        <v>0</v>
      </c>
      <c r="X339" s="123" t="s">
        <v>506</v>
      </c>
      <c r="Y339" s="123"/>
      <c r="Z339" s="123"/>
      <c r="AA339" s="124" t="s">
        <v>507</v>
      </c>
      <c r="AB339" s="125">
        <f>AB340</f>
        <v>39.3</v>
      </c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>
        <v>0</v>
      </c>
      <c r="BE339" s="125">
        <f t="shared" si="153"/>
        <v>2.11</v>
      </c>
      <c r="BF339" s="125">
        <f t="shared" si="154"/>
        <v>0</v>
      </c>
      <c r="BG339" s="125"/>
      <c r="BH339" s="125"/>
      <c r="BI339" s="125">
        <v>0</v>
      </c>
      <c r="BJ339" s="125">
        <v>0</v>
      </c>
      <c r="BK339" s="125">
        <v>2.11</v>
      </c>
      <c r="BL339" s="125">
        <v>0</v>
      </c>
      <c r="BM339" s="125">
        <v>0</v>
      </c>
      <c r="BN339" s="125">
        <v>0</v>
      </c>
      <c r="BO339" s="125">
        <v>0</v>
      </c>
      <c r="BP339" s="125">
        <v>0</v>
      </c>
      <c r="BQ339" s="125">
        <v>0</v>
      </c>
      <c r="BR339" s="125">
        <f>69+107</f>
        <v>176</v>
      </c>
      <c r="BS339" s="125">
        <f t="shared" si="155"/>
        <v>328.33</v>
      </c>
    </row>
    <row r="340" s="110" customFormat="1" ht="19.5" customHeight="1" spans="1:71">
      <c r="A340" s="123"/>
      <c r="B340" s="123" t="s">
        <v>142</v>
      </c>
      <c r="C340" s="123"/>
      <c r="D340" s="124" t="s">
        <v>508</v>
      </c>
      <c r="E340" s="125">
        <f t="shared" si="149"/>
        <v>152.33</v>
      </c>
      <c r="F340" s="125">
        <f t="shared" si="150"/>
        <v>110.92</v>
      </c>
      <c r="G340" s="125">
        <v>65</v>
      </c>
      <c r="H340" s="125">
        <f t="shared" si="151"/>
        <v>40.5</v>
      </c>
      <c r="I340" s="125">
        <v>40.5</v>
      </c>
      <c r="J340" s="125">
        <v>0</v>
      </c>
      <c r="K340" s="125">
        <v>0</v>
      </c>
      <c r="L340" s="125">
        <v>0</v>
      </c>
      <c r="M340" s="125">
        <v>5.42</v>
      </c>
      <c r="N340" s="125">
        <v>0</v>
      </c>
      <c r="O340" s="125">
        <v>0</v>
      </c>
      <c r="P340" s="125">
        <v>0</v>
      </c>
      <c r="Q340" s="125"/>
      <c r="R340" s="125">
        <v>0</v>
      </c>
      <c r="S340" s="125">
        <v>0</v>
      </c>
      <c r="T340" s="125">
        <v>0</v>
      </c>
      <c r="U340" s="125">
        <v>0</v>
      </c>
      <c r="V340" s="125">
        <v>0</v>
      </c>
      <c r="W340" s="125">
        <v>0</v>
      </c>
      <c r="X340" s="123"/>
      <c r="Y340" s="123" t="s">
        <v>142</v>
      </c>
      <c r="Z340" s="123"/>
      <c r="AA340" s="124" t="s">
        <v>508</v>
      </c>
      <c r="AB340" s="125">
        <f>SUM(AB341)</f>
        <v>39.3</v>
      </c>
      <c r="AC340" s="125">
        <f t="shared" ref="AC340:BD340" si="161">SUM(AC341)</f>
        <v>1</v>
      </c>
      <c r="AD340" s="125">
        <f t="shared" si="161"/>
        <v>0.4</v>
      </c>
      <c r="AE340" s="125">
        <f t="shared" si="161"/>
        <v>0</v>
      </c>
      <c r="AF340" s="125">
        <f t="shared" si="161"/>
        <v>0</v>
      </c>
      <c r="AG340" s="125">
        <f t="shared" si="161"/>
        <v>0</v>
      </c>
      <c r="AH340" s="125">
        <f t="shared" si="161"/>
        <v>0</v>
      </c>
      <c r="AI340" s="125">
        <f t="shared" si="161"/>
        <v>0</v>
      </c>
      <c r="AJ340" s="125">
        <f t="shared" si="161"/>
        <v>0</v>
      </c>
      <c r="AK340" s="125">
        <f t="shared" si="161"/>
        <v>0</v>
      </c>
      <c r="AL340" s="125">
        <f t="shared" si="161"/>
        <v>0</v>
      </c>
      <c r="AM340" s="125">
        <f t="shared" si="161"/>
        <v>0</v>
      </c>
      <c r="AN340" s="125">
        <f t="shared" si="161"/>
        <v>1</v>
      </c>
      <c r="AO340" s="125">
        <f t="shared" si="161"/>
        <v>0</v>
      </c>
      <c r="AP340" s="125">
        <f t="shared" si="161"/>
        <v>1</v>
      </c>
      <c r="AQ340" s="125">
        <f t="shared" si="161"/>
        <v>0</v>
      </c>
      <c r="AR340" s="125">
        <f t="shared" si="161"/>
        <v>1</v>
      </c>
      <c r="AS340" s="125">
        <f t="shared" si="161"/>
        <v>0</v>
      </c>
      <c r="AT340" s="125">
        <f t="shared" si="161"/>
        <v>0</v>
      </c>
      <c r="AU340" s="125">
        <f t="shared" si="161"/>
        <v>0</v>
      </c>
      <c r="AV340" s="125">
        <f t="shared" si="161"/>
        <v>0.5</v>
      </c>
      <c r="AW340" s="125">
        <f t="shared" si="161"/>
        <v>0</v>
      </c>
      <c r="AX340" s="125">
        <f t="shared" si="161"/>
        <v>10.98</v>
      </c>
      <c r="AY340" s="125">
        <f t="shared" si="161"/>
        <v>0</v>
      </c>
      <c r="AZ340" s="125">
        <f t="shared" si="161"/>
        <v>1</v>
      </c>
      <c r="BA340" s="125">
        <f t="shared" si="161"/>
        <v>12.88</v>
      </c>
      <c r="BB340" s="125">
        <f t="shared" si="161"/>
        <v>0</v>
      </c>
      <c r="BC340" s="125">
        <f t="shared" si="161"/>
        <v>9.54</v>
      </c>
      <c r="BD340" s="125">
        <f t="shared" si="161"/>
        <v>0</v>
      </c>
      <c r="BE340" s="125">
        <f t="shared" si="153"/>
        <v>2.11</v>
      </c>
      <c r="BF340" s="125">
        <f t="shared" si="154"/>
        <v>0</v>
      </c>
      <c r="BG340" s="125"/>
      <c r="BH340" s="125"/>
      <c r="BI340" s="125">
        <v>0</v>
      </c>
      <c r="BJ340" s="125">
        <v>0</v>
      </c>
      <c r="BK340" s="125">
        <v>2.11</v>
      </c>
      <c r="BL340" s="125">
        <v>0</v>
      </c>
      <c r="BM340" s="125">
        <v>0</v>
      </c>
      <c r="BN340" s="125">
        <v>0</v>
      </c>
      <c r="BO340" s="125">
        <v>0</v>
      </c>
      <c r="BP340" s="125">
        <v>0</v>
      </c>
      <c r="BQ340" s="125">
        <v>0</v>
      </c>
      <c r="BR340" s="125">
        <f>69+107</f>
        <v>176</v>
      </c>
      <c r="BS340" s="125">
        <f t="shared" si="155"/>
        <v>328.33</v>
      </c>
    </row>
    <row r="341" s="110" customFormat="1" ht="19.5" customHeight="1" spans="1:71">
      <c r="A341" s="123" t="s">
        <v>509</v>
      </c>
      <c r="B341" s="123" t="s">
        <v>144</v>
      </c>
      <c r="C341" s="123" t="s">
        <v>137</v>
      </c>
      <c r="D341" s="124" t="s">
        <v>141</v>
      </c>
      <c r="E341" s="125">
        <f t="shared" si="149"/>
        <v>152.33</v>
      </c>
      <c r="F341" s="125">
        <f t="shared" si="150"/>
        <v>110.92</v>
      </c>
      <c r="G341" s="125">
        <v>65</v>
      </c>
      <c r="H341" s="125">
        <f t="shared" si="151"/>
        <v>40.5</v>
      </c>
      <c r="I341" s="125">
        <v>40.5</v>
      </c>
      <c r="J341" s="125">
        <v>0</v>
      </c>
      <c r="K341" s="125">
        <v>0</v>
      </c>
      <c r="L341" s="125">
        <v>0</v>
      </c>
      <c r="M341" s="125">
        <v>5.42</v>
      </c>
      <c r="N341" s="125">
        <v>0</v>
      </c>
      <c r="O341" s="125">
        <v>0</v>
      </c>
      <c r="P341" s="125">
        <v>0</v>
      </c>
      <c r="Q341" s="125"/>
      <c r="R341" s="125">
        <v>0</v>
      </c>
      <c r="S341" s="125">
        <v>0</v>
      </c>
      <c r="T341" s="125">
        <v>0</v>
      </c>
      <c r="U341" s="125">
        <v>0</v>
      </c>
      <c r="V341" s="125">
        <v>0</v>
      </c>
      <c r="W341" s="125">
        <v>0</v>
      </c>
      <c r="X341" s="123" t="s">
        <v>509</v>
      </c>
      <c r="Y341" s="123" t="s">
        <v>144</v>
      </c>
      <c r="Z341" s="123" t="s">
        <v>137</v>
      </c>
      <c r="AA341" s="124" t="s">
        <v>141</v>
      </c>
      <c r="AB341" s="125">
        <f>SUBTOTAL(9,AC341:BD341)</f>
        <v>39.3</v>
      </c>
      <c r="AC341" s="136">
        <v>1</v>
      </c>
      <c r="AD341" s="136">
        <v>0.4</v>
      </c>
      <c r="AE341" s="137">
        <v>0</v>
      </c>
      <c r="AF341" s="137">
        <v>0</v>
      </c>
      <c r="AG341" s="136">
        <v>0</v>
      </c>
      <c r="AH341" s="136">
        <v>0</v>
      </c>
      <c r="AI341" s="136">
        <v>0</v>
      </c>
      <c r="AJ341" s="136">
        <v>0</v>
      </c>
      <c r="AK341" s="136">
        <v>0</v>
      </c>
      <c r="AL341" s="136">
        <v>0</v>
      </c>
      <c r="AM341" s="137">
        <v>0</v>
      </c>
      <c r="AN341" s="136">
        <v>1</v>
      </c>
      <c r="AO341" s="136">
        <v>0</v>
      </c>
      <c r="AP341" s="136">
        <v>1</v>
      </c>
      <c r="AQ341" s="136">
        <v>0</v>
      </c>
      <c r="AR341" s="136">
        <v>1</v>
      </c>
      <c r="AS341" s="137">
        <v>0</v>
      </c>
      <c r="AT341" s="137">
        <v>0</v>
      </c>
      <c r="AU341" s="137">
        <v>0</v>
      </c>
      <c r="AV341" s="136">
        <v>0.5</v>
      </c>
      <c r="AW341" s="137">
        <v>0</v>
      </c>
      <c r="AX341" s="136">
        <v>10.98</v>
      </c>
      <c r="AY341" s="136">
        <v>0</v>
      </c>
      <c r="AZ341" s="136">
        <v>1</v>
      </c>
      <c r="BA341" s="136">
        <v>12.88</v>
      </c>
      <c r="BB341" s="136">
        <v>0</v>
      </c>
      <c r="BC341" s="136">
        <v>9.54</v>
      </c>
      <c r="BD341" s="125">
        <v>0</v>
      </c>
      <c r="BE341" s="125">
        <f t="shared" si="153"/>
        <v>2.11</v>
      </c>
      <c r="BF341" s="125">
        <f t="shared" si="154"/>
        <v>0</v>
      </c>
      <c r="BG341" s="125"/>
      <c r="BH341" s="125"/>
      <c r="BI341" s="125">
        <v>0</v>
      </c>
      <c r="BJ341" s="125">
        <v>0</v>
      </c>
      <c r="BK341" s="125">
        <v>2.11</v>
      </c>
      <c r="BL341" s="125">
        <v>0</v>
      </c>
      <c r="BM341" s="125">
        <v>0</v>
      </c>
      <c r="BN341" s="125">
        <v>0</v>
      </c>
      <c r="BO341" s="125">
        <v>0</v>
      </c>
      <c r="BP341" s="125">
        <v>0</v>
      </c>
      <c r="BQ341" s="125">
        <v>0</v>
      </c>
      <c r="BR341" s="125">
        <f>69+107</f>
        <v>176</v>
      </c>
      <c r="BS341" s="125">
        <f t="shared" si="155"/>
        <v>328.33</v>
      </c>
    </row>
    <row r="342" s="110" customFormat="1" ht="19.5" customHeight="1" spans="1:71">
      <c r="A342" s="123" t="s">
        <v>510</v>
      </c>
      <c r="B342" s="123"/>
      <c r="C342" s="123"/>
      <c r="D342" s="124" t="s">
        <v>511</v>
      </c>
      <c r="E342" s="125">
        <f t="shared" si="149"/>
        <v>0</v>
      </c>
      <c r="F342" s="125">
        <f t="shared" si="150"/>
        <v>0</v>
      </c>
      <c r="G342" s="125">
        <v>0</v>
      </c>
      <c r="H342" s="125">
        <f t="shared" si="151"/>
        <v>0</v>
      </c>
      <c r="I342" s="125">
        <v>0</v>
      </c>
      <c r="J342" s="125">
        <v>0</v>
      </c>
      <c r="K342" s="125">
        <v>0</v>
      </c>
      <c r="L342" s="125">
        <v>0</v>
      </c>
      <c r="M342" s="125">
        <v>0</v>
      </c>
      <c r="N342" s="125">
        <v>0</v>
      </c>
      <c r="O342" s="125">
        <v>0</v>
      </c>
      <c r="P342" s="125">
        <v>0</v>
      </c>
      <c r="Q342" s="125"/>
      <c r="R342" s="125">
        <v>0</v>
      </c>
      <c r="S342" s="125">
        <v>0</v>
      </c>
      <c r="T342" s="125">
        <v>0</v>
      </c>
      <c r="U342" s="125">
        <v>0</v>
      </c>
      <c r="V342" s="125">
        <v>0</v>
      </c>
      <c r="W342" s="125">
        <v>0</v>
      </c>
      <c r="X342" s="123" t="s">
        <v>510</v>
      </c>
      <c r="Y342" s="123"/>
      <c r="Z342" s="123"/>
      <c r="AA342" s="124" t="s">
        <v>511</v>
      </c>
      <c r="AB342" s="125">
        <f>AB343</f>
        <v>0</v>
      </c>
      <c r="AC342" s="125">
        <f t="shared" ref="AC342:BD342" si="162">AC343</f>
        <v>0</v>
      </c>
      <c r="AD342" s="125">
        <f t="shared" si="162"/>
        <v>0</v>
      </c>
      <c r="AE342" s="125">
        <f t="shared" si="162"/>
        <v>0</v>
      </c>
      <c r="AF342" s="125">
        <f t="shared" si="162"/>
        <v>0</v>
      </c>
      <c r="AG342" s="125">
        <f t="shared" si="162"/>
        <v>0</v>
      </c>
      <c r="AH342" s="125">
        <f t="shared" si="162"/>
        <v>0</v>
      </c>
      <c r="AI342" s="125">
        <f t="shared" si="162"/>
        <v>0</v>
      </c>
      <c r="AJ342" s="125">
        <f t="shared" si="162"/>
        <v>0</v>
      </c>
      <c r="AK342" s="125">
        <f t="shared" si="162"/>
        <v>0</v>
      </c>
      <c r="AL342" s="125">
        <f t="shared" si="162"/>
        <v>0</v>
      </c>
      <c r="AM342" s="125">
        <f t="shared" si="162"/>
        <v>0</v>
      </c>
      <c r="AN342" s="125">
        <f t="shared" si="162"/>
        <v>0</v>
      </c>
      <c r="AO342" s="125">
        <f t="shared" si="162"/>
        <v>0</v>
      </c>
      <c r="AP342" s="125">
        <f t="shared" si="162"/>
        <v>0</v>
      </c>
      <c r="AQ342" s="125">
        <f t="shared" si="162"/>
        <v>0</v>
      </c>
      <c r="AR342" s="125">
        <f t="shared" si="162"/>
        <v>0</v>
      </c>
      <c r="AS342" s="125">
        <f t="shared" si="162"/>
        <v>0</v>
      </c>
      <c r="AT342" s="125">
        <f t="shared" si="162"/>
        <v>0</v>
      </c>
      <c r="AU342" s="125">
        <f t="shared" si="162"/>
        <v>0</v>
      </c>
      <c r="AV342" s="125">
        <f t="shared" si="162"/>
        <v>0</v>
      </c>
      <c r="AW342" s="125">
        <f t="shared" si="162"/>
        <v>0</v>
      </c>
      <c r="AX342" s="125">
        <f t="shared" si="162"/>
        <v>0</v>
      </c>
      <c r="AY342" s="125">
        <f t="shared" si="162"/>
        <v>0</v>
      </c>
      <c r="AZ342" s="125">
        <f t="shared" si="162"/>
        <v>0</v>
      </c>
      <c r="BA342" s="125">
        <f t="shared" si="162"/>
        <v>0</v>
      </c>
      <c r="BB342" s="125">
        <f t="shared" si="162"/>
        <v>0</v>
      </c>
      <c r="BC342" s="125">
        <f t="shared" si="162"/>
        <v>0</v>
      </c>
      <c r="BD342" s="125">
        <f t="shared" si="162"/>
        <v>0</v>
      </c>
      <c r="BE342" s="125">
        <f t="shared" si="153"/>
        <v>0</v>
      </c>
      <c r="BF342" s="125">
        <f t="shared" si="154"/>
        <v>0</v>
      </c>
      <c r="BG342" s="125"/>
      <c r="BH342" s="125"/>
      <c r="BI342" s="125">
        <v>0</v>
      </c>
      <c r="BJ342" s="125">
        <v>0</v>
      </c>
      <c r="BK342" s="125">
        <v>0</v>
      </c>
      <c r="BL342" s="125">
        <v>0</v>
      </c>
      <c r="BM342" s="125">
        <v>0</v>
      </c>
      <c r="BN342" s="125">
        <v>0</v>
      </c>
      <c r="BO342" s="125">
        <v>0</v>
      </c>
      <c r="BP342" s="125">
        <v>0</v>
      </c>
      <c r="BQ342" s="125">
        <v>0</v>
      </c>
      <c r="BR342" s="125">
        <v>10</v>
      </c>
      <c r="BS342" s="125">
        <f t="shared" si="155"/>
        <v>10</v>
      </c>
    </row>
    <row r="343" s="110" customFormat="1" ht="19.5" customHeight="1" spans="1:71">
      <c r="A343" s="123"/>
      <c r="B343" s="123" t="s">
        <v>137</v>
      </c>
      <c r="C343" s="123"/>
      <c r="D343" s="124" t="s">
        <v>512</v>
      </c>
      <c r="E343" s="125">
        <f t="shared" si="149"/>
        <v>0</v>
      </c>
      <c r="F343" s="125">
        <f t="shared" si="150"/>
        <v>0</v>
      </c>
      <c r="G343" s="125">
        <v>0</v>
      </c>
      <c r="H343" s="125">
        <f t="shared" si="151"/>
        <v>0</v>
      </c>
      <c r="I343" s="125">
        <v>0</v>
      </c>
      <c r="J343" s="125">
        <v>0</v>
      </c>
      <c r="K343" s="125">
        <v>0</v>
      </c>
      <c r="L343" s="125">
        <v>0</v>
      </c>
      <c r="M343" s="125">
        <v>0</v>
      </c>
      <c r="N343" s="125">
        <v>0</v>
      </c>
      <c r="O343" s="125">
        <v>0</v>
      </c>
      <c r="P343" s="125">
        <v>0</v>
      </c>
      <c r="Q343" s="125"/>
      <c r="R343" s="125">
        <v>0</v>
      </c>
      <c r="S343" s="125">
        <v>0</v>
      </c>
      <c r="T343" s="125">
        <v>0</v>
      </c>
      <c r="U343" s="125">
        <v>0</v>
      </c>
      <c r="V343" s="125">
        <v>0</v>
      </c>
      <c r="W343" s="125">
        <v>0</v>
      </c>
      <c r="X343" s="123"/>
      <c r="Y343" s="123" t="s">
        <v>137</v>
      </c>
      <c r="Z343" s="123"/>
      <c r="AA343" s="124" t="s">
        <v>512</v>
      </c>
      <c r="AB343" s="125">
        <f t="shared" si="152"/>
        <v>0</v>
      </c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>
        <v>0</v>
      </c>
      <c r="BE343" s="125">
        <f t="shared" si="153"/>
        <v>0</v>
      </c>
      <c r="BF343" s="125">
        <f t="shared" si="154"/>
        <v>0</v>
      </c>
      <c r="BG343" s="125"/>
      <c r="BH343" s="125"/>
      <c r="BI343" s="125">
        <v>0</v>
      </c>
      <c r="BJ343" s="125">
        <v>0</v>
      </c>
      <c r="BK343" s="125">
        <v>0</v>
      </c>
      <c r="BL343" s="125">
        <v>0</v>
      </c>
      <c r="BM343" s="125">
        <v>0</v>
      </c>
      <c r="BN343" s="125">
        <v>0</v>
      </c>
      <c r="BO343" s="125">
        <v>0</v>
      </c>
      <c r="BP343" s="125">
        <v>0</v>
      </c>
      <c r="BQ343" s="125">
        <v>0</v>
      </c>
      <c r="BR343" s="125">
        <v>10</v>
      </c>
      <c r="BS343" s="125">
        <f t="shared" si="155"/>
        <v>10</v>
      </c>
    </row>
    <row r="344" s="110" customFormat="1" ht="19.5" customHeight="1" spans="1:71">
      <c r="A344" s="123" t="s">
        <v>513</v>
      </c>
      <c r="B344" s="123" t="s">
        <v>140</v>
      </c>
      <c r="C344" s="123" t="s">
        <v>154</v>
      </c>
      <c r="D344" s="124" t="s">
        <v>514</v>
      </c>
      <c r="E344" s="125">
        <f t="shared" si="149"/>
        <v>0</v>
      </c>
      <c r="F344" s="125">
        <f t="shared" si="150"/>
        <v>0</v>
      </c>
      <c r="G344" s="125">
        <v>0</v>
      </c>
      <c r="H344" s="125">
        <f t="shared" si="151"/>
        <v>0</v>
      </c>
      <c r="I344" s="125">
        <v>0</v>
      </c>
      <c r="J344" s="125">
        <v>0</v>
      </c>
      <c r="K344" s="125">
        <v>0</v>
      </c>
      <c r="L344" s="125">
        <v>0</v>
      </c>
      <c r="M344" s="125">
        <v>0</v>
      </c>
      <c r="N344" s="125">
        <v>0</v>
      </c>
      <c r="O344" s="125">
        <v>0</v>
      </c>
      <c r="P344" s="125">
        <v>0</v>
      </c>
      <c r="Q344" s="125"/>
      <c r="R344" s="125">
        <v>0</v>
      </c>
      <c r="S344" s="125">
        <v>0</v>
      </c>
      <c r="T344" s="125">
        <v>0</v>
      </c>
      <c r="U344" s="125">
        <v>0</v>
      </c>
      <c r="V344" s="125">
        <v>0</v>
      </c>
      <c r="W344" s="125">
        <v>0</v>
      </c>
      <c r="X344" s="123" t="s">
        <v>513</v>
      </c>
      <c r="Y344" s="123" t="s">
        <v>140</v>
      </c>
      <c r="Z344" s="123" t="s">
        <v>154</v>
      </c>
      <c r="AA344" s="124" t="s">
        <v>514</v>
      </c>
      <c r="AB344" s="125">
        <f>SUBTOTAL(9,AC344:BD344)</f>
        <v>0</v>
      </c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>
        <v>0</v>
      </c>
      <c r="BE344" s="125">
        <f t="shared" si="153"/>
        <v>0</v>
      </c>
      <c r="BF344" s="125">
        <f t="shared" si="154"/>
        <v>0</v>
      </c>
      <c r="BG344" s="125"/>
      <c r="BH344" s="125"/>
      <c r="BI344" s="125">
        <v>0</v>
      </c>
      <c r="BJ344" s="125">
        <v>0</v>
      </c>
      <c r="BK344" s="125">
        <v>0</v>
      </c>
      <c r="BL344" s="125">
        <v>0</v>
      </c>
      <c r="BM344" s="125">
        <v>0</v>
      </c>
      <c r="BN344" s="125">
        <v>0</v>
      </c>
      <c r="BO344" s="125">
        <v>0</v>
      </c>
      <c r="BP344" s="125">
        <v>0</v>
      </c>
      <c r="BQ344" s="125">
        <v>0</v>
      </c>
      <c r="BR344" s="125">
        <v>10</v>
      </c>
      <c r="BS344" s="125">
        <f t="shared" si="155"/>
        <v>10</v>
      </c>
    </row>
    <row r="345" s="110" customFormat="1" ht="19.5" customHeight="1" spans="1:71">
      <c r="A345" s="123" t="s">
        <v>515</v>
      </c>
      <c r="B345" s="123"/>
      <c r="C345" s="123"/>
      <c r="D345" s="124" t="s">
        <v>516</v>
      </c>
      <c r="E345" s="125">
        <f t="shared" si="149"/>
        <v>1590.61</v>
      </c>
      <c r="F345" s="125">
        <f t="shared" si="150"/>
        <v>970.42</v>
      </c>
      <c r="G345" s="125">
        <v>566.39</v>
      </c>
      <c r="H345" s="125">
        <f t="shared" si="151"/>
        <v>278.08</v>
      </c>
      <c r="I345" s="125">
        <v>254.25</v>
      </c>
      <c r="J345" s="125">
        <v>23.83</v>
      </c>
      <c r="K345" s="125">
        <v>0</v>
      </c>
      <c r="L345" s="125">
        <v>0</v>
      </c>
      <c r="M345" s="125">
        <v>47.2</v>
      </c>
      <c r="N345" s="125">
        <v>0</v>
      </c>
      <c r="O345" s="125">
        <v>78.75</v>
      </c>
      <c r="P345" s="125">
        <v>0</v>
      </c>
      <c r="Q345" s="125"/>
      <c r="R345" s="125">
        <v>0</v>
      </c>
      <c r="S345" s="125">
        <v>0</v>
      </c>
      <c r="T345" s="125">
        <v>0</v>
      </c>
      <c r="U345" s="125">
        <v>0</v>
      </c>
      <c r="V345" s="125">
        <v>0</v>
      </c>
      <c r="W345" s="125">
        <v>0</v>
      </c>
      <c r="X345" s="123" t="s">
        <v>515</v>
      </c>
      <c r="Y345" s="123"/>
      <c r="Z345" s="123"/>
      <c r="AA345" s="124" t="s">
        <v>516</v>
      </c>
      <c r="AB345" s="125">
        <f>AB346+AB353</f>
        <v>617.58</v>
      </c>
      <c r="AC345" s="125">
        <f t="shared" ref="AC345:BD345" si="163">AC346+AC353</f>
        <v>190.96</v>
      </c>
      <c r="AD345" s="125">
        <f t="shared" si="163"/>
        <v>33.98</v>
      </c>
      <c r="AE345" s="125">
        <f t="shared" si="163"/>
        <v>0</v>
      </c>
      <c r="AF345" s="125">
        <f t="shared" si="163"/>
        <v>0</v>
      </c>
      <c r="AG345" s="125">
        <f t="shared" si="163"/>
        <v>7.5</v>
      </c>
      <c r="AH345" s="125">
        <f t="shared" si="163"/>
        <v>0</v>
      </c>
      <c r="AI345" s="125">
        <f t="shared" si="163"/>
        <v>20</v>
      </c>
      <c r="AJ345" s="125">
        <f t="shared" si="163"/>
        <v>0</v>
      </c>
      <c r="AK345" s="125">
        <f t="shared" si="163"/>
        <v>22.22</v>
      </c>
      <c r="AL345" s="125">
        <f t="shared" si="163"/>
        <v>160.7</v>
      </c>
      <c r="AM345" s="125">
        <f t="shared" si="163"/>
        <v>0</v>
      </c>
      <c r="AN345" s="125">
        <f t="shared" si="163"/>
        <v>3</v>
      </c>
      <c r="AO345" s="125">
        <f t="shared" si="163"/>
        <v>0</v>
      </c>
      <c r="AP345" s="125">
        <f t="shared" si="163"/>
        <v>4.9</v>
      </c>
      <c r="AQ345" s="125">
        <f t="shared" si="163"/>
        <v>4.9</v>
      </c>
      <c r="AR345" s="125">
        <f t="shared" si="163"/>
        <v>5.38</v>
      </c>
      <c r="AS345" s="125">
        <f t="shared" si="163"/>
        <v>5</v>
      </c>
      <c r="AT345" s="125">
        <f t="shared" si="163"/>
        <v>0</v>
      </c>
      <c r="AU345" s="125">
        <f t="shared" si="163"/>
        <v>0</v>
      </c>
      <c r="AV345" s="125">
        <f t="shared" si="163"/>
        <v>15</v>
      </c>
      <c r="AW345" s="125">
        <f t="shared" si="163"/>
        <v>10</v>
      </c>
      <c r="AX345" s="125">
        <f t="shared" si="163"/>
        <v>16.92</v>
      </c>
      <c r="AY345" s="125">
        <f t="shared" si="163"/>
        <v>0</v>
      </c>
      <c r="AZ345" s="125">
        <f t="shared" si="163"/>
        <v>0</v>
      </c>
      <c r="BA345" s="125">
        <f t="shared" si="163"/>
        <v>41.98</v>
      </c>
      <c r="BB345" s="125">
        <f t="shared" si="163"/>
        <v>0</v>
      </c>
      <c r="BC345" s="125">
        <f t="shared" si="163"/>
        <v>75.14</v>
      </c>
      <c r="BD345" s="125">
        <f t="shared" si="163"/>
        <v>0</v>
      </c>
      <c r="BE345" s="125">
        <f t="shared" si="153"/>
        <v>2.61</v>
      </c>
      <c r="BF345" s="125">
        <f t="shared" si="154"/>
        <v>0</v>
      </c>
      <c r="BG345" s="125"/>
      <c r="BH345" s="125"/>
      <c r="BI345" s="125">
        <v>0</v>
      </c>
      <c r="BJ345" s="125">
        <v>0</v>
      </c>
      <c r="BK345" s="125">
        <v>2.61</v>
      </c>
      <c r="BL345" s="125">
        <v>0</v>
      </c>
      <c r="BM345" s="125">
        <v>0</v>
      </c>
      <c r="BN345" s="125">
        <v>0</v>
      </c>
      <c r="BO345" s="125">
        <v>0</v>
      </c>
      <c r="BP345" s="125">
        <v>0</v>
      </c>
      <c r="BQ345" s="125">
        <v>0</v>
      </c>
      <c r="BR345" s="125">
        <v>358</v>
      </c>
      <c r="BS345" s="125">
        <f t="shared" si="155"/>
        <v>1948.61</v>
      </c>
    </row>
    <row r="346" s="110" customFormat="1" ht="19.5" customHeight="1" spans="1:71">
      <c r="A346" s="123"/>
      <c r="B346" s="123" t="s">
        <v>137</v>
      </c>
      <c r="C346" s="123"/>
      <c r="D346" s="124" t="s">
        <v>517</v>
      </c>
      <c r="E346" s="125">
        <f t="shared" si="149"/>
        <v>1590.61</v>
      </c>
      <c r="F346" s="125">
        <f t="shared" si="150"/>
        <v>970.42</v>
      </c>
      <c r="G346" s="125">
        <v>566.39</v>
      </c>
      <c r="H346" s="125">
        <f t="shared" si="151"/>
        <v>278.08</v>
      </c>
      <c r="I346" s="125">
        <v>254.25</v>
      </c>
      <c r="J346" s="125">
        <v>23.83</v>
      </c>
      <c r="K346" s="125">
        <v>0</v>
      </c>
      <c r="L346" s="125">
        <v>0</v>
      </c>
      <c r="M346" s="125">
        <v>47.2</v>
      </c>
      <c r="N346" s="125">
        <v>0</v>
      </c>
      <c r="O346" s="125">
        <v>78.75</v>
      </c>
      <c r="P346" s="125">
        <v>0</v>
      </c>
      <c r="Q346" s="125"/>
      <c r="R346" s="125">
        <v>0</v>
      </c>
      <c r="S346" s="125">
        <v>0</v>
      </c>
      <c r="T346" s="125">
        <v>0</v>
      </c>
      <c r="U346" s="125">
        <v>0</v>
      </c>
      <c r="V346" s="125">
        <v>0</v>
      </c>
      <c r="W346" s="125">
        <v>0</v>
      </c>
      <c r="X346" s="123"/>
      <c r="Y346" s="123" t="s">
        <v>137</v>
      </c>
      <c r="Z346" s="123"/>
      <c r="AA346" s="124" t="s">
        <v>517</v>
      </c>
      <c r="AB346" s="125">
        <f>SUM(AB347:AB352)</f>
        <v>617.58</v>
      </c>
      <c r="AC346" s="125">
        <f t="shared" ref="AC346:BD346" si="164">SUM(AC347:AC352)</f>
        <v>190.96</v>
      </c>
      <c r="AD346" s="125">
        <f t="shared" si="164"/>
        <v>33.98</v>
      </c>
      <c r="AE346" s="125">
        <f t="shared" si="164"/>
        <v>0</v>
      </c>
      <c r="AF346" s="125">
        <f t="shared" si="164"/>
        <v>0</v>
      </c>
      <c r="AG346" s="125">
        <f t="shared" si="164"/>
        <v>7.5</v>
      </c>
      <c r="AH346" s="125">
        <f t="shared" si="164"/>
        <v>0</v>
      </c>
      <c r="AI346" s="125">
        <f t="shared" si="164"/>
        <v>20</v>
      </c>
      <c r="AJ346" s="125">
        <f t="shared" si="164"/>
        <v>0</v>
      </c>
      <c r="AK346" s="125">
        <f t="shared" si="164"/>
        <v>22.22</v>
      </c>
      <c r="AL346" s="125">
        <f t="shared" si="164"/>
        <v>160.7</v>
      </c>
      <c r="AM346" s="125">
        <f t="shared" si="164"/>
        <v>0</v>
      </c>
      <c r="AN346" s="125">
        <f t="shared" si="164"/>
        <v>3</v>
      </c>
      <c r="AO346" s="125">
        <f t="shared" si="164"/>
        <v>0</v>
      </c>
      <c r="AP346" s="125">
        <f t="shared" si="164"/>
        <v>4.9</v>
      </c>
      <c r="AQ346" s="125">
        <f t="shared" si="164"/>
        <v>4.9</v>
      </c>
      <c r="AR346" s="125">
        <f t="shared" si="164"/>
        <v>5.38</v>
      </c>
      <c r="AS346" s="125">
        <f t="shared" si="164"/>
        <v>5</v>
      </c>
      <c r="AT346" s="125">
        <f t="shared" si="164"/>
        <v>0</v>
      </c>
      <c r="AU346" s="125">
        <f t="shared" si="164"/>
        <v>0</v>
      </c>
      <c r="AV346" s="125">
        <f t="shared" si="164"/>
        <v>15</v>
      </c>
      <c r="AW346" s="125">
        <f t="shared" si="164"/>
        <v>10</v>
      </c>
      <c r="AX346" s="125">
        <f t="shared" si="164"/>
        <v>16.92</v>
      </c>
      <c r="AY346" s="125">
        <f t="shared" si="164"/>
        <v>0</v>
      </c>
      <c r="AZ346" s="125">
        <f t="shared" si="164"/>
        <v>0</v>
      </c>
      <c r="BA346" s="125">
        <f t="shared" si="164"/>
        <v>41.98</v>
      </c>
      <c r="BB346" s="125">
        <f t="shared" si="164"/>
        <v>0</v>
      </c>
      <c r="BC346" s="125">
        <f t="shared" si="164"/>
        <v>75.14</v>
      </c>
      <c r="BD346" s="125">
        <f t="shared" si="164"/>
        <v>0</v>
      </c>
      <c r="BE346" s="125">
        <f t="shared" si="153"/>
        <v>2.61</v>
      </c>
      <c r="BF346" s="125">
        <f t="shared" si="154"/>
        <v>0</v>
      </c>
      <c r="BG346" s="125"/>
      <c r="BH346" s="125"/>
      <c r="BI346" s="125">
        <v>0</v>
      </c>
      <c r="BJ346" s="125">
        <v>0</v>
      </c>
      <c r="BK346" s="125">
        <v>2.61</v>
      </c>
      <c r="BL346" s="125">
        <v>0</v>
      </c>
      <c r="BM346" s="125">
        <v>0</v>
      </c>
      <c r="BN346" s="125">
        <v>0</v>
      </c>
      <c r="BO346" s="125">
        <v>0</v>
      </c>
      <c r="BP346" s="125">
        <v>0</v>
      </c>
      <c r="BQ346" s="125">
        <v>0</v>
      </c>
      <c r="BR346" s="125">
        <v>242</v>
      </c>
      <c r="BS346" s="125">
        <f t="shared" si="155"/>
        <v>1832.61</v>
      </c>
    </row>
    <row r="347" s="110" customFormat="1" ht="19.5" customHeight="1" spans="1:71">
      <c r="A347" s="123" t="s">
        <v>518</v>
      </c>
      <c r="B347" s="123" t="s">
        <v>140</v>
      </c>
      <c r="C347" s="123" t="s">
        <v>137</v>
      </c>
      <c r="D347" s="124" t="s">
        <v>141</v>
      </c>
      <c r="E347" s="125">
        <f t="shared" si="149"/>
        <v>1161.51</v>
      </c>
      <c r="F347" s="125">
        <f t="shared" si="150"/>
        <v>734.82</v>
      </c>
      <c r="G347" s="125">
        <v>421.61</v>
      </c>
      <c r="H347" s="125">
        <f t="shared" si="151"/>
        <v>278.08</v>
      </c>
      <c r="I347" s="125">
        <v>254.25</v>
      </c>
      <c r="J347" s="125">
        <v>23.83</v>
      </c>
      <c r="K347" s="125">
        <v>0</v>
      </c>
      <c r="L347" s="125">
        <v>0</v>
      </c>
      <c r="M347" s="125">
        <v>35.13</v>
      </c>
      <c r="N347" s="125">
        <v>0</v>
      </c>
      <c r="O347" s="125">
        <v>0</v>
      </c>
      <c r="P347" s="125">
        <v>0</v>
      </c>
      <c r="Q347" s="125"/>
      <c r="R347" s="125">
        <v>0</v>
      </c>
      <c r="S347" s="125">
        <v>0</v>
      </c>
      <c r="T347" s="125">
        <v>0</v>
      </c>
      <c r="U347" s="125">
        <v>0</v>
      </c>
      <c r="V347" s="125">
        <v>0</v>
      </c>
      <c r="W347" s="125">
        <v>0</v>
      </c>
      <c r="X347" s="123" t="s">
        <v>518</v>
      </c>
      <c r="Y347" s="123" t="s">
        <v>140</v>
      </c>
      <c r="Z347" s="123" t="s">
        <v>137</v>
      </c>
      <c r="AA347" s="124" t="s">
        <v>141</v>
      </c>
      <c r="AB347" s="125">
        <f t="shared" ref="AB347:AB352" si="165">SUBTOTAL(9,AC347:BD347)</f>
        <v>424.08</v>
      </c>
      <c r="AC347" s="136">
        <v>149.08</v>
      </c>
      <c r="AD347" s="136">
        <v>23.5</v>
      </c>
      <c r="AE347" s="137">
        <v>0</v>
      </c>
      <c r="AF347" s="137">
        <v>0</v>
      </c>
      <c r="AG347" s="136">
        <v>7.5</v>
      </c>
      <c r="AH347" s="136">
        <v>0</v>
      </c>
      <c r="AI347" s="136">
        <v>20</v>
      </c>
      <c r="AJ347" s="136">
        <v>0</v>
      </c>
      <c r="AK347" s="136">
        <v>22.22</v>
      </c>
      <c r="AL347" s="136">
        <v>120</v>
      </c>
      <c r="AM347" s="137">
        <v>0</v>
      </c>
      <c r="AN347" s="136">
        <v>0</v>
      </c>
      <c r="AO347" s="136">
        <v>0</v>
      </c>
      <c r="AP347" s="136">
        <v>0</v>
      </c>
      <c r="AQ347" s="136">
        <v>0</v>
      </c>
      <c r="AR347" s="136">
        <v>0</v>
      </c>
      <c r="AS347" s="137">
        <v>0</v>
      </c>
      <c r="AT347" s="137">
        <v>0</v>
      </c>
      <c r="AU347" s="137">
        <v>0</v>
      </c>
      <c r="AV347" s="136">
        <v>0</v>
      </c>
      <c r="AW347" s="137">
        <v>0</v>
      </c>
      <c r="AX347" s="136">
        <v>0</v>
      </c>
      <c r="AY347" s="136">
        <v>0</v>
      </c>
      <c r="AZ347" s="136">
        <v>0</v>
      </c>
      <c r="BA347" s="136">
        <v>21.78</v>
      </c>
      <c r="BB347" s="136">
        <v>0</v>
      </c>
      <c r="BC347" s="136">
        <v>60</v>
      </c>
      <c r="BD347" s="125">
        <v>0</v>
      </c>
      <c r="BE347" s="125">
        <f t="shared" si="153"/>
        <v>2.61</v>
      </c>
      <c r="BF347" s="125">
        <f t="shared" si="154"/>
        <v>0</v>
      </c>
      <c r="BG347" s="125"/>
      <c r="BH347" s="125"/>
      <c r="BI347" s="125">
        <v>0</v>
      </c>
      <c r="BJ347" s="125">
        <v>0</v>
      </c>
      <c r="BK347" s="125">
        <v>2.61</v>
      </c>
      <c r="BL347" s="125">
        <v>0</v>
      </c>
      <c r="BM347" s="125">
        <v>0</v>
      </c>
      <c r="BN347" s="125">
        <v>0</v>
      </c>
      <c r="BO347" s="125">
        <v>0</v>
      </c>
      <c r="BP347" s="125">
        <v>0</v>
      </c>
      <c r="BQ347" s="125">
        <v>0</v>
      </c>
      <c r="BR347" s="125">
        <v>60</v>
      </c>
      <c r="BS347" s="125">
        <f t="shared" si="155"/>
        <v>1221.51</v>
      </c>
    </row>
    <row r="348" s="110" customFormat="1" ht="19.5" customHeight="1" spans="1:71">
      <c r="A348" s="123" t="s">
        <v>518</v>
      </c>
      <c r="B348" s="123" t="s">
        <v>140</v>
      </c>
      <c r="C348" s="123" t="s">
        <v>159</v>
      </c>
      <c r="D348" s="124" t="s">
        <v>519</v>
      </c>
      <c r="E348" s="125">
        <f t="shared" si="149"/>
        <v>0</v>
      </c>
      <c r="F348" s="125">
        <f t="shared" si="150"/>
        <v>0</v>
      </c>
      <c r="G348" s="125">
        <v>0</v>
      </c>
      <c r="H348" s="125">
        <f t="shared" si="151"/>
        <v>0</v>
      </c>
      <c r="I348" s="125">
        <v>0</v>
      </c>
      <c r="J348" s="125">
        <v>0</v>
      </c>
      <c r="K348" s="125">
        <v>0</v>
      </c>
      <c r="L348" s="125">
        <v>0</v>
      </c>
      <c r="M348" s="125">
        <v>0</v>
      </c>
      <c r="N348" s="125">
        <v>0</v>
      </c>
      <c r="O348" s="125">
        <v>0</v>
      </c>
      <c r="P348" s="125">
        <v>0</v>
      </c>
      <c r="Q348" s="125"/>
      <c r="R348" s="125">
        <v>0</v>
      </c>
      <c r="S348" s="125">
        <v>0</v>
      </c>
      <c r="T348" s="125">
        <v>0</v>
      </c>
      <c r="U348" s="125">
        <v>0</v>
      </c>
      <c r="V348" s="125">
        <v>0</v>
      </c>
      <c r="W348" s="125">
        <v>0</v>
      </c>
      <c r="X348" s="123" t="s">
        <v>518</v>
      </c>
      <c r="Y348" s="123" t="s">
        <v>140</v>
      </c>
      <c r="Z348" s="123" t="s">
        <v>159</v>
      </c>
      <c r="AA348" s="124" t="s">
        <v>519</v>
      </c>
      <c r="AB348" s="125">
        <f t="shared" si="165"/>
        <v>0</v>
      </c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>
        <v>0</v>
      </c>
      <c r="BE348" s="125">
        <f t="shared" si="153"/>
        <v>0</v>
      </c>
      <c r="BF348" s="125">
        <f t="shared" si="154"/>
        <v>0</v>
      </c>
      <c r="BG348" s="125"/>
      <c r="BH348" s="125"/>
      <c r="BI348" s="125">
        <v>0</v>
      </c>
      <c r="BJ348" s="125">
        <v>0</v>
      </c>
      <c r="BK348" s="125">
        <v>0</v>
      </c>
      <c r="BL348" s="125">
        <v>0</v>
      </c>
      <c r="BM348" s="125">
        <v>0</v>
      </c>
      <c r="BN348" s="125">
        <v>0</v>
      </c>
      <c r="BO348" s="125">
        <v>0</v>
      </c>
      <c r="BP348" s="125">
        <v>0</v>
      </c>
      <c r="BQ348" s="125">
        <v>0</v>
      </c>
      <c r="BR348" s="125">
        <v>8</v>
      </c>
      <c r="BS348" s="125">
        <f t="shared" si="155"/>
        <v>8</v>
      </c>
    </row>
    <row r="349" s="110" customFormat="1" ht="19.5" customHeight="1" spans="1:71">
      <c r="A349" s="123" t="s">
        <v>518</v>
      </c>
      <c r="B349" s="123" t="s">
        <v>140</v>
      </c>
      <c r="C349" s="123" t="s">
        <v>175</v>
      </c>
      <c r="D349" s="124" t="s">
        <v>520</v>
      </c>
      <c r="E349" s="125">
        <f t="shared" si="149"/>
        <v>0</v>
      </c>
      <c r="F349" s="125">
        <f t="shared" si="150"/>
        <v>0</v>
      </c>
      <c r="G349" s="125">
        <v>0</v>
      </c>
      <c r="H349" s="125">
        <f t="shared" si="151"/>
        <v>0</v>
      </c>
      <c r="I349" s="125">
        <v>0</v>
      </c>
      <c r="J349" s="125">
        <v>0</v>
      </c>
      <c r="K349" s="125">
        <v>0</v>
      </c>
      <c r="L349" s="125">
        <v>0</v>
      </c>
      <c r="M349" s="125">
        <v>0</v>
      </c>
      <c r="N349" s="125">
        <v>0</v>
      </c>
      <c r="O349" s="125">
        <v>0</v>
      </c>
      <c r="P349" s="125">
        <v>0</v>
      </c>
      <c r="Q349" s="125"/>
      <c r="R349" s="125">
        <v>0</v>
      </c>
      <c r="S349" s="125">
        <v>0</v>
      </c>
      <c r="T349" s="125">
        <v>0</v>
      </c>
      <c r="U349" s="125">
        <v>0</v>
      </c>
      <c r="V349" s="125">
        <v>0</v>
      </c>
      <c r="W349" s="125">
        <v>0</v>
      </c>
      <c r="X349" s="123" t="s">
        <v>518</v>
      </c>
      <c r="Y349" s="123" t="s">
        <v>140</v>
      </c>
      <c r="Z349" s="123" t="s">
        <v>175</v>
      </c>
      <c r="AA349" s="124" t="s">
        <v>520</v>
      </c>
      <c r="AB349" s="125">
        <f t="shared" si="165"/>
        <v>0</v>
      </c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>
        <v>0</v>
      </c>
      <c r="BE349" s="125">
        <f t="shared" si="153"/>
        <v>0</v>
      </c>
      <c r="BF349" s="125">
        <f t="shared" si="154"/>
        <v>0</v>
      </c>
      <c r="BG349" s="125"/>
      <c r="BH349" s="125"/>
      <c r="BI349" s="125">
        <v>0</v>
      </c>
      <c r="BJ349" s="125">
        <v>0</v>
      </c>
      <c r="BK349" s="125">
        <v>0</v>
      </c>
      <c r="BL349" s="125">
        <v>0</v>
      </c>
      <c r="BM349" s="125">
        <v>0</v>
      </c>
      <c r="BN349" s="125">
        <v>0</v>
      </c>
      <c r="BO349" s="125">
        <v>0</v>
      </c>
      <c r="BP349" s="125">
        <v>0</v>
      </c>
      <c r="BQ349" s="125">
        <v>0</v>
      </c>
      <c r="BR349" s="125">
        <v>0</v>
      </c>
      <c r="BS349" s="125">
        <f t="shared" si="155"/>
        <v>0</v>
      </c>
    </row>
    <row r="350" s="110" customFormat="1" ht="18.75" customHeight="1" spans="1:71">
      <c r="A350" s="123" t="s">
        <v>518</v>
      </c>
      <c r="B350" s="123" t="s">
        <v>140</v>
      </c>
      <c r="C350" s="123" t="s">
        <v>385</v>
      </c>
      <c r="D350" s="124" t="s">
        <v>521</v>
      </c>
      <c r="E350" s="125">
        <f t="shared" si="149"/>
        <v>29.07</v>
      </c>
      <c r="F350" s="125">
        <f t="shared" si="150"/>
        <v>23.97</v>
      </c>
      <c r="G350" s="125">
        <v>14.85</v>
      </c>
      <c r="H350" s="125">
        <f t="shared" si="151"/>
        <v>0</v>
      </c>
      <c r="I350" s="125">
        <v>0</v>
      </c>
      <c r="J350" s="125">
        <v>0</v>
      </c>
      <c r="K350" s="125">
        <v>0</v>
      </c>
      <c r="L350" s="125">
        <v>0</v>
      </c>
      <c r="M350" s="125">
        <v>1.24</v>
      </c>
      <c r="N350" s="125">
        <v>0</v>
      </c>
      <c r="O350" s="125">
        <v>7.88</v>
      </c>
      <c r="P350" s="125">
        <v>0</v>
      </c>
      <c r="Q350" s="125"/>
      <c r="R350" s="125">
        <v>0</v>
      </c>
      <c r="S350" s="125">
        <v>0</v>
      </c>
      <c r="T350" s="125">
        <v>0</v>
      </c>
      <c r="U350" s="125">
        <v>0</v>
      </c>
      <c r="V350" s="125">
        <v>0</v>
      </c>
      <c r="W350" s="125">
        <v>0</v>
      </c>
      <c r="X350" s="123" t="s">
        <v>518</v>
      </c>
      <c r="Y350" s="123" t="s">
        <v>140</v>
      </c>
      <c r="Z350" s="123" t="s">
        <v>385</v>
      </c>
      <c r="AA350" s="124" t="s">
        <v>521</v>
      </c>
      <c r="AB350" s="125">
        <f t="shared" si="165"/>
        <v>5.1</v>
      </c>
      <c r="AC350" s="136">
        <v>0.68</v>
      </c>
      <c r="AD350" s="136">
        <v>0</v>
      </c>
      <c r="AE350" s="137">
        <v>0</v>
      </c>
      <c r="AF350" s="137">
        <v>0</v>
      </c>
      <c r="AG350" s="136">
        <v>0</v>
      </c>
      <c r="AH350" s="136">
        <v>0</v>
      </c>
      <c r="AI350" s="136">
        <v>0</v>
      </c>
      <c r="AJ350" s="136">
        <v>0</v>
      </c>
      <c r="AK350" s="136">
        <v>0</v>
      </c>
      <c r="AL350" s="136">
        <v>0.4</v>
      </c>
      <c r="AM350" s="137">
        <v>0</v>
      </c>
      <c r="AN350" s="136">
        <v>0</v>
      </c>
      <c r="AO350" s="136">
        <v>0</v>
      </c>
      <c r="AP350" s="136">
        <v>0</v>
      </c>
      <c r="AQ350" s="136">
        <v>0</v>
      </c>
      <c r="AR350" s="136">
        <v>0.58</v>
      </c>
      <c r="AS350" s="137">
        <v>0</v>
      </c>
      <c r="AT350" s="137">
        <v>0</v>
      </c>
      <c r="AU350" s="137">
        <v>0</v>
      </c>
      <c r="AV350" s="136">
        <v>0</v>
      </c>
      <c r="AW350" s="137">
        <v>0</v>
      </c>
      <c r="AX350" s="136">
        <v>1.5</v>
      </c>
      <c r="AY350" s="136">
        <v>0</v>
      </c>
      <c r="AZ350" s="136">
        <v>0</v>
      </c>
      <c r="BA350" s="136">
        <v>0.2</v>
      </c>
      <c r="BB350" s="136">
        <v>0</v>
      </c>
      <c r="BC350" s="136">
        <v>1.74</v>
      </c>
      <c r="BD350" s="125">
        <v>0</v>
      </c>
      <c r="BE350" s="125">
        <f t="shared" si="153"/>
        <v>0</v>
      </c>
      <c r="BF350" s="125">
        <f t="shared" si="154"/>
        <v>0</v>
      </c>
      <c r="BG350" s="125"/>
      <c r="BH350" s="125"/>
      <c r="BI350" s="125">
        <v>0</v>
      </c>
      <c r="BJ350" s="125">
        <v>0</v>
      </c>
      <c r="BK350" s="125">
        <v>0</v>
      </c>
      <c r="BL350" s="125">
        <v>0</v>
      </c>
      <c r="BM350" s="125">
        <v>0</v>
      </c>
      <c r="BN350" s="125">
        <v>0</v>
      </c>
      <c r="BO350" s="125">
        <v>0</v>
      </c>
      <c r="BP350" s="125">
        <v>0</v>
      </c>
      <c r="BQ350" s="125">
        <v>0</v>
      </c>
      <c r="BR350" s="125">
        <v>46</v>
      </c>
      <c r="BS350" s="125">
        <f t="shared" si="155"/>
        <v>75.07</v>
      </c>
    </row>
    <row r="351" s="110" customFormat="1" ht="19.5" customHeight="1" spans="1:71">
      <c r="A351" s="123" t="s">
        <v>518</v>
      </c>
      <c r="B351" s="123" t="s">
        <v>140</v>
      </c>
      <c r="C351" s="123" t="s">
        <v>182</v>
      </c>
      <c r="D351" s="124" t="s">
        <v>522</v>
      </c>
      <c r="E351" s="125">
        <f t="shared" si="149"/>
        <v>0</v>
      </c>
      <c r="F351" s="125">
        <f t="shared" si="150"/>
        <v>0</v>
      </c>
      <c r="G351" s="125">
        <v>0</v>
      </c>
      <c r="H351" s="125">
        <f t="shared" si="151"/>
        <v>0</v>
      </c>
      <c r="I351" s="125">
        <v>0</v>
      </c>
      <c r="J351" s="125">
        <v>0</v>
      </c>
      <c r="K351" s="125">
        <v>0</v>
      </c>
      <c r="L351" s="125">
        <v>0</v>
      </c>
      <c r="M351" s="125">
        <v>0</v>
      </c>
      <c r="N351" s="125">
        <v>0</v>
      </c>
      <c r="O351" s="125">
        <v>0</v>
      </c>
      <c r="P351" s="125">
        <v>0</v>
      </c>
      <c r="Q351" s="125"/>
      <c r="R351" s="125">
        <v>0</v>
      </c>
      <c r="S351" s="125">
        <v>0</v>
      </c>
      <c r="T351" s="125">
        <v>0</v>
      </c>
      <c r="U351" s="125">
        <v>0</v>
      </c>
      <c r="V351" s="125">
        <v>0</v>
      </c>
      <c r="W351" s="125">
        <v>0</v>
      </c>
      <c r="X351" s="123" t="s">
        <v>518</v>
      </c>
      <c r="Y351" s="123" t="s">
        <v>140</v>
      </c>
      <c r="Z351" s="123" t="s">
        <v>182</v>
      </c>
      <c r="AA351" s="124" t="s">
        <v>522</v>
      </c>
      <c r="AB351" s="125">
        <f t="shared" si="165"/>
        <v>0</v>
      </c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>
        <v>0</v>
      </c>
      <c r="BE351" s="125">
        <f t="shared" si="153"/>
        <v>0</v>
      </c>
      <c r="BF351" s="125">
        <f t="shared" si="154"/>
        <v>0</v>
      </c>
      <c r="BG351" s="125"/>
      <c r="BH351" s="125"/>
      <c r="BI351" s="125">
        <v>0</v>
      </c>
      <c r="BJ351" s="125">
        <v>0</v>
      </c>
      <c r="BK351" s="125">
        <v>0</v>
      </c>
      <c r="BL351" s="125">
        <v>0</v>
      </c>
      <c r="BM351" s="125">
        <v>0</v>
      </c>
      <c r="BN351" s="125">
        <v>0</v>
      </c>
      <c r="BO351" s="125">
        <v>0</v>
      </c>
      <c r="BP351" s="125">
        <v>0</v>
      </c>
      <c r="BQ351" s="125">
        <v>0</v>
      </c>
      <c r="BR351" s="125">
        <v>8</v>
      </c>
      <c r="BS351" s="125">
        <f t="shared" si="155"/>
        <v>8</v>
      </c>
    </row>
    <row r="352" s="110" customFormat="1" ht="19.5" customHeight="1" spans="1:71">
      <c r="A352" s="123" t="s">
        <v>518</v>
      </c>
      <c r="B352" s="123" t="s">
        <v>140</v>
      </c>
      <c r="C352" s="123" t="s">
        <v>152</v>
      </c>
      <c r="D352" s="124" t="s">
        <v>153</v>
      </c>
      <c r="E352" s="125">
        <f t="shared" si="149"/>
        <v>400.04</v>
      </c>
      <c r="F352" s="125">
        <f t="shared" si="150"/>
        <v>211.64</v>
      </c>
      <c r="G352" s="125">
        <v>129.93</v>
      </c>
      <c r="H352" s="125">
        <f t="shared" si="151"/>
        <v>0</v>
      </c>
      <c r="I352" s="125">
        <v>0</v>
      </c>
      <c r="J352" s="125">
        <v>0</v>
      </c>
      <c r="K352" s="125">
        <v>0</v>
      </c>
      <c r="L352" s="125">
        <v>0</v>
      </c>
      <c r="M352" s="125">
        <v>10.83</v>
      </c>
      <c r="N352" s="125">
        <v>0</v>
      </c>
      <c r="O352" s="125">
        <v>70.88</v>
      </c>
      <c r="P352" s="125">
        <v>0</v>
      </c>
      <c r="Q352" s="125"/>
      <c r="R352" s="125">
        <v>0</v>
      </c>
      <c r="S352" s="125">
        <v>0</v>
      </c>
      <c r="T352" s="125">
        <v>0</v>
      </c>
      <c r="U352" s="125">
        <v>0</v>
      </c>
      <c r="V352" s="125">
        <v>0</v>
      </c>
      <c r="W352" s="125">
        <v>0</v>
      </c>
      <c r="X352" s="123" t="s">
        <v>518</v>
      </c>
      <c r="Y352" s="123" t="s">
        <v>140</v>
      </c>
      <c r="Z352" s="123" t="s">
        <v>152</v>
      </c>
      <c r="AA352" s="124" t="s">
        <v>153</v>
      </c>
      <c r="AB352" s="125">
        <f t="shared" si="165"/>
        <v>188.4</v>
      </c>
      <c r="AC352" s="136">
        <v>41.2</v>
      </c>
      <c r="AD352" s="136">
        <v>10.48</v>
      </c>
      <c r="AE352" s="137">
        <v>0</v>
      </c>
      <c r="AF352" s="137">
        <v>0</v>
      </c>
      <c r="AG352" s="136">
        <v>0</v>
      </c>
      <c r="AH352" s="136">
        <v>0</v>
      </c>
      <c r="AI352" s="136">
        <v>0</v>
      </c>
      <c r="AJ352" s="136">
        <v>0</v>
      </c>
      <c r="AK352" s="136">
        <v>0</v>
      </c>
      <c r="AL352" s="136">
        <v>40.3</v>
      </c>
      <c r="AM352" s="137">
        <v>0</v>
      </c>
      <c r="AN352" s="136">
        <v>3</v>
      </c>
      <c r="AO352" s="136">
        <v>0</v>
      </c>
      <c r="AP352" s="136">
        <v>4.9</v>
      </c>
      <c r="AQ352" s="136">
        <v>4.9</v>
      </c>
      <c r="AR352" s="136">
        <v>4.8</v>
      </c>
      <c r="AS352" s="137">
        <v>5</v>
      </c>
      <c r="AT352" s="137">
        <v>0</v>
      </c>
      <c r="AU352" s="137">
        <v>0</v>
      </c>
      <c r="AV352" s="136">
        <v>15</v>
      </c>
      <c r="AW352" s="137">
        <v>10</v>
      </c>
      <c r="AX352" s="136">
        <v>15.42</v>
      </c>
      <c r="AY352" s="136">
        <v>0</v>
      </c>
      <c r="AZ352" s="136">
        <v>0</v>
      </c>
      <c r="BA352" s="136">
        <v>20</v>
      </c>
      <c r="BB352" s="136">
        <v>0</v>
      </c>
      <c r="BC352" s="136">
        <v>13.4</v>
      </c>
      <c r="BD352" s="125">
        <v>0</v>
      </c>
      <c r="BE352" s="125">
        <f t="shared" si="153"/>
        <v>0</v>
      </c>
      <c r="BF352" s="125">
        <f t="shared" si="154"/>
        <v>0</v>
      </c>
      <c r="BG352" s="125"/>
      <c r="BH352" s="125"/>
      <c r="BI352" s="125">
        <v>0</v>
      </c>
      <c r="BJ352" s="125">
        <v>0</v>
      </c>
      <c r="BK352" s="125">
        <v>0</v>
      </c>
      <c r="BL352" s="125">
        <v>0</v>
      </c>
      <c r="BM352" s="125">
        <v>0</v>
      </c>
      <c r="BN352" s="125">
        <v>0</v>
      </c>
      <c r="BO352" s="125">
        <v>0</v>
      </c>
      <c r="BP352" s="125">
        <v>0</v>
      </c>
      <c r="BQ352" s="125">
        <v>0</v>
      </c>
      <c r="BR352" s="125">
        <v>120</v>
      </c>
      <c r="BS352" s="125">
        <f t="shared" si="155"/>
        <v>520.04</v>
      </c>
    </row>
    <row r="353" s="110" customFormat="1" spans="1:71">
      <c r="A353" s="123"/>
      <c r="B353" s="123" t="s">
        <v>159</v>
      </c>
      <c r="C353" s="123"/>
      <c r="D353" s="124" t="s">
        <v>523</v>
      </c>
      <c r="E353" s="125">
        <f t="shared" si="149"/>
        <v>0</v>
      </c>
      <c r="F353" s="125">
        <f t="shared" si="150"/>
        <v>0</v>
      </c>
      <c r="G353" s="125">
        <v>0</v>
      </c>
      <c r="H353" s="125">
        <f t="shared" si="151"/>
        <v>0</v>
      </c>
      <c r="I353" s="125">
        <v>0</v>
      </c>
      <c r="J353" s="125">
        <v>0</v>
      </c>
      <c r="K353" s="125">
        <v>0</v>
      </c>
      <c r="L353" s="125">
        <v>0</v>
      </c>
      <c r="M353" s="125">
        <v>0</v>
      </c>
      <c r="N353" s="125">
        <v>0</v>
      </c>
      <c r="O353" s="125">
        <v>0</v>
      </c>
      <c r="P353" s="125">
        <v>0</v>
      </c>
      <c r="Q353" s="125"/>
      <c r="R353" s="125">
        <v>0</v>
      </c>
      <c r="S353" s="125">
        <v>0</v>
      </c>
      <c r="T353" s="125">
        <v>0</v>
      </c>
      <c r="U353" s="125">
        <v>0</v>
      </c>
      <c r="V353" s="125">
        <v>0</v>
      </c>
      <c r="W353" s="125">
        <v>0</v>
      </c>
      <c r="X353" s="123"/>
      <c r="Y353" s="123" t="s">
        <v>159</v>
      </c>
      <c r="Z353" s="123"/>
      <c r="AA353" s="124" t="s">
        <v>523</v>
      </c>
      <c r="AB353" s="125">
        <f>SUM(AB354)</f>
        <v>0</v>
      </c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>
        <v>0</v>
      </c>
      <c r="BE353" s="125">
        <f t="shared" si="153"/>
        <v>0</v>
      </c>
      <c r="BF353" s="125">
        <f t="shared" si="154"/>
        <v>0</v>
      </c>
      <c r="BG353" s="125"/>
      <c r="BH353" s="125"/>
      <c r="BI353" s="125">
        <v>0</v>
      </c>
      <c r="BJ353" s="125">
        <v>0</v>
      </c>
      <c r="BK353" s="125">
        <v>0</v>
      </c>
      <c r="BL353" s="125">
        <v>0</v>
      </c>
      <c r="BM353" s="125">
        <v>0</v>
      </c>
      <c r="BN353" s="125">
        <v>0</v>
      </c>
      <c r="BO353" s="125">
        <v>0</v>
      </c>
      <c r="BP353" s="125">
        <v>0</v>
      </c>
      <c r="BQ353" s="125">
        <v>0</v>
      </c>
      <c r="BR353" s="125">
        <v>116</v>
      </c>
      <c r="BS353" s="125">
        <f t="shared" si="155"/>
        <v>116</v>
      </c>
    </row>
    <row r="354" s="110" customFormat="1" spans="1:71">
      <c r="A354" s="123" t="s">
        <v>518</v>
      </c>
      <c r="B354" s="123" t="s">
        <v>161</v>
      </c>
      <c r="C354" s="123" t="s">
        <v>154</v>
      </c>
      <c r="D354" s="124" t="s">
        <v>524</v>
      </c>
      <c r="E354" s="125">
        <f t="shared" si="149"/>
        <v>0</v>
      </c>
      <c r="F354" s="125">
        <f t="shared" si="150"/>
        <v>0</v>
      </c>
      <c r="G354" s="125">
        <v>0</v>
      </c>
      <c r="H354" s="125">
        <f t="shared" si="151"/>
        <v>0</v>
      </c>
      <c r="I354" s="125">
        <v>0</v>
      </c>
      <c r="J354" s="125">
        <v>0</v>
      </c>
      <c r="K354" s="125">
        <v>0</v>
      </c>
      <c r="L354" s="125">
        <v>0</v>
      </c>
      <c r="M354" s="125">
        <v>0</v>
      </c>
      <c r="N354" s="125">
        <v>0</v>
      </c>
      <c r="O354" s="125">
        <v>0</v>
      </c>
      <c r="P354" s="125">
        <v>0</v>
      </c>
      <c r="Q354" s="125"/>
      <c r="R354" s="125">
        <v>0</v>
      </c>
      <c r="S354" s="125">
        <v>0</v>
      </c>
      <c r="T354" s="125">
        <v>0</v>
      </c>
      <c r="U354" s="125">
        <v>0</v>
      </c>
      <c r="V354" s="125">
        <v>0</v>
      </c>
      <c r="W354" s="125">
        <v>0</v>
      </c>
      <c r="X354" s="123" t="s">
        <v>518</v>
      </c>
      <c r="Y354" s="123" t="s">
        <v>161</v>
      </c>
      <c r="Z354" s="123" t="s">
        <v>154</v>
      </c>
      <c r="AA354" s="124" t="s">
        <v>524</v>
      </c>
      <c r="AB354" s="125">
        <f>SUBTOTAL(9,AC354:BD354)</f>
        <v>0</v>
      </c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>
        <v>0</v>
      </c>
      <c r="BE354" s="125">
        <f t="shared" si="153"/>
        <v>0</v>
      </c>
      <c r="BF354" s="125">
        <f t="shared" si="154"/>
        <v>0</v>
      </c>
      <c r="BG354" s="125"/>
      <c r="BH354" s="125"/>
      <c r="BI354" s="125">
        <v>0</v>
      </c>
      <c r="BJ354" s="125">
        <v>0</v>
      </c>
      <c r="BK354" s="125">
        <v>0</v>
      </c>
      <c r="BL354" s="125">
        <v>0</v>
      </c>
      <c r="BM354" s="125">
        <v>0</v>
      </c>
      <c r="BN354" s="125">
        <v>0</v>
      </c>
      <c r="BO354" s="125">
        <v>0</v>
      </c>
      <c r="BP354" s="125">
        <v>0</v>
      </c>
      <c r="BQ354" s="125">
        <v>0</v>
      </c>
      <c r="BR354" s="125">
        <v>116</v>
      </c>
      <c r="BS354" s="125">
        <f t="shared" si="155"/>
        <v>116</v>
      </c>
    </row>
    <row r="355" s="110" customFormat="1" spans="1:71">
      <c r="A355" s="123" t="s">
        <v>525</v>
      </c>
      <c r="B355" s="123"/>
      <c r="C355" s="123"/>
      <c r="D355" s="124" t="s">
        <v>526</v>
      </c>
      <c r="E355" s="125">
        <f t="shared" si="149"/>
        <v>9416.39</v>
      </c>
      <c r="F355" s="125">
        <f t="shared" si="150"/>
        <v>9377.79</v>
      </c>
      <c r="G355" s="125">
        <v>110.32</v>
      </c>
      <c r="H355" s="125">
        <f t="shared" si="151"/>
        <v>0</v>
      </c>
      <c r="I355" s="125">
        <v>0</v>
      </c>
      <c r="J355" s="125">
        <v>0</v>
      </c>
      <c r="K355" s="125">
        <v>0</v>
      </c>
      <c r="L355" s="125">
        <v>0</v>
      </c>
      <c r="M355" s="125">
        <v>9.19</v>
      </c>
      <c r="N355" s="125">
        <v>0</v>
      </c>
      <c r="O355" s="125">
        <v>58.28</v>
      </c>
      <c r="P355" s="125">
        <v>0</v>
      </c>
      <c r="Q355" s="125"/>
      <c r="R355" s="125">
        <v>0</v>
      </c>
      <c r="S355" s="125">
        <v>0</v>
      </c>
      <c r="T355" s="125">
        <v>0</v>
      </c>
      <c r="U355" s="125">
        <v>9200</v>
      </c>
      <c r="V355" s="125">
        <v>0</v>
      </c>
      <c r="W355" s="125">
        <v>0</v>
      </c>
      <c r="X355" s="123" t="s">
        <v>525</v>
      </c>
      <c r="Y355" s="123"/>
      <c r="Z355" s="123"/>
      <c r="AA355" s="124" t="s">
        <v>526</v>
      </c>
      <c r="AB355" s="125">
        <f>AB356+AB359+AB361</f>
        <v>37.8</v>
      </c>
      <c r="AC355" s="125">
        <f t="shared" ref="AC355:BD355" si="166">AC356+AC359+AC361</f>
        <v>14.22</v>
      </c>
      <c r="AD355" s="125">
        <f t="shared" si="166"/>
        <v>0</v>
      </c>
      <c r="AE355" s="125">
        <f t="shared" si="166"/>
        <v>0</v>
      </c>
      <c r="AF355" s="125">
        <f t="shared" si="166"/>
        <v>0</v>
      </c>
      <c r="AG355" s="125">
        <f t="shared" si="166"/>
        <v>0.4</v>
      </c>
      <c r="AH355" s="125">
        <f t="shared" si="166"/>
        <v>2</v>
      </c>
      <c r="AI355" s="125">
        <f t="shared" si="166"/>
        <v>0.6</v>
      </c>
      <c r="AJ355" s="125">
        <f t="shared" si="166"/>
        <v>0</v>
      </c>
      <c r="AK355" s="125">
        <f t="shared" si="166"/>
        <v>0</v>
      </c>
      <c r="AL355" s="125">
        <f t="shared" si="166"/>
        <v>0</v>
      </c>
      <c r="AM355" s="125">
        <f t="shared" si="166"/>
        <v>0</v>
      </c>
      <c r="AN355" s="125">
        <f t="shared" si="166"/>
        <v>1</v>
      </c>
      <c r="AO355" s="125">
        <f t="shared" si="166"/>
        <v>0</v>
      </c>
      <c r="AP355" s="125">
        <f t="shared" si="166"/>
        <v>0</v>
      </c>
      <c r="AQ355" s="125">
        <f t="shared" si="166"/>
        <v>0</v>
      </c>
      <c r="AR355" s="125">
        <f t="shared" si="166"/>
        <v>5</v>
      </c>
      <c r="AS355" s="125">
        <f t="shared" si="166"/>
        <v>0</v>
      </c>
      <c r="AT355" s="125">
        <f t="shared" si="166"/>
        <v>0</v>
      </c>
      <c r="AU355" s="125">
        <f t="shared" si="166"/>
        <v>0</v>
      </c>
      <c r="AV355" s="125">
        <f t="shared" si="166"/>
        <v>0</v>
      </c>
      <c r="AW355" s="125">
        <f t="shared" si="166"/>
        <v>2</v>
      </c>
      <c r="AX355" s="125">
        <f t="shared" si="166"/>
        <v>12.58</v>
      </c>
      <c r="AY355" s="125">
        <f t="shared" si="166"/>
        <v>0</v>
      </c>
      <c r="AZ355" s="125">
        <f t="shared" si="166"/>
        <v>0</v>
      </c>
      <c r="BA355" s="125">
        <f t="shared" si="166"/>
        <v>0</v>
      </c>
      <c r="BB355" s="125">
        <f t="shared" si="166"/>
        <v>0</v>
      </c>
      <c r="BC355" s="125">
        <f t="shared" si="166"/>
        <v>0</v>
      </c>
      <c r="BD355" s="125">
        <f t="shared" si="166"/>
        <v>0</v>
      </c>
      <c r="BE355" s="125">
        <f t="shared" si="153"/>
        <v>0.8</v>
      </c>
      <c r="BF355" s="125">
        <f t="shared" si="154"/>
        <v>0</v>
      </c>
      <c r="BG355" s="125"/>
      <c r="BH355" s="125"/>
      <c r="BI355" s="125">
        <v>0</v>
      </c>
      <c r="BJ355" s="125">
        <v>0</v>
      </c>
      <c r="BK355" s="125">
        <v>0.8</v>
      </c>
      <c r="BL355" s="125">
        <v>0</v>
      </c>
      <c r="BM355" s="125">
        <v>0</v>
      </c>
      <c r="BN355" s="125">
        <v>0</v>
      </c>
      <c r="BO355" s="125">
        <v>0</v>
      </c>
      <c r="BP355" s="125">
        <v>0</v>
      </c>
      <c r="BQ355" s="125">
        <v>0</v>
      </c>
      <c r="BR355" s="125">
        <v>276</v>
      </c>
      <c r="BS355" s="125">
        <f t="shared" si="155"/>
        <v>9692.39</v>
      </c>
    </row>
    <row r="356" s="110" customFormat="1" spans="1:71">
      <c r="A356" s="123"/>
      <c r="B356" s="123" t="s">
        <v>137</v>
      </c>
      <c r="C356" s="123"/>
      <c r="D356" s="124" t="s">
        <v>527</v>
      </c>
      <c r="E356" s="125">
        <f t="shared" si="149"/>
        <v>0</v>
      </c>
      <c r="F356" s="125">
        <f t="shared" si="150"/>
        <v>0</v>
      </c>
      <c r="G356" s="125">
        <v>0</v>
      </c>
      <c r="H356" s="125">
        <f t="shared" si="151"/>
        <v>0</v>
      </c>
      <c r="I356" s="125">
        <v>0</v>
      </c>
      <c r="J356" s="125">
        <v>0</v>
      </c>
      <c r="K356" s="125">
        <v>0</v>
      </c>
      <c r="L356" s="125">
        <v>0</v>
      </c>
      <c r="M356" s="125">
        <v>0</v>
      </c>
      <c r="N356" s="125">
        <v>0</v>
      </c>
      <c r="O356" s="125">
        <v>0</v>
      </c>
      <c r="P356" s="125">
        <v>0</v>
      </c>
      <c r="Q356" s="125"/>
      <c r="R356" s="125">
        <v>0</v>
      </c>
      <c r="S356" s="125">
        <v>0</v>
      </c>
      <c r="T356" s="125">
        <v>0</v>
      </c>
      <c r="U356" s="125">
        <v>0</v>
      </c>
      <c r="V356" s="125">
        <v>0</v>
      </c>
      <c r="W356" s="125">
        <v>0</v>
      </c>
      <c r="X356" s="123"/>
      <c r="Y356" s="123" t="s">
        <v>137</v>
      </c>
      <c r="Z356" s="123"/>
      <c r="AA356" s="124" t="s">
        <v>527</v>
      </c>
      <c r="AB356" s="125">
        <f t="shared" si="152"/>
        <v>0</v>
      </c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>
        <v>0</v>
      </c>
      <c r="BE356" s="125">
        <f t="shared" si="153"/>
        <v>0</v>
      </c>
      <c r="BF356" s="125">
        <f t="shared" si="154"/>
        <v>0</v>
      </c>
      <c r="BG356" s="125"/>
      <c r="BH356" s="125"/>
      <c r="BI356" s="125">
        <v>0</v>
      </c>
      <c r="BJ356" s="125">
        <v>0</v>
      </c>
      <c r="BK356" s="125">
        <v>0</v>
      </c>
      <c r="BL356" s="125">
        <v>0</v>
      </c>
      <c r="BM356" s="125">
        <v>0</v>
      </c>
      <c r="BN356" s="125">
        <v>0</v>
      </c>
      <c r="BO356" s="125">
        <v>0</v>
      </c>
      <c r="BP356" s="125">
        <v>0</v>
      </c>
      <c r="BQ356" s="125">
        <v>0</v>
      </c>
      <c r="BR356" s="125">
        <v>136</v>
      </c>
      <c r="BS356" s="125">
        <f t="shared" si="155"/>
        <v>136</v>
      </c>
    </row>
    <row r="357" s="110" customFormat="1" spans="1:71">
      <c r="A357" s="123" t="s">
        <v>528</v>
      </c>
      <c r="B357" s="123" t="s">
        <v>140</v>
      </c>
      <c r="C357" s="123" t="s">
        <v>145</v>
      </c>
      <c r="D357" s="124" t="s">
        <v>529</v>
      </c>
      <c r="E357" s="125">
        <f t="shared" si="149"/>
        <v>0</v>
      </c>
      <c r="F357" s="125">
        <f t="shared" si="150"/>
        <v>0</v>
      </c>
      <c r="G357" s="125">
        <v>0</v>
      </c>
      <c r="H357" s="125">
        <f t="shared" si="151"/>
        <v>0</v>
      </c>
      <c r="I357" s="125">
        <v>0</v>
      </c>
      <c r="J357" s="125">
        <v>0</v>
      </c>
      <c r="K357" s="125">
        <v>0</v>
      </c>
      <c r="L357" s="125">
        <v>0</v>
      </c>
      <c r="M357" s="125">
        <v>0</v>
      </c>
      <c r="N357" s="125">
        <v>0</v>
      </c>
      <c r="O357" s="125">
        <v>0</v>
      </c>
      <c r="P357" s="125">
        <v>0</v>
      </c>
      <c r="Q357" s="125"/>
      <c r="R357" s="125">
        <v>0</v>
      </c>
      <c r="S357" s="125">
        <v>0</v>
      </c>
      <c r="T357" s="125">
        <v>0</v>
      </c>
      <c r="U357" s="125">
        <v>0</v>
      </c>
      <c r="V357" s="125">
        <v>0</v>
      </c>
      <c r="W357" s="125">
        <v>0</v>
      </c>
      <c r="X357" s="123" t="s">
        <v>528</v>
      </c>
      <c r="Y357" s="123" t="s">
        <v>140</v>
      </c>
      <c r="Z357" s="123" t="s">
        <v>145</v>
      </c>
      <c r="AA357" s="124" t="s">
        <v>529</v>
      </c>
      <c r="AB357" s="125">
        <f t="shared" ref="AB357:AB358" si="167">SUBTOTAL(9,AC357:BD357)</f>
        <v>0</v>
      </c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>
        <v>0</v>
      </c>
      <c r="BE357" s="125">
        <f t="shared" si="153"/>
        <v>0</v>
      </c>
      <c r="BF357" s="125">
        <f t="shared" si="154"/>
        <v>0</v>
      </c>
      <c r="BG357" s="125"/>
      <c r="BH357" s="125"/>
      <c r="BI357" s="125">
        <v>0</v>
      </c>
      <c r="BJ357" s="125">
        <v>0</v>
      </c>
      <c r="BK357" s="125">
        <v>0</v>
      </c>
      <c r="BL357" s="125">
        <v>0</v>
      </c>
      <c r="BM357" s="125">
        <v>0</v>
      </c>
      <c r="BN357" s="125">
        <v>0</v>
      </c>
      <c r="BO357" s="125">
        <v>0</v>
      </c>
      <c r="BP357" s="125">
        <v>0</v>
      </c>
      <c r="BQ357" s="125">
        <v>0</v>
      </c>
      <c r="BR357" s="125">
        <v>0</v>
      </c>
      <c r="BS357" s="125">
        <f t="shared" si="155"/>
        <v>0</v>
      </c>
    </row>
    <row r="358" s="110" customFormat="1" spans="1:71">
      <c r="A358" s="123" t="s">
        <v>528</v>
      </c>
      <c r="B358" s="123" t="s">
        <v>140</v>
      </c>
      <c r="C358" s="123" t="s">
        <v>159</v>
      </c>
      <c r="D358" s="124" t="s">
        <v>530</v>
      </c>
      <c r="E358" s="125">
        <f t="shared" si="149"/>
        <v>0</v>
      </c>
      <c r="F358" s="125">
        <f t="shared" si="150"/>
        <v>0</v>
      </c>
      <c r="G358" s="125">
        <v>0</v>
      </c>
      <c r="H358" s="125">
        <f t="shared" si="151"/>
        <v>0</v>
      </c>
      <c r="I358" s="125">
        <v>0</v>
      </c>
      <c r="J358" s="125">
        <v>0</v>
      </c>
      <c r="K358" s="125">
        <v>0</v>
      </c>
      <c r="L358" s="125">
        <v>0</v>
      </c>
      <c r="M358" s="125">
        <v>0</v>
      </c>
      <c r="N358" s="125">
        <v>0</v>
      </c>
      <c r="O358" s="125">
        <v>0</v>
      </c>
      <c r="P358" s="125">
        <v>0</v>
      </c>
      <c r="Q358" s="125"/>
      <c r="R358" s="125">
        <v>0</v>
      </c>
      <c r="S358" s="125">
        <v>0</v>
      </c>
      <c r="T358" s="125">
        <v>0</v>
      </c>
      <c r="U358" s="125">
        <v>0</v>
      </c>
      <c r="V358" s="125">
        <v>0</v>
      </c>
      <c r="W358" s="125">
        <v>0</v>
      </c>
      <c r="X358" s="123" t="s">
        <v>528</v>
      </c>
      <c r="Y358" s="123" t="s">
        <v>140</v>
      </c>
      <c r="Z358" s="123" t="s">
        <v>159</v>
      </c>
      <c r="AA358" s="124" t="s">
        <v>530</v>
      </c>
      <c r="AB358" s="125">
        <f t="shared" si="167"/>
        <v>0</v>
      </c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>
        <v>0</v>
      </c>
      <c r="BE358" s="125">
        <f t="shared" si="153"/>
        <v>0</v>
      </c>
      <c r="BF358" s="125">
        <f t="shared" si="154"/>
        <v>0</v>
      </c>
      <c r="BG358" s="125"/>
      <c r="BH358" s="125"/>
      <c r="BI358" s="125">
        <v>0</v>
      </c>
      <c r="BJ358" s="125">
        <v>0</v>
      </c>
      <c r="BK358" s="125">
        <v>0</v>
      </c>
      <c r="BL358" s="125">
        <v>0</v>
      </c>
      <c r="BM358" s="125">
        <v>0</v>
      </c>
      <c r="BN358" s="125">
        <v>0</v>
      </c>
      <c r="BO358" s="125">
        <v>0</v>
      </c>
      <c r="BP358" s="125">
        <v>0</v>
      </c>
      <c r="BQ358" s="125">
        <v>0</v>
      </c>
      <c r="BR358" s="125">
        <v>136</v>
      </c>
      <c r="BS358" s="125">
        <f t="shared" si="155"/>
        <v>136</v>
      </c>
    </row>
    <row r="359" s="110" customFormat="1" spans="1:71">
      <c r="A359" s="123"/>
      <c r="B359" s="123" t="s">
        <v>142</v>
      </c>
      <c r="C359" s="123"/>
      <c r="D359" s="124" t="s">
        <v>531</v>
      </c>
      <c r="E359" s="125">
        <f t="shared" si="149"/>
        <v>9200</v>
      </c>
      <c r="F359" s="125">
        <f t="shared" si="150"/>
        <v>9200</v>
      </c>
      <c r="G359" s="125">
        <v>0</v>
      </c>
      <c r="H359" s="125">
        <f t="shared" si="151"/>
        <v>0</v>
      </c>
      <c r="I359" s="125">
        <v>0</v>
      </c>
      <c r="J359" s="125">
        <v>0</v>
      </c>
      <c r="K359" s="125">
        <v>0</v>
      </c>
      <c r="L359" s="125">
        <v>0</v>
      </c>
      <c r="M359" s="125">
        <v>0</v>
      </c>
      <c r="N359" s="125">
        <v>0</v>
      </c>
      <c r="O359" s="125">
        <v>0</v>
      </c>
      <c r="P359" s="125">
        <v>0</v>
      </c>
      <c r="Q359" s="125"/>
      <c r="R359" s="125">
        <v>0</v>
      </c>
      <c r="S359" s="125">
        <v>0</v>
      </c>
      <c r="T359" s="125">
        <v>0</v>
      </c>
      <c r="U359" s="125">
        <v>9200</v>
      </c>
      <c r="V359" s="125">
        <v>0</v>
      </c>
      <c r="W359" s="125">
        <v>0</v>
      </c>
      <c r="X359" s="123"/>
      <c r="Y359" s="123" t="s">
        <v>142</v>
      </c>
      <c r="Z359" s="123"/>
      <c r="AA359" s="124" t="s">
        <v>531</v>
      </c>
      <c r="AB359" s="125">
        <f t="shared" si="152"/>
        <v>0</v>
      </c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5">
        <v>0</v>
      </c>
      <c r="BE359" s="125">
        <f t="shared" si="153"/>
        <v>0</v>
      </c>
      <c r="BF359" s="125">
        <f t="shared" si="154"/>
        <v>0</v>
      </c>
      <c r="BG359" s="125"/>
      <c r="BH359" s="125"/>
      <c r="BI359" s="125">
        <v>0</v>
      </c>
      <c r="BJ359" s="125">
        <v>0</v>
      </c>
      <c r="BK359" s="125">
        <v>0</v>
      </c>
      <c r="BL359" s="125">
        <v>0</v>
      </c>
      <c r="BM359" s="125">
        <v>0</v>
      </c>
      <c r="BN359" s="125">
        <v>0</v>
      </c>
      <c r="BO359" s="125">
        <v>0</v>
      </c>
      <c r="BP359" s="125">
        <v>0</v>
      </c>
      <c r="BQ359" s="125">
        <v>0</v>
      </c>
      <c r="BR359" s="125">
        <v>0</v>
      </c>
      <c r="BS359" s="125">
        <f t="shared" si="155"/>
        <v>9200</v>
      </c>
    </row>
    <row r="360" s="110" customFormat="1" spans="1:71">
      <c r="A360" s="123" t="s">
        <v>528</v>
      </c>
      <c r="B360" s="123" t="s">
        <v>144</v>
      </c>
      <c r="C360" s="123" t="s">
        <v>137</v>
      </c>
      <c r="D360" s="124" t="s">
        <v>532</v>
      </c>
      <c r="E360" s="125">
        <f t="shared" si="149"/>
        <v>9200</v>
      </c>
      <c r="F360" s="125">
        <f t="shared" si="150"/>
        <v>9200</v>
      </c>
      <c r="G360" s="125">
        <v>0</v>
      </c>
      <c r="H360" s="125">
        <f t="shared" si="151"/>
        <v>0</v>
      </c>
      <c r="I360" s="125">
        <v>0</v>
      </c>
      <c r="J360" s="125">
        <v>0</v>
      </c>
      <c r="K360" s="125">
        <v>0</v>
      </c>
      <c r="L360" s="125">
        <v>0</v>
      </c>
      <c r="M360" s="125">
        <v>0</v>
      </c>
      <c r="N360" s="125">
        <v>0</v>
      </c>
      <c r="O360" s="125">
        <v>0</v>
      </c>
      <c r="P360" s="125">
        <v>0</v>
      </c>
      <c r="Q360" s="125"/>
      <c r="R360" s="125">
        <v>0</v>
      </c>
      <c r="S360" s="125">
        <v>0</v>
      </c>
      <c r="T360" s="125">
        <v>0</v>
      </c>
      <c r="U360" s="125">
        <v>9200</v>
      </c>
      <c r="V360" s="125">
        <v>0</v>
      </c>
      <c r="W360" s="125">
        <v>0</v>
      </c>
      <c r="X360" s="123" t="s">
        <v>528</v>
      </c>
      <c r="Y360" s="123" t="s">
        <v>144</v>
      </c>
      <c r="Z360" s="123" t="s">
        <v>137</v>
      </c>
      <c r="AA360" s="124" t="s">
        <v>532</v>
      </c>
      <c r="AB360" s="125">
        <f>SUBTOTAL(9,AC360:BD360)</f>
        <v>0</v>
      </c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>
        <v>0</v>
      </c>
      <c r="BE360" s="125">
        <f t="shared" si="153"/>
        <v>0</v>
      </c>
      <c r="BF360" s="125">
        <f t="shared" si="154"/>
        <v>0</v>
      </c>
      <c r="BG360" s="125"/>
      <c r="BH360" s="125"/>
      <c r="BI360" s="125">
        <v>0</v>
      </c>
      <c r="BJ360" s="125">
        <v>0</v>
      </c>
      <c r="BK360" s="125">
        <v>0</v>
      </c>
      <c r="BL360" s="125">
        <v>0</v>
      </c>
      <c r="BM360" s="125">
        <v>0</v>
      </c>
      <c r="BN360" s="125">
        <v>0</v>
      </c>
      <c r="BO360" s="125">
        <v>0</v>
      </c>
      <c r="BP360" s="125">
        <v>0</v>
      </c>
      <c r="BQ360" s="125">
        <v>0</v>
      </c>
      <c r="BR360" s="125">
        <v>0</v>
      </c>
      <c r="BS360" s="125">
        <f t="shared" si="155"/>
        <v>9200</v>
      </c>
    </row>
    <row r="361" s="110" customFormat="1" spans="1:71">
      <c r="A361" s="123"/>
      <c r="B361" s="123" t="s">
        <v>145</v>
      </c>
      <c r="C361" s="123"/>
      <c r="D361" s="124" t="s">
        <v>533</v>
      </c>
      <c r="E361" s="125">
        <f t="shared" si="149"/>
        <v>216.39</v>
      </c>
      <c r="F361" s="125">
        <f t="shared" si="150"/>
        <v>177.79</v>
      </c>
      <c r="G361" s="125">
        <v>110.32</v>
      </c>
      <c r="H361" s="125">
        <f t="shared" si="151"/>
        <v>0</v>
      </c>
      <c r="I361" s="125">
        <v>0</v>
      </c>
      <c r="J361" s="125">
        <v>0</v>
      </c>
      <c r="K361" s="125">
        <v>0</v>
      </c>
      <c r="L361" s="125">
        <v>0</v>
      </c>
      <c r="M361" s="125">
        <v>9.19</v>
      </c>
      <c r="N361" s="125">
        <v>0</v>
      </c>
      <c r="O361" s="125">
        <v>58.28</v>
      </c>
      <c r="P361" s="125">
        <v>0</v>
      </c>
      <c r="Q361" s="125"/>
      <c r="R361" s="125">
        <v>0</v>
      </c>
      <c r="S361" s="125">
        <v>0</v>
      </c>
      <c r="T361" s="125">
        <v>0</v>
      </c>
      <c r="U361" s="125">
        <v>0</v>
      </c>
      <c r="V361" s="125">
        <v>0</v>
      </c>
      <c r="W361" s="125">
        <v>0</v>
      </c>
      <c r="X361" s="123"/>
      <c r="Y361" s="123" t="s">
        <v>145</v>
      </c>
      <c r="Z361" s="123"/>
      <c r="AA361" s="124" t="s">
        <v>533</v>
      </c>
      <c r="AB361" s="125">
        <f>SUM(AB362)</f>
        <v>37.8</v>
      </c>
      <c r="AC361" s="125">
        <f t="shared" ref="AC361:BD361" si="168">SUM(AC362)</f>
        <v>14.22</v>
      </c>
      <c r="AD361" s="125">
        <f t="shared" si="168"/>
        <v>0</v>
      </c>
      <c r="AE361" s="125">
        <f t="shared" si="168"/>
        <v>0</v>
      </c>
      <c r="AF361" s="125">
        <f t="shared" si="168"/>
        <v>0</v>
      </c>
      <c r="AG361" s="125">
        <f t="shared" si="168"/>
        <v>0.4</v>
      </c>
      <c r="AH361" s="125">
        <f t="shared" si="168"/>
        <v>2</v>
      </c>
      <c r="AI361" s="125">
        <f t="shared" si="168"/>
        <v>0.6</v>
      </c>
      <c r="AJ361" s="125">
        <f t="shared" si="168"/>
        <v>0</v>
      </c>
      <c r="AK361" s="125">
        <f t="shared" si="168"/>
        <v>0</v>
      </c>
      <c r="AL361" s="125">
        <f t="shared" si="168"/>
        <v>0</v>
      </c>
      <c r="AM361" s="125">
        <f t="shared" si="168"/>
        <v>0</v>
      </c>
      <c r="AN361" s="125">
        <f t="shared" si="168"/>
        <v>1</v>
      </c>
      <c r="AO361" s="125">
        <f t="shared" si="168"/>
        <v>0</v>
      </c>
      <c r="AP361" s="125">
        <f t="shared" si="168"/>
        <v>0</v>
      </c>
      <c r="AQ361" s="125">
        <f t="shared" si="168"/>
        <v>0</v>
      </c>
      <c r="AR361" s="125">
        <f t="shared" si="168"/>
        <v>5</v>
      </c>
      <c r="AS361" s="125">
        <f t="shared" si="168"/>
        <v>0</v>
      </c>
      <c r="AT361" s="125">
        <f t="shared" si="168"/>
        <v>0</v>
      </c>
      <c r="AU361" s="125">
        <f t="shared" si="168"/>
        <v>0</v>
      </c>
      <c r="AV361" s="125">
        <f t="shared" si="168"/>
        <v>0</v>
      </c>
      <c r="AW361" s="125">
        <f t="shared" si="168"/>
        <v>2</v>
      </c>
      <c r="AX361" s="125">
        <f t="shared" si="168"/>
        <v>12.58</v>
      </c>
      <c r="AY361" s="125">
        <f t="shared" si="168"/>
        <v>0</v>
      </c>
      <c r="AZ361" s="125">
        <f t="shared" si="168"/>
        <v>0</v>
      </c>
      <c r="BA361" s="125">
        <f t="shared" si="168"/>
        <v>0</v>
      </c>
      <c r="BB361" s="125">
        <f t="shared" si="168"/>
        <v>0</v>
      </c>
      <c r="BC361" s="125">
        <f t="shared" si="168"/>
        <v>0</v>
      </c>
      <c r="BD361" s="125">
        <f t="shared" si="168"/>
        <v>0</v>
      </c>
      <c r="BE361" s="125">
        <f t="shared" si="153"/>
        <v>0.8</v>
      </c>
      <c r="BF361" s="125">
        <f t="shared" si="154"/>
        <v>0</v>
      </c>
      <c r="BG361" s="125"/>
      <c r="BH361" s="125"/>
      <c r="BI361" s="125">
        <v>0</v>
      </c>
      <c r="BJ361" s="125">
        <v>0</v>
      </c>
      <c r="BK361" s="125">
        <v>0.8</v>
      </c>
      <c r="BL361" s="125">
        <v>0</v>
      </c>
      <c r="BM361" s="125">
        <v>0</v>
      </c>
      <c r="BN361" s="125">
        <v>0</v>
      </c>
      <c r="BO361" s="125">
        <v>0</v>
      </c>
      <c r="BP361" s="125">
        <v>0</v>
      </c>
      <c r="BQ361" s="125">
        <v>0</v>
      </c>
      <c r="BR361" s="125">
        <v>140</v>
      </c>
      <c r="BS361" s="125">
        <f t="shared" si="155"/>
        <v>356.39</v>
      </c>
    </row>
    <row r="362" s="110" customFormat="1" spans="1:71">
      <c r="A362" s="123" t="s">
        <v>528</v>
      </c>
      <c r="B362" s="123" t="s">
        <v>147</v>
      </c>
      <c r="C362" s="123" t="s">
        <v>154</v>
      </c>
      <c r="D362" s="124" t="s">
        <v>534</v>
      </c>
      <c r="E362" s="125">
        <f t="shared" si="149"/>
        <v>216.39</v>
      </c>
      <c r="F362" s="125">
        <f t="shared" si="150"/>
        <v>177.79</v>
      </c>
      <c r="G362" s="125">
        <v>110.32</v>
      </c>
      <c r="H362" s="125">
        <f t="shared" si="151"/>
        <v>0</v>
      </c>
      <c r="I362" s="125">
        <v>0</v>
      </c>
      <c r="J362" s="125">
        <v>0</v>
      </c>
      <c r="K362" s="125">
        <v>0</v>
      </c>
      <c r="L362" s="125">
        <v>0</v>
      </c>
      <c r="M362" s="125">
        <v>9.19</v>
      </c>
      <c r="N362" s="125">
        <v>0</v>
      </c>
      <c r="O362" s="125">
        <v>58.28</v>
      </c>
      <c r="P362" s="125">
        <v>0</v>
      </c>
      <c r="Q362" s="125"/>
      <c r="R362" s="125">
        <v>0</v>
      </c>
      <c r="S362" s="125">
        <v>0</v>
      </c>
      <c r="T362" s="125">
        <v>0</v>
      </c>
      <c r="U362" s="125">
        <v>0</v>
      </c>
      <c r="V362" s="125">
        <v>0</v>
      </c>
      <c r="W362" s="125">
        <v>0</v>
      </c>
      <c r="X362" s="123" t="s">
        <v>528</v>
      </c>
      <c r="Y362" s="123" t="s">
        <v>147</v>
      </c>
      <c r="Z362" s="123" t="s">
        <v>154</v>
      </c>
      <c r="AA362" s="124" t="s">
        <v>534</v>
      </c>
      <c r="AB362" s="125">
        <f>SUBTOTAL(9,AC362:BD362)</f>
        <v>37.8</v>
      </c>
      <c r="AC362" s="136">
        <v>14.22</v>
      </c>
      <c r="AD362" s="136">
        <v>0</v>
      </c>
      <c r="AE362" s="137">
        <v>0</v>
      </c>
      <c r="AF362" s="137">
        <v>0</v>
      </c>
      <c r="AG362" s="136">
        <v>0.4</v>
      </c>
      <c r="AH362" s="136">
        <v>2</v>
      </c>
      <c r="AI362" s="136">
        <v>0.6</v>
      </c>
      <c r="AJ362" s="136">
        <v>0</v>
      </c>
      <c r="AK362" s="136">
        <v>0</v>
      </c>
      <c r="AL362" s="136">
        <v>0</v>
      </c>
      <c r="AM362" s="137">
        <v>0</v>
      </c>
      <c r="AN362" s="136">
        <v>1</v>
      </c>
      <c r="AO362" s="136">
        <v>0</v>
      </c>
      <c r="AP362" s="136">
        <v>0</v>
      </c>
      <c r="AQ362" s="136">
        <v>0</v>
      </c>
      <c r="AR362" s="136">
        <v>5</v>
      </c>
      <c r="AS362" s="137">
        <v>0</v>
      </c>
      <c r="AT362" s="137">
        <v>0</v>
      </c>
      <c r="AU362" s="137">
        <v>0</v>
      </c>
      <c r="AV362" s="136">
        <v>0</v>
      </c>
      <c r="AW362" s="137">
        <v>2</v>
      </c>
      <c r="AX362" s="136">
        <v>12.58</v>
      </c>
      <c r="AY362" s="136">
        <v>0</v>
      </c>
      <c r="AZ362" s="136">
        <v>0</v>
      </c>
      <c r="BA362" s="136">
        <v>0</v>
      </c>
      <c r="BB362" s="136">
        <v>0</v>
      </c>
      <c r="BC362" s="136">
        <v>0</v>
      </c>
      <c r="BD362" s="125">
        <v>0</v>
      </c>
      <c r="BE362" s="125">
        <f t="shared" si="153"/>
        <v>0.8</v>
      </c>
      <c r="BF362" s="125">
        <f t="shared" si="154"/>
        <v>0</v>
      </c>
      <c r="BG362" s="125"/>
      <c r="BH362" s="125"/>
      <c r="BI362" s="125">
        <v>0</v>
      </c>
      <c r="BJ362" s="125">
        <v>0</v>
      </c>
      <c r="BK362" s="125">
        <v>0.8</v>
      </c>
      <c r="BL362" s="125">
        <v>0</v>
      </c>
      <c r="BM362" s="125">
        <v>0</v>
      </c>
      <c r="BN362" s="125">
        <v>0</v>
      </c>
      <c r="BO362" s="125">
        <v>0</v>
      </c>
      <c r="BP362" s="125">
        <v>0</v>
      </c>
      <c r="BQ362" s="125">
        <v>0</v>
      </c>
      <c r="BR362" s="125">
        <v>140</v>
      </c>
      <c r="BS362" s="125">
        <f t="shared" si="155"/>
        <v>356.39</v>
      </c>
    </row>
    <row r="363" s="110" customFormat="1" spans="1:71">
      <c r="A363" s="123" t="s">
        <v>535</v>
      </c>
      <c r="B363" s="123"/>
      <c r="C363" s="123"/>
      <c r="D363" s="124" t="s">
        <v>536</v>
      </c>
      <c r="E363" s="125">
        <f t="shared" si="149"/>
        <v>0</v>
      </c>
      <c r="F363" s="125">
        <f t="shared" si="150"/>
        <v>0</v>
      </c>
      <c r="G363" s="125">
        <v>0</v>
      </c>
      <c r="H363" s="125">
        <f t="shared" si="151"/>
        <v>0</v>
      </c>
      <c r="I363" s="125">
        <v>0</v>
      </c>
      <c r="J363" s="125">
        <v>0</v>
      </c>
      <c r="K363" s="125">
        <v>0</v>
      </c>
      <c r="L363" s="125">
        <v>0</v>
      </c>
      <c r="M363" s="125">
        <v>0</v>
      </c>
      <c r="N363" s="125">
        <v>0</v>
      </c>
      <c r="O363" s="125">
        <v>0</v>
      </c>
      <c r="P363" s="125">
        <v>0</v>
      </c>
      <c r="Q363" s="125"/>
      <c r="R363" s="125">
        <v>0</v>
      </c>
      <c r="S363" s="125">
        <v>0</v>
      </c>
      <c r="T363" s="125">
        <v>0</v>
      </c>
      <c r="U363" s="125">
        <v>0</v>
      </c>
      <c r="V363" s="125">
        <v>0</v>
      </c>
      <c r="W363" s="125">
        <v>0</v>
      </c>
      <c r="X363" s="123" t="s">
        <v>535</v>
      </c>
      <c r="Y363" s="123"/>
      <c r="Z363" s="123"/>
      <c r="AA363" s="124" t="s">
        <v>536</v>
      </c>
      <c r="AB363" s="125">
        <f>AB364+AB368</f>
        <v>0</v>
      </c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>
        <v>0</v>
      </c>
      <c r="BE363" s="125">
        <f t="shared" si="153"/>
        <v>0</v>
      </c>
      <c r="BF363" s="125">
        <f t="shared" si="154"/>
        <v>0</v>
      </c>
      <c r="BG363" s="125"/>
      <c r="BH363" s="125"/>
      <c r="BI363" s="125">
        <v>0</v>
      </c>
      <c r="BJ363" s="125">
        <v>0</v>
      </c>
      <c r="BK363" s="125">
        <v>0</v>
      </c>
      <c r="BL363" s="125">
        <v>0</v>
      </c>
      <c r="BM363" s="125">
        <v>0</v>
      </c>
      <c r="BN363" s="125">
        <v>0</v>
      </c>
      <c r="BO363" s="125">
        <v>0</v>
      </c>
      <c r="BP363" s="125">
        <v>0</v>
      </c>
      <c r="BQ363" s="125">
        <v>0</v>
      </c>
      <c r="BR363" s="125">
        <v>922</v>
      </c>
      <c r="BS363" s="125">
        <f t="shared" si="155"/>
        <v>922</v>
      </c>
    </row>
    <row r="364" s="110" customFormat="1" spans="1:71">
      <c r="A364" s="123"/>
      <c r="B364" s="123" t="s">
        <v>137</v>
      </c>
      <c r="C364" s="123"/>
      <c r="D364" s="124" t="s">
        <v>537</v>
      </c>
      <c r="E364" s="125">
        <f t="shared" si="149"/>
        <v>0</v>
      </c>
      <c r="F364" s="125">
        <f t="shared" si="150"/>
        <v>0</v>
      </c>
      <c r="G364" s="125">
        <v>0</v>
      </c>
      <c r="H364" s="125">
        <f t="shared" si="151"/>
        <v>0</v>
      </c>
      <c r="I364" s="125">
        <v>0</v>
      </c>
      <c r="J364" s="125">
        <v>0</v>
      </c>
      <c r="K364" s="125">
        <v>0</v>
      </c>
      <c r="L364" s="125">
        <v>0</v>
      </c>
      <c r="M364" s="125">
        <v>0</v>
      </c>
      <c r="N364" s="125">
        <v>0</v>
      </c>
      <c r="O364" s="125">
        <v>0</v>
      </c>
      <c r="P364" s="125">
        <v>0</v>
      </c>
      <c r="Q364" s="125"/>
      <c r="R364" s="125">
        <v>0</v>
      </c>
      <c r="S364" s="125">
        <v>0</v>
      </c>
      <c r="T364" s="125">
        <v>0</v>
      </c>
      <c r="U364" s="125">
        <v>0</v>
      </c>
      <c r="V364" s="125">
        <v>0</v>
      </c>
      <c r="W364" s="125">
        <v>0</v>
      </c>
      <c r="X364" s="123"/>
      <c r="Y364" s="123" t="s">
        <v>137</v>
      </c>
      <c r="Z364" s="123"/>
      <c r="AA364" s="124" t="s">
        <v>537</v>
      </c>
      <c r="AB364" s="125">
        <f>SUM(AB365:AB367)</f>
        <v>0</v>
      </c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>
        <v>0</v>
      </c>
      <c r="BE364" s="125">
        <f t="shared" si="153"/>
        <v>0</v>
      </c>
      <c r="BF364" s="125">
        <f t="shared" si="154"/>
        <v>0</v>
      </c>
      <c r="BG364" s="125"/>
      <c r="BH364" s="125"/>
      <c r="BI364" s="125">
        <v>0</v>
      </c>
      <c r="BJ364" s="125">
        <v>0</v>
      </c>
      <c r="BK364" s="125">
        <v>0</v>
      </c>
      <c r="BL364" s="125">
        <v>0</v>
      </c>
      <c r="BM364" s="125">
        <v>0</v>
      </c>
      <c r="BN364" s="125">
        <v>0</v>
      </c>
      <c r="BO364" s="125">
        <v>0</v>
      </c>
      <c r="BP364" s="125">
        <v>0</v>
      </c>
      <c r="BQ364" s="125">
        <v>0</v>
      </c>
      <c r="BR364" s="125">
        <v>802</v>
      </c>
      <c r="BS364" s="125">
        <f t="shared" si="155"/>
        <v>802</v>
      </c>
    </row>
    <row r="365" s="110" customFormat="1" spans="1:71">
      <c r="A365" s="123" t="s">
        <v>538</v>
      </c>
      <c r="B365" s="123" t="s">
        <v>140</v>
      </c>
      <c r="C365" s="123" t="s">
        <v>137</v>
      </c>
      <c r="D365" s="124" t="s">
        <v>141</v>
      </c>
      <c r="E365" s="125">
        <f t="shared" si="149"/>
        <v>0</v>
      </c>
      <c r="F365" s="125">
        <f t="shared" si="150"/>
        <v>0</v>
      </c>
      <c r="G365" s="125">
        <v>0</v>
      </c>
      <c r="H365" s="125">
        <f t="shared" si="151"/>
        <v>0</v>
      </c>
      <c r="I365" s="125">
        <v>0</v>
      </c>
      <c r="J365" s="125">
        <v>0</v>
      </c>
      <c r="K365" s="125">
        <v>0</v>
      </c>
      <c r="L365" s="125">
        <v>0</v>
      </c>
      <c r="M365" s="125">
        <v>0</v>
      </c>
      <c r="N365" s="125">
        <v>0</v>
      </c>
      <c r="O365" s="125">
        <v>0</v>
      </c>
      <c r="P365" s="125">
        <v>0</v>
      </c>
      <c r="Q365" s="125"/>
      <c r="R365" s="125">
        <v>0</v>
      </c>
      <c r="S365" s="125">
        <v>0</v>
      </c>
      <c r="T365" s="125">
        <v>0</v>
      </c>
      <c r="U365" s="125">
        <v>0</v>
      </c>
      <c r="V365" s="125">
        <v>0</v>
      </c>
      <c r="W365" s="125">
        <v>0</v>
      </c>
      <c r="X365" s="123" t="s">
        <v>538</v>
      </c>
      <c r="Y365" s="123" t="s">
        <v>140</v>
      </c>
      <c r="Z365" s="123" t="s">
        <v>137</v>
      </c>
      <c r="AA365" s="124" t="s">
        <v>141</v>
      </c>
      <c r="AB365" s="125">
        <f t="shared" ref="AB365:AB367" si="169">SUBTOTAL(9,AC365:BD365)</f>
        <v>0</v>
      </c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>
        <v>0</v>
      </c>
      <c r="BE365" s="125">
        <f t="shared" si="153"/>
        <v>0</v>
      </c>
      <c r="BF365" s="125">
        <f t="shared" si="154"/>
        <v>0</v>
      </c>
      <c r="BG365" s="125"/>
      <c r="BH365" s="125"/>
      <c r="BI365" s="125">
        <v>0</v>
      </c>
      <c r="BJ365" s="125">
        <v>0</v>
      </c>
      <c r="BK365" s="125">
        <v>0</v>
      </c>
      <c r="BL365" s="125">
        <v>0</v>
      </c>
      <c r="BM365" s="125">
        <v>0</v>
      </c>
      <c r="BN365" s="125">
        <v>0</v>
      </c>
      <c r="BO365" s="125">
        <v>0</v>
      </c>
      <c r="BP365" s="125">
        <v>0</v>
      </c>
      <c r="BQ365" s="125">
        <v>0</v>
      </c>
      <c r="BR365" s="125">
        <v>802</v>
      </c>
      <c r="BS365" s="125">
        <f t="shared" si="155"/>
        <v>802</v>
      </c>
    </row>
    <row r="366" s="110" customFormat="1" spans="1:71">
      <c r="A366" s="123" t="s">
        <v>538</v>
      </c>
      <c r="B366" s="123" t="s">
        <v>140</v>
      </c>
      <c r="C366" s="123" t="s">
        <v>396</v>
      </c>
      <c r="D366" s="124" t="s">
        <v>539</v>
      </c>
      <c r="E366" s="125">
        <f t="shared" si="149"/>
        <v>0</v>
      </c>
      <c r="F366" s="125">
        <f t="shared" si="150"/>
        <v>0</v>
      </c>
      <c r="G366" s="125">
        <v>0</v>
      </c>
      <c r="H366" s="125">
        <f t="shared" si="151"/>
        <v>0</v>
      </c>
      <c r="I366" s="125">
        <v>0</v>
      </c>
      <c r="J366" s="125">
        <v>0</v>
      </c>
      <c r="K366" s="125">
        <v>0</v>
      </c>
      <c r="L366" s="125">
        <v>0</v>
      </c>
      <c r="M366" s="125">
        <v>0</v>
      </c>
      <c r="N366" s="125">
        <v>0</v>
      </c>
      <c r="O366" s="125">
        <v>0</v>
      </c>
      <c r="P366" s="125">
        <v>0</v>
      </c>
      <c r="Q366" s="125"/>
      <c r="R366" s="125">
        <v>0</v>
      </c>
      <c r="S366" s="125">
        <v>0</v>
      </c>
      <c r="T366" s="125">
        <v>0</v>
      </c>
      <c r="U366" s="125">
        <v>0</v>
      </c>
      <c r="V366" s="125">
        <v>0</v>
      </c>
      <c r="W366" s="125">
        <v>0</v>
      </c>
      <c r="X366" s="123" t="s">
        <v>538</v>
      </c>
      <c r="Y366" s="123" t="s">
        <v>140</v>
      </c>
      <c r="Z366" s="123" t="s">
        <v>396</v>
      </c>
      <c r="AA366" s="124" t="s">
        <v>539</v>
      </c>
      <c r="AB366" s="125">
        <f t="shared" si="169"/>
        <v>0</v>
      </c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>
        <v>0</v>
      </c>
      <c r="BE366" s="125">
        <f t="shared" si="153"/>
        <v>0</v>
      </c>
      <c r="BF366" s="125">
        <f t="shared" si="154"/>
        <v>0</v>
      </c>
      <c r="BG366" s="125"/>
      <c r="BH366" s="125"/>
      <c r="BI366" s="125">
        <v>0</v>
      </c>
      <c r="BJ366" s="125">
        <v>0</v>
      </c>
      <c r="BK366" s="125">
        <v>0</v>
      </c>
      <c r="BL366" s="125">
        <v>0</v>
      </c>
      <c r="BM366" s="125">
        <v>0</v>
      </c>
      <c r="BN366" s="125">
        <v>0</v>
      </c>
      <c r="BO366" s="125">
        <v>0</v>
      </c>
      <c r="BP366" s="125">
        <v>0</v>
      </c>
      <c r="BQ366" s="125">
        <v>0</v>
      </c>
      <c r="BR366" s="125">
        <v>0</v>
      </c>
      <c r="BS366" s="125">
        <f t="shared" si="155"/>
        <v>0</v>
      </c>
    </row>
    <row r="367" s="110" customFormat="1" spans="1:71">
      <c r="A367" s="123" t="s">
        <v>538</v>
      </c>
      <c r="B367" s="123" t="s">
        <v>140</v>
      </c>
      <c r="C367" s="123" t="s">
        <v>154</v>
      </c>
      <c r="D367" s="124" t="s">
        <v>540</v>
      </c>
      <c r="E367" s="125">
        <f t="shared" si="149"/>
        <v>0</v>
      </c>
      <c r="F367" s="125">
        <f t="shared" si="150"/>
        <v>0</v>
      </c>
      <c r="G367" s="125">
        <v>0</v>
      </c>
      <c r="H367" s="125">
        <f t="shared" si="151"/>
        <v>0</v>
      </c>
      <c r="I367" s="125">
        <v>0</v>
      </c>
      <c r="J367" s="125">
        <v>0</v>
      </c>
      <c r="K367" s="125">
        <v>0</v>
      </c>
      <c r="L367" s="125">
        <v>0</v>
      </c>
      <c r="M367" s="125">
        <v>0</v>
      </c>
      <c r="N367" s="125">
        <v>0</v>
      </c>
      <c r="O367" s="125">
        <v>0</v>
      </c>
      <c r="P367" s="125">
        <v>0</v>
      </c>
      <c r="Q367" s="125"/>
      <c r="R367" s="125">
        <v>0</v>
      </c>
      <c r="S367" s="125">
        <v>0</v>
      </c>
      <c r="T367" s="125">
        <v>0</v>
      </c>
      <c r="U367" s="125">
        <v>0</v>
      </c>
      <c r="V367" s="125">
        <v>0</v>
      </c>
      <c r="W367" s="125">
        <v>0</v>
      </c>
      <c r="X367" s="123" t="s">
        <v>538</v>
      </c>
      <c r="Y367" s="123" t="s">
        <v>140</v>
      </c>
      <c r="Z367" s="123" t="s">
        <v>154</v>
      </c>
      <c r="AA367" s="124" t="s">
        <v>540</v>
      </c>
      <c r="AB367" s="125">
        <f t="shared" si="169"/>
        <v>0</v>
      </c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>
        <v>0</v>
      </c>
      <c r="BE367" s="125">
        <f t="shared" si="153"/>
        <v>0</v>
      </c>
      <c r="BF367" s="125">
        <f t="shared" si="154"/>
        <v>0</v>
      </c>
      <c r="BG367" s="125"/>
      <c r="BH367" s="125"/>
      <c r="BI367" s="125">
        <v>0</v>
      </c>
      <c r="BJ367" s="125">
        <v>0</v>
      </c>
      <c r="BK367" s="125">
        <v>0</v>
      </c>
      <c r="BL367" s="125">
        <v>0</v>
      </c>
      <c r="BM367" s="125">
        <v>0</v>
      </c>
      <c r="BN367" s="125">
        <v>0</v>
      </c>
      <c r="BO367" s="125">
        <v>0</v>
      </c>
      <c r="BP367" s="125">
        <v>0</v>
      </c>
      <c r="BQ367" s="125">
        <v>0</v>
      </c>
      <c r="BR367" s="125">
        <v>0</v>
      </c>
      <c r="BS367" s="125">
        <f t="shared" si="155"/>
        <v>0</v>
      </c>
    </row>
    <row r="368" s="110" customFormat="1" spans="1:71">
      <c r="A368" s="123"/>
      <c r="B368" s="123" t="s">
        <v>156</v>
      </c>
      <c r="C368" s="123"/>
      <c r="D368" s="124" t="s">
        <v>541</v>
      </c>
      <c r="E368" s="125">
        <f t="shared" si="149"/>
        <v>0</v>
      </c>
      <c r="F368" s="125">
        <f t="shared" si="150"/>
        <v>0</v>
      </c>
      <c r="G368" s="125">
        <v>0</v>
      </c>
      <c r="H368" s="125">
        <f t="shared" si="151"/>
        <v>0</v>
      </c>
      <c r="I368" s="125">
        <v>0</v>
      </c>
      <c r="J368" s="125">
        <v>0</v>
      </c>
      <c r="K368" s="125">
        <v>0</v>
      </c>
      <c r="L368" s="125">
        <v>0</v>
      </c>
      <c r="M368" s="125">
        <v>0</v>
      </c>
      <c r="N368" s="125">
        <v>0</v>
      </c>
      <c r="O368" s="125">
        <v>0</v>
      </c>
      <c r="P368" s="125">
        <v>0</v>
      </c>
      <c r="Q368" s="125"/>
      <c r="R368" s="125">
        <v>0</v>
      </c>
      <c r="S368" s="125">
        <v>0</v>
      </c>
      <c r="T368" s="125">
        <v>0</v>
      </c>
      <c r="U368" s="125">
        <v>0</v>
      </c>
      <c r="V368" s="125">
        <v>0</v>
      </c>
      <c r="W368" s="125">
        <v>0</v>
      </c>
      <c r="X368" s="123"/>
      <c r="Y368" s="123" t="s">
        <v>156</v>
      </c>
      <c r="Z368" s="123"/>
      <c r="AA368" s="124" t="s">
        <v>541</v>
      </c>
      <c r="AB368" s="125">
        <f t="shared" si="152"/>
        <v>0</v>
      </c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>
        <v>0</v>
      </c>
      <c r="BE368" s="125">
        <f t="shared" si="153"/>
        <v>0</v>
      </c>
      <c r="BF368" s="125">
        <f t="shared" si="154"/>
        <v>0</v>
      </c>
      <c r="BG368" s="125"/>
      <c r="BH368" s="125"/>
      <c r="BI368" s="125">
        <v>0</v>
      </c>
      <c r="BJ368" s="125">
        <v>0</v>
      </c>
      <c r="BK368" s="125">
        <v>0</v>
      </c>
      <c r="BL368" s="125">
        <v>0</v>
      </c>
      <c r="BM368" s="125">
        <v>0</v>
      </c>
      <c r="BN368" s="125">
        <v>0</v>
      </c>
      <c r="BO368" s="125">
        <v>0</v>
      </c>
      <c r="BP368" s="125">
        <v>0</v>
      </c>
      <c r="BQ368" s="125">
        <v>0</v>
      </c>
      <c r="BR368" s="125">
        <v>120</v>
      </c>
      <c r="BS368" s="125">
        <f t="shared" si="155"/>
        <v>120</v>
      </c>
    </row>
    <row r="369" s="110" customFormat="1" spans="1:71">
      <c r="A369" s="123" t="s">
        <v>538</v>
      </c>
      <c r="B369" s="123" t="s">
        <v>158</v>
      </c>
      <c r="C369" s="123" t="s">
        <v>154</v>
      </c>
      <c r="D369" s="124" t="s">
        <v>542</v>
      </c>
      <c r="E369" s="125">
        <f t="shared" si="149"/>
        <v>0</v>
      </c>
      <c r="F369" s="125">
        <f t="shared" si="150"/>
        <v>0</v>
      </c>
      <c r="G369" s="125">
        <v>0</v>
      </c>
      <c r="H369" s="125">
        <f t="shared" si="151"/>
        <v>0</v>
      </c>
      <c r="I369" s="125">
        <v>0</v>
      </c>
      <c r="J369" s="125">
        <v>0</v>
      </c>
      <c r="K369" s="125">
        <v>0</v>
      </c>
      <c r="L369" s="125">
        <v>0</v>
      </c>
      <c r="M369" s="125">
        <v>0</v>
      </c>
      <c r="N369" s="125">
        <v>0</v>
      </c>
      <c r="O369" s="125">
        <v>0</v>
      </c>
      <c r="P369" s="125">
        <v>0</v>
      </c>
      <c r="Q369" s="125"/>
      <c r="R369" s="125">
        <v>0</v>
      </c>
      <c r="S369" s="125">
        <v>0</v>
      </c>
      <c r="T369" s="125">
        <v>0</v>
      </c>
      <c r="U369" s="125">
        <v>0</v>
      </c>
      <c r="V369" s="125">
        <v>0</v>
      </c>
      <c r="W369" s="125">
        <v>0</v>
      </c>
      <c r="X369" s="123" t="s">
        <v>538</v>
      </c>
      <c r="Y369" s="123" t="s">
        <v>158</v>
      </c>
      <c r="Z369" s="123" t="s">
        <v>154</v>
      </c>
      <c r="AA369" s="124" t="s">
        <v>542</v>
      </c>
      <c r="AB369" s="125">
        <f>SUBTOTAL(9,AC369:BD369)</f>
        <v>0</v>
      </c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>
        <v>0</v>
      </c>
      <c r="BE369" s="125">
        <f t="shared" si="153"/>
        <v>0</v>
      </c>
      <c r="BF369" s="125">
        <f t="shared" si="154"/>
        <v>0</v>
      </c>
      <c r="BG369" s="125"/>
      <c r="BH369" s="125"/>
      <c r="BI369" s="125">
        <v>0</v>
      </c>
      <c r="BJ369" s="125">
        <v>0</v>
      </c>
      <c r="BK369" s="125">
        <v>0</v>
      </c>
      <c r="BL369" s="125">
        <v>0</v>
      </c>
      <c r="BM369" s="125">
        <v>0</v>
      </c>
      <c r="BN369" s="125">
        <v>0</v>
      </c>
      <c r="BO369" s="125">
        <v>0</v>
      </c>
      <c r="BP369" s="125">
        <v>0</v>
      </c>
      <c r="BQ369" s="125">
        <v>0</v>
      </c>
      <c r="BR369" s="125">
        <v>120</v>
      </c>
      <c r="BS369" s="125">
        <f t="shared" si="155"/>
        <v>120</v>
      </c>
    </row>
    <row r="370" s="110" customFormat="1" spans="1:71">
      <c r="A370" s="123" t="s">
        <v>543</v>
      </c>
      <c r="B370" s="123"/>
      <c r="C370" s="123"/>
      <c r="D370" s="124" t="s">
        <v>544</v>
      </c>
      <c r="E370" s="125">
        <f t="shared" si="149"/>
        <v>595.46</v>
      </c>
      <c r="F370" s="125">
        <f t="shared" si="150"/>
        <v>548.46</v>
      </c>
      <c r="G370" s="125">
        <v>447.19</v>
      </c>
      <c r="H370" s="125">
        <f t="shared" si="151"/>
        <v>54</v>
      </c>
      <c r="I370" s="125">
        <v>54</v>
      </c>
      <c r="J370" s="125">
        <v>0</v>
      </c>
      <c r="K370" s="125">
        <v>0</v>
      </c>
      <c r="L370" s="125">
        <v>0</v>
      </c>
      <c r="M370" s="125">
        <v>7.27</v>
      </c>
      <c r="N370" s="125">
        <v>0</v>
      </c>
      <c r="O370" s="125">
        <v>0</v>
      </c>
      <c r="P370" s="125">
        <v>0</v>
      </c>
      <c r="Q370" s="125"/>
      <c r="R370" s="125">
        <v>0</v>
      </c>
      <c r="S370" s="125">
        <v>0</v>
      </c>
      <c r="T370" s="125">
        <v>0</v>
      </c>
      <c r="U370" s="125">
        <v>0</v>
      </c>
      <c r="V370" s="125">
        <v>0</v>
      </c>
      <c r="W370" s="125">
        <f>47-7</f>
        <v>40</v>
      </c>
      <c r="X370" s="123" t="s">
        <v>543</v>
      </c>
      <c r="Y370" s="123"/>
      <c r="Z370" s="123"/>
      <c r="AA370" s="124" t="s">
        <v>544</v>
      </c>
      <c r="AB370" s="125">
        <f>AB371+AB374</f>
        <v>44.56</v>
      </c>
      <c r="AC370" s="125">
        <f t="shared" ref="AC370:BD370" si="170">AC371+AC374</f>
        <v>5</v>
      </c>
      <c r="AD370" s="125">
        <f t="shared" si="170"/>
        <v>5</v>
      </c>
      <c r="AE370" s="125">
        <f t="shared" si="170"/>
        <v>0</v>
      </c>
      <c r="AF370" s="125">
        <f t="shared" si="170"/>
        <v>0</v>
      </c>
      <c r="AG370" s="125">
        <f t="shared" si="170"/>
        <v>1</v>
      </c>
      <c r="AH370" s="125">
        <f t="shared" si="170"/>
        <v>5</v>
      </c>
      <c r="AI370" s="125">
        <f t="shared" si="170"/>
        <v>1</v>
      </c>
      <c r="AJ370" s="125">
        <f t="shared" si="170"/>
        <v>0</v>
      </c>
      <c r="AK370" s="125">
        <f t="shared" si="170"/>
        <v>0</v>
      </c>
      <c r="AL370" s="125">
        <f t="shared" si="170"/>
        <v>5</v>
      </c>
      <c r="AM370" s="125">
        <f t="shared" si="170"/>
        <v>0</v>
      </c>
      <c r="AN370" s="125">
        <f t="shared" si="170"/>
        <v>0</v>
      </c>
      <c r="AO370" s="125">
        <f t="shared" si="170"/>
        <v>0</v>
      </c>
      <c r="AP370" s="125">
        <f t="shared" si="170"/>
        <v>1</v>
      </c>
      <c r="AQ370" s="125">
        <f t="shared" si="170"/>
        <v>2</v>
      </c>
      <c r="AR370" s="125">
        <f t="shared" si="170"/>
        <v>5</v>
      </c>
      <c r="AS370" s="125">
        <f t="shared" si="170"/>
        <v>0</v>
      </c>
      <c r="AT370" s="125">
        <f t="shared" si="170"/>
        <v>0</v>
      </c>
      <c r="AU370" s="125">
        <f t="shared" si="170"/>
        <v>0</v>
      </c>
      <c r="AV370" s="125">
        <f t="shared" si="170"/>
        <v>0</v>
      </c>
      <c r="AW370" s="125">
        <f t="shared" si="170"/>
        <v>0</v>
      </c>
      <c r="AX370" s="125">
        <f t="shared" si="170"/>
        <v>2</v>
      </c>
      <c r="AY370" s="125">
        <f t="shared" si="170"/>
        <v>0</v>
      </c>
      <c r="AZ370" s="125">
        <f t="shared" si="170"/>
        <v>0</v>
      </c>
      <c r="BA370" s="125">
        <f t="shared" si="170"/>
        <v>11.56</v>
      </c>
      <c r="BB370" s="125">
        <f t="shared" si="170"/>
        <v>-0.96</v>
      </c>
      <c r="BC370" s="125">
        <f t="shared" si="170"/>
        <v>1.96</v>
      </c>
      <c r="BD370" s="125">
        <f t="shared" si="170"/>
        <v>0</v>
      </c>
      <c r="BE370" s="125">
        <f t="shared" si="153"/>
        <v>2.44</v>
      </c>
      <c r="BF370" s="125">
        <f t="shared" si="154"/>
        <v>0</v>
      </c>
      <c r="BG370" s="125"/>
      <c r="BH370" s="125"/>
      <c r="BI370" s="125">
        <v>0</v>
      </c>
      <c r="BJ370" s="125">
        <v>0</v>
      </c>
      <c r="BK370" s="125">
        <v>2.44</v>
      </c>
      <c r="BL370" s="125">
        <v>0</v>
      </c>
      <c r="BM370" s="125">
        <v>0</v>
      </c>
      <c r="BN370" s="125">
        <v>0</v>
      </c>
      <c r="BO370" s="125">
        <v>0</v>
      </c>
      <c r="BP370" s="125">
        <v>0</v>
      </c>
      <c r="BQ370" s="125">
        <v>0</v>
      </c>
      <c r="BR370" s="125">
        <v>344</v>
      </c>
      <c r="BS370" s="125">
        <f t="shared" si="155"/>
        <v>939.46</v>
      </c>
    </row>
    <row r="371" s="110" customFormat="1" spans="1:71">
      <c r="A371" s="123"/>
      <c r="B371" s="123" t="s">
        <v>137</v>
      </c>
      <c r="C371" s="123"/>
      <c r="D371" s="124" t="s">
        <v>545</v>
      </c>
      <c r="E371" s="125">
        <f t="shared" si="149"/>
        <v>195.46</v>
      </c>
      <c r="F371" s="125">
        <f t="shared" si="150"/>
        <v>148.46</v>
      </c>
      <c r="G371" s="125">
        <v>87.19</v>
      </c>
      <c r="H371" s="125">
        <f t="shared" si="151"/>
        <v>54</v>
      </c>
      <c r="I371" s="125">
        <v>54</v>
      </c>
      <c r="J371" s="125">
        <v>0</v>
      </c>
      <c r="K371" s="125">
        <v>0</v>
      </c>
      <c r="L371" s="125">
        <v>0</v>
      </c>
      <c r="M371" s="125">
        <v>7.27</v>
      </c>
      <c r="N371" s="125">
        <v>0</v>
      </c>
      <c r="O371" s="125">
        <v>0</v>
      </c>
      <c r="P371" s="125">
        <v>0</v>
      </c>
      <c r="Q371" s="125"/>
      <c r="R371" s="125">
        <v>0</v>
      </c>
      <c r="S371" s="125">
        <v>0</v>
      </c>
      <c r="T371" s="125">
        <v>0</v>
      </c>
      <c r="U371" s="125">
        <v>0</v>
      </c>
      <c r="V371" s="125">
        <v>0</v>
      </c>
      <c r="W371" s="125"/>
      <c r="X371" s="123"/>
      <c r="Y371" s="123" t="s">
        <v>137</v>
      </c>
      <c r="Z371" s="123"/>
      <c r="AA371" s="124" t="s">
        <v>545</v>
      </c>
      <c r="AB371" s="125">
        <f>SUM(AB372:AB373)</f>
        <v>44.56</v>
      </c>
      <c r="AC371" s="125">
        <f t="shared" ref="AC371:BD371" si="171">SUM(AC372:AC373)</f>
        <v>5</v>
      </c>
      <c r="AD371" s="125">
        <f t="shared" si="171"/>
        <v>5</v>
      </c>
      <c r="AE371" s="125">
        <f t="shared" si="171"/>
        <v>0</v>
      </c>
      <c r="AF371" s="125">
        <f t="shared" si="171"/>
        <v>0</v>
      </c>
      <c r="AG371" s="125">
        <f t="shared" si="171"/>
        <v>1</v>
      </c>
      <c r="AH371" s="125">
        <f t="shared" si="171"/>
        <v>5</v>
      </c>
      <c r="AI371" s="125">
        <f t="shared" si="171"/>
        <v>1</v>
      </c>
      <c r="AJ371" s="125">
        <f t="shared" si="171"/>
        <v>0</v>
      </c>
      <c r="AK371" s="125">
        <f t="shared" si="171"/>
        <v>0</v>
      </c>
      <c r="AL371" s="125">
        <f t="shared" si="171"/>
        <v>5</v>
      </c>
      <c r="AM371" s="125">
        <f t="shared" si="171"/>
        <v>0</v>
      </c>
      <c r="AN371" s="125">
        <f t="shared" si="171"/>
        <v>0</v>
      </c>
      <c r="AO371" s="125">
        <f t="shared" si="171"/>
        <v>0</v>
      </c>
      <c r="AP371" s="125">
        <f t="shared" si="171"/>
        <v>1</v>
      </c>
      <c r="AQ371" s="125">
        <f t="shared" si="171"/>
        <v>2</v>
      </c>
      <c r="AR371" s="125">
        <f t="shared" si="171"/>
        <v>5</v>
      </c>
      <c r="AS371" s="125">
        <f t="shared" si="171"/>
        <v>0</v>
      </c>
      <c r="AT371" s="125">
        <f t="shared" si="171"/>
        <v>0</v>
      </c>
      <c r="AU371" s="125">
        <f t="shared" si="171"/>
        <v>0</v>
      </c>
      <c r="AV371" s="125">
        <f t="shared" si="171"/>
        <v>0</v>
      </c>
      <c r="AW371" s="125">
        <f t="shared" si="171"/>
        <v>0</v>
      </c>
      <c r="AX371" s="125">
        <f t="shared" si="171"/>
        <v>2</v>
      </c>
      <c r="AY371" s="125">
        <f t="shared" si="171"/>
        <v>0</v>
      </c>
      <c r="AZ371" s="125">
        <f t="shared" si="171"/>
        <v>0</v>
      </c>
      <c r="BA371" s="125">
        <f t="shared" si="171"/>
        <v>11.56</v>
      </c>
      <c r="BB371" s="125">
        <f t="shared" si="171"/>
        <v>-0.96</v>
      </c>
      <c r="BC371" s="125">
        <f t="shared" si="171"/>
        <v>1.96</v>
      </c>
      <c r="BD371" s="125">
        <f t="shared" si="171"/>
        <v>0</v>
      </c>
      <c r="BE371" s="125">
        <f t="shared" si="153"/>
        <v>2.44</v>
      </c>
      <c r="BF371" s="125">
        <f t="shared" si="154"/>
        <v>0</v>
      </c>
      <c r="BG371" s="125"/>
      <c r="BH371" s="125"/>
      <c r="BI371" s="125">
        <v>0</v>
      </c>
      <c r="BJ371" s="125">
        <v>0</v>
      </c>
      <c r="BK371" s="125">
        <v>2.44</v>
      </c>
      <c r="BL371" s="125">
        <v>0</v>
      </c>
      <c r="BM371" s="125">
        <v>0</v>
      </c>
      <c r="BN371" s="125">
        <v>0</v>
      </c>
      <c r="BO371" s="125">
        <v>0</v>
      </c>
      <c r="BP371" s="125">
        <v>0</v>
      </c>
      <c r="BQ371" s="125">
        <v>0</v>
      </c>
      <c r="BR371" s="125">
        <v>101</v>
      </c>
      <c r="BS371" s="125">
        <f t="shared" si="155"/>
        <v>296.46</v>
      </c>
    </row>
    <row r="372" s="110" customFormat="1" spans="1:71">
      <c r="A372" s="123" t="s">
        <v>546</v>
      </c>
      <c r="B372" s="123" t="s">
        <v>140</v>
      </c>
      <c r="C372" s="123" t="s">
        <v>137</v>
      </c>
      <c r="D372" s="124" t="s">
        <v>141</v>
      </c>
      <c r="E372" s="125">
        <f t="shared" si="149"/>
        <v>0</v>
      </c>
      <c r="F372" s="125">
        <f t="shared" si="150"/>
        <v>0</v>
      </c>
      <c r="G372" s="125">
        <v>0</v>
      </c>
      <c r="H372" s="125">
        <f t="shared" si="151"/>
        <v>0</v>
      </c>
      <c r="I372" s="125">
        <v>0</v>
      </c>
      <c r="J372" s="125">
        <v>0</v>
      </c>
      <c r="K372" s="125">
        <v>0</v>
      </c>
      <c r="L372" s="125">
        <v>0</v>
      </c>
      <c r="M372" s="125">
        <v>0</v>
      </c>
      <c r="N372" s="125">
        <v>0</v>
      </c>
      <c r="O372" s="125">
        <v>0</v>
      </c>
      <c r="P372" s="125">
        <v>0</v>
      </c>
      <c r="Q372" s="125"/>
      <c r="R372" s="125">
        <v>0</v>
      </c>
      <c r="S372" s="125">
        <v>0</v>
      </c>
      <c r="T372" s="125">
        <v>0</v>
      </c>
      <c r="U372" s="125">
        <v>0</v>
      </c>
      <c r="V372" s="125">
        <v>0</v>
      </c>
      <c r="W372" s="125">
        <v>0</v>
      </c>
      <c r="X372" s="123" t="s">
        <v>546</v>
      </c>
      <c r="Y372" s="123" t="s">
        <v>140</v>
      </c>
      <c r="Z372" s="123" t="s">
        <v>137</v>
      </c>
      <c r="AA372" s="124" t="s">
        <v>141</v>
      </c>
      <c r="AB372" s="125">
        <f t="shared" ref="AB372:AB373" si="172">SUBTOTAL(9,AC372:BD372)</f>
        <v>0</v>
      </c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>
        <v>0</v>
      </c>
      <c r="BE372" s="125">
        <f t="shared" si="153"/>
        <v>0</v>
      </c>
      <c r="BF372" s="125">
        <f t="shared" si="154"/>
        <v>0</v>
      </c>
      <c r="BG372" s="125"/>
      <c r="BH372" s="125"/>
      <c r="BI372" s="125">
        <v>0</v>
      </c>
      <c r="BJ372" s="125">
        <v>0</v>
      </c>
      <c r="BK372" s="125">
        <v>0</v>
      </c>
      <c r="BL372" s="125">
        <v>0</v>
      </c>
      <c r="BM372" s="125">
        <v>0</v>
      </c>
      <c r="BN372" s="125">
        <v>0</v>
      </c>
      <c r="BO372" s="125">
        <v>0</v>
      </c>
      <c r="BP372" s="125">
        <v>0</v>
      </c>
      <c r="BQ372" s="125">
        <v>0</v>
      </c>
      <c r="BR372" s="125">
        <v>101</v>
      </c>
      <c r="BS372" s="125">
        <f t="shared" si="155"/>
        <v>101</v>
      </c>
    </row>
    <row r="373" s="110" customFormat="1" spans="1:71">
      <c r="A373" s="123" t="s">
        <v>546</v>
      </c>
      <c r="B373" s="123" t="s">
        <v>140</v>
      </c>
      <c r="C373" s="123" t="s">
        <v>166</v>
      </c>
      <c r="D373" s="124" t="s">
        <v>547</v>
      </c>
      <c r="E373" s="125">
        <f t="shared" si="149"/>
        <v>195.46</v>
      </c>
      <c r="F373" s="125">
        <f t="shared" si="150"/>
        <v>148.46</v>
      </c>
      <c r="G373" s="125">
        <v>87.19</v>
      </c>
      <c r="H373" s="125">
        <f t="shared" si="151"/>
        <v>54</v>
      </c>
      <c r="I373" s="125">
        <v>54</v>
      </c>
      <c r="J373" s="125">
        <v>0</v>
      </c>
      <c r="K373" s="125">
        <v>0</v>
      </c>
      <c r="L373" s="125">
        <v>0</v>
      </c>
      <c r="M373" s="125">
        <v>7.27</v>
      </c>
      <c r="N373" s="125">
        <v>0</v>
      </c>
      <c r="O373" s="125">
        <v>0</v>
      </c>
      <c r="P373" s="125">
        <v>0</v>
      </c>
      <c r="Q373" s="125"/>
      <c r="R373" s="125">
        <v>0</v>
      </c>
      <c r="S373" s="125">
        <v>0</v>
      </c>
      <c r="T373" s="125">
        <v>0</v>
      </c>
      <c r="U373" s="125">
        <v>0</v>
      </c>
      <c r="V373" s="125">
        <v>0</v>
      </c>
      <c r="W373" s="125"/>
      <c r="X373" s="123" t="s">
        <v>546</v>
      </c>
      <c r="Y373" s="123" t="s">
        <v>140</v>
      </c>
      <c r="Z373" s="123" t="s">
        <v>166</v>
      </c>
      <c r="AA373" s="124" t="s">
        <v>547</v>
      </c>
      <c r="AB373" s="125">
        <f t="shared" si="172"/>
        <v>44.56</v>
      </c>
      <c r="AC373" s="136">
        <v>5</v>
      </c>
      <c r="AD373" s="136">
        <v>5</v>
      </c>
      <c r="AE373" s="137">
        <v>0</v>
      </c>
      <c r="AF373" s="137">
        <v>0</v>
      </c>
      <c r="AG373" s="136">
        <v>1</v>
      </c>
      <c r="AH373" s="136">
        <v>5</v>
      </c>
      <c r="AI373" s="136">
        <v>1</v>
      </c>
      <c r="AJ373" s="136">
        <v>0</v>
      </c>
      <c r="AK373" s="136">
        <v>0</v>
      </c>
      <c r="AL373" s="136">
        <v>5</v>
      </c>
      <c r="AM373" s="137">
        <v>0</v>
      </c>
      <c r="AN373" s="136">
        <v>0</v>
      </c>
      <c r="AO373" s="136">
        <v>0</v>
      </c>
      <c r="AP373" s="136">
        <v>1</v>
      </c>
      <c r="AQ373" s="136">
        <v>2</v>
      </c>
      <c r="AR373" s="136">
        <v>5</v>
      </c>
      <c r="AS373" s="137">
        <v>0</v>
      </c>
      <c r="AT373" s="137">
        <v>0</v>
      </c>
      <c r="AU373" s="137">
        <v>0</v>
      </c>
      <c r="AV373" s="136">
        <v>0</v>
      </c>
      <c r="AW373" s="137">
        <v>0</v>
      </c>
      <c r="AX373" s="136">
        <v>2</v>
      </c>
      <c r="AY373" s="136">
        <v>0</v>
      </c>
      <c r="AZ373" s="136">
        <v>0</v>
      </c>
      <c r="BA373" s="136">
        <v>11.56</v>
      </c>
      <c r="BB373" s="136">
        <v>-0.96</v>
      </c>
      <c r="BC373" s="136">
        <v>1.96</v>
      </c>
      <c r="BD373" s="125">
        <v>0</v>
      </c>
      <c r="BE373" s="125">
        <f t="shared" si="153"/>
        <v>2.44</v>
      </c>
      <c r="BF373" s="125">
        <f t="shared" si="154"/>
        <v>0</v>
      </c>
      <c r="BG373" s="125"/>
      <c r="BH373" s="125"/>
      <c r="BI373" s="125">
        <v>0</v>
      </c>
      <c r="BJ373" s="125">
        <v>0</v>
      </c>
      <c r="BK373" s="125">
        <v>2.44</v>
      </c>
      <c r="BL373" s="125">
        <v>0</v>
      </c>
      <c r="BM373" s="125">
        <v>0</v>
      </c>
      <c r="BN373" s="125">
        <v>0</v>
      </c>
      <c r="BO373" s="125">
        <v>0</v>
      </c>
      <c r="BP373" s="125">
        <v>0</v>
      </c>
      <c r="BQ373" s="125">
        <v>0</v>
      </c>
      <c r="BR373" s="125">
        <v>0</v>
      </c>
      <c r="BS373" s="125">
        <f t="shared" si="155"/>
        <v>195.46</v>
      </c>
    </row>
    <row r="374" s="110" customFormat="1" spans="1:71">
      <c r="A374" s="123"/>
      <c r="B374" s="123" t="s">
        <v>142</v>
      </c>
      <c r="C374" s="123"/>
      <c r="D374" s="124" t="s">
        <v>548</v>
      </c>
      <c r="E374" s="125">
        <f t="shared" si="149"/>
        <v>400</v>
      </c>
      <c r="F374" s="125">
        <f t="shared" si="150"/>
        <v>400</v>
      </c>
      <c r="G374" s="125">
        <v>360</v>
      </c>
      <c r="H374" s="125">
        <f t="shared" si="151"/>
        <v>0</v>
      </c>
      <c r="I374" s="125">
        <v>0</v>
      </c>
      <c r="J374" s="125">
        <v>0</v>
      </c>
      <c r="K374" s="125">
        <v>0</v>
      </c>
      <c r="L374" s="125">
        <v>0</v>
      </c>
      <c r="M374" s="125">
        <v>0</v>
      </c>
      <c r="N374" s="125">
        <v>0</v>
      </c>
      <c r="O374" s="125">
        <v>0</v>
      </c>
      <c r="P374" s="125">
        <v>0</v>
      </c>
      <c r="Q374" s="125"/>
      <c r="R374" s="125">
        <v>0</v>
      </c>
      <c r="S374" s="125">
        <v>0</v>
      </c>
      <c r="T374" s="125">
        <v>0</v>
      </c>
      <c r="U374" s="125">
        <v>0</v>
      </c>
      <c r="V374" s="125">
        <v>0</v>
      </c>
      <c r="W374" s="125">
        <v>40</v>
      </c>
      <c r="X374" s="123"/>
      <c r="Y374" s="123" t="s">
        <v>142</v>
      </c>
      <c r="Z374" s="123"/>
      <c r="AA374" s="124" t="s">
        <v>548</v>
      </c>
      <c r="AB374" s="125">
        <f t="shared" si="152"/>
        <v>0</v>
      </c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>
        <v>0</v>
      </c>
      <c r="BE374" s="125">
        <f t="shared" si="153"/>
        <v>0</v>
      </c>
      <c r="BF374" s="125">
        <f t="shared" si="154"/>
        <v>0</v>
      </c>
      <c r="BG374" s="125"/>
      <c r="BH374" s="125"/>
      <c r="BI374" s="125">
        <v>0</v>
      </c>
      <c r="BJ374" s="125">
        <v>0</v>
      </c>
      <c r="BK374" s="125">
        <v>0</v>
      </c>
      <c r="BL374" s="125">
        <v>0</v>
      </c>
      <c r="BM374" s="125">
        <v>0</v>
      </c>
      <c r="BN374" s="125">
        <v>0</v>
      </c>
      <c r="BO374" s="125">
        <v>0</v>
      </c>
      <c r="BP374" s="125">
        <v>0</v>
      </c>
      <c r="BQ374" s="125">
        <v>0</v>
      </c>
      <c r="BR374" s="125">
        <v>243</v>
      </c>
      <c r="BS374" s="125">
        <f t="shared" si="155"/>
        <v>643</v>
      </c>
    </row>
    <row r="375" s="110" customFormat="1" spans="1:71">
      <c r="A375" s="123" t="s">
        <v>546</v>
      </c>
      <c r="B375" s="123" t="s">
        <v>144</v>
      </c>
      <c r="C375" s="123" t="s">
        <v>137</v>
      </c>
      <c r="D375" s="124" t="s">
        <v>141</v>
      </c>
      <c r="E375" s="125">
        <f t="shared" si="149"/>
        <v>400</v>
      </c>
      <c r="F375" s="125">
        <f t="shared" si="150"/>
        <v>400</v>
      </c>
      <c r="G375" s="125">
        <v>360</v>
      </c>
      <c r="H375" s="125">
        <f t="shared" si="151"/>
        <v>0</v>
      </c>
      <c r="I375" s="125">
        <v>0</v>
      </c>
      <c r="J375" s="125">
        <v>0</v>
      </c>
      <c r="K375" s="125">
        <v>0</v>
      </c>
      <c r="L375" s="125">
        <v>0</v>
      </c>
      <c r="M375" s="125">
        <v>0</v>
      </c>
      <c r="N375" s="125">
        <v>0</v>
      </c>
      <c r="O375" s="125">
        <v>0</v>
      </c>
      <c r="P375" s="125">
        <v>0</v>
      </c>
      <c r="Q375" s="125"/>
      <c r="R375" s="125">
        <v>0</v>
      </c>
      <c r="S375" s="125">
        <v>0</v>
      </c>
      <c r="T375" s="125">
        <v>0</v>
      </c>
      <c r="U375" s="125">
        <v>0</v>
      </c>
      <c r="V375" s="125">
        <v>0</v>
      </c>
      <c r="W375" s="125">
        <v>40</v>
      </c>
      <c r="X375" s="123" t="s">
        <v>546</v>
      </c>
      <c r="Y375" s="123" t="s">
        <v>144</v>
      </c>
      <c r="Z375" s="123" t="s">
        <v>137</v>
      </c>
      <c r="AA375" s="124" t="s">
        <v>141</v>
      </c>
      <c r="AB375" s="125">
        <f t="shared" ref="AB375:AB376" si="173">SUBTOTAL(9,AC375:BD375)</f>
        <v>0</v>
      </c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>
        <v>0</v>
      </c>
      <c r="BE375" s="125">
        <f t="shared" si="153"/>
        <v>0</v>
      </c>
      <c r="BF375" s="125">
        <f t="shared" si="154"/>
        <v>0</v>
      </c>
      <c r="BG375" s="125"/>
      <c r="BH375" s="125"/>
      <c r="BI375" s="125">
        <v>0</v>
      </c>
      <c r="BJ375" s="125">
        <v>0</v>
      </c>
      <c r="BK375" s="125">
        <v>0</v>
      </c>
      <c r="BL375" s="125">
        <v>0</v>
      </c>
      <c r="BM375" s="125">
        <v>0</v>
      </c>
      <c r="BN375" s="125">
        <v>0</v>
      </c>
      <c r="BO375" s="125">
        <v>0</v>
      </c>
      <c r="BP375" s="125">
        <v>0</v>
      </c>
      <c r="BQ375" s="125">
        <v>0</v>
      </c>
      <c r="BR375" s="125">
        <v>198</v>
      </c>
      <c r="BS375" s="125">
        <f t="shared" si="155"/>
        <v>598</v>
      </c>
    </row>
    <row r="376" s="110" customFormat="1" spans="1:71">
      <c r="A376" s="123" t="s">
        <v>546</v>
      </c>
      <c r="B376" s="123" t="s">
        <v>144</v>
      </c>
      <c r="C376" s="123" t="s">
        <v>156</v>
      </c>
      <c r="D376" s="124" t="s">
        <v>549</v>
      </c>
      <c r="E376" s="125">
        <f t="shared" si="149"/>
        <v>0</v>
      </c>
      <c r="F376" s="125">
        <f t="shared" si="150"/>
        <v>0</v>
      </c>
      <c r="G376" s="125">
        <v>0</v>
      </c>
      <c r="H376" s="125">
        <f t="shared" si="151"/>
        <v>0</v>
      </c>
      <c r="I376" s="125">
        <v>0</v>
      </c>
      <c r="J376" s="125">
        <v>0</v>
      </c>
      <c r="K376" s="125">
        <v>0</v>
      </c>
      <c r="L376" s="125">
        <v>0</v>
      </c>
      <c r="M376" s="125">
        <v>0</v>
      </c>
      <c r="N376" s="125">
        <v>0</v>
      </c>
      <c r="O376" s="125">
        <v>0</v>
      </c>
      <c r="P376" s="125">
        <v>0</v>
      </c>
      <c r="Q376" s="125"/>
      <c r="R376" s="125">
        <v>0</v>
      </c>
      <c r="S376" s="125">
        <v>0</v>
      </c>
      <c r="T376" s="125">
        <v>0</v>
      </c>
      <c r="U376" s="125">
        <v>0</v>
      </c>
      <c r="V376" s="125">
        <v>0</v>
      </c>
      <c r="W376" s="125">
        <v>0</v>
      </c>
      <c r="X376" s="123" t="s">
        <v>546</v>
      </c>
      <c r="Y376" s="123" t="s">
        <v>144</v>
      </c>
      <c r="Z376" s="123" t="s">
        <v>156</v>
      </c>
      <c r="AA376" s="124" t="s">
        <v>549</v>
      </c>
      <c r="AB376" s="125">
        <f t="shared" si="173"/>
        <v>0</v>
      </c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5">
        <v>0</v>
      </c>
      <c r="BE376" s="125">
        <f t="shared" si="153"/>
        <v>0</v>
      </c>
      <c r="BF376" s="125">
        <f t="shared" si="154"/>
        <v>0</v>
      </c>
      <c r="BG376" s="125"/>
      <c r="BH376" s="125"/>
      <c r="BI376" s="125">
        <v>0</v>
      </c>
      <c r="BJ376" s="125">
        <v>0</v>
      </c>
      <c r="BK376" s="125">
        <v>0</v>
      </c>
      <c r="BL376" s="125">
        <v>0</v>
      </c>
      <c r="BM376" s="125">
        <v>0</v>
      </c>
      <c r="BN376" s="125">
        <v>0</v>
      </c>
      <c r="BO376" s="125">
        <v>0</v>
      </c>
      <c r="BP376" s="125">
        <v>0</v>
      </c>
      <c r="BQ376" s="125">
        <v>0</v>
      </c>
      <c r="BR376" s="125">
        <v>45</v>
      </c>
      <c r="BS376" s="125">
        <f t="shared" si="155"/>
        <v>45</v>
      </c>
    </row>
    <row r="377" s="110" customFormat="1" spans="1:71">
      <c r="A377" s="123" t="s">
        <v>550</v>
      </c>
      <c r="B377" s="123"/>
      <c r="C377" s="123"/>
      <c r="D377" s="124" t="s">
        <v>551</v>
      </c>
      <c r="E377" s="125">
        <f t="shared" si="149"/>
        <v>0</v>
      </c>
      <c r="F377" s="125">
        <f t="shared" si="150"/>
        <v>0</v>
      </c>
      <c r="G377" s="125">
        <v>0</v>
      </c>
      <c r="H377" s="125">
        <f t="shared" si="151"/>
        <v>0</v>
      </c>
      <c r="I377" s="125">
        <v>0</v>
      </c>
      <c r="J377" s="125">
        <v>0</v>
      </c>
      <c r="K377" s="125">
        <v>0</v>
      </c>
      <c r="L377" s="125">
        <v>0</v>
      </c>
      <c r="M377" s="125">
        <v>0</v>
      </c>
      <c r="N377" s="125">
        <v>0</v>
      </c>
      <c r="O377" s="125">
        <v>0</v>
      </c>
      <c r="P377" s="125">
        <v>0</v>
      </c>
      <c r="Q377" s="125"/>
      <c r="R377" s="125">
        <v>0</v>
      </c>
      <c r="S377" s="125">
        <v>0</v>
      </c>
      <c r="T377" s="125">
        <v>0</v>
      </c>
      <c r="U377" s="125">
        <v>0</v>
      </c>
      <c r="V377" s="125">
        <v>0</v>
      </c>
      <c r="W377" s="125">
        <v>0</v>
      </c>
      <c r="X377" s="123" t="s">
        <v>550</v>
      </c>
      <c r="Y377" s="123"/>
      <c r="Z377" s="123"/>
      <c r="AA377" s="124" t="s">
        <v>551</v>
      </c>
      <c r="AB377" s="125">
        <f t="shared" si="152"/>
        <v>0</v>
      </c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>
        <v>0</v>
      </c>
      <c r="BE377" s="125">
        <f t="shared" si="153"/>
        <v>0</v>
      </c>
      <c r="BF377" s="125">
        <f t="shared" si="154"/>
        <v>0</v>
      </c>
      <c r="BG377" s="125"/>
      <c r="BH377" s="125"/>
      <c r="BI377" s="125">
        <v>0</v>
      </c>
      <c r="BJ377" s="125">
        <v>0</v>
      </c>
      <c r="BK377" s="125">
        <v>0</v>
      </c>
      <c r="BL377" s="125">
        <v>0</v>
      </c>
      <c r="BM377" s="125">
        <v>0</v>
      </c>
      <c r="BN377" s="125">
        <v>0</v>
      </c>
      <c r="BO377" s="125">
        <v>0</v>
      </c>
      <c r="BP377" s="125">
        <v>0</v>
      </c>
      <c r="BQ377" s="125">
        <v>0</v>
      </c>
      <c r="BR377" s="125">
        <v>2800</v>
      </c>
      <c r="BS377" s="125">
        <f t="shared" si="155"/>
        <v>2800</v>
      </c>
    </row>
    <row r="378" s="110" customFormat="1" spans="1:71">
      <c r="A378" s="123"/>
      <c r="B378" s="123"/>
      <c r="C378" s="123"/>
      <c r="D378" s="124" t="s">
        <v>552</v>
      </c>
      <c r="E378" s="125">
        <f t="shared" si="149"/>
        <v>0</v>
      </c>
      <c r="F378" s="125">
        <f t="shared" si="150"/>
        <v>0</v>
      </c>
      <c r="G378" s="125">
        <v>0</v>
      </c>
      <c r="H378" s="125">
        <f t="shared" si="151"/>
        <v>0</v>
      </c>
      <c r="I378" s="125">
        <v>0</v>
      </c>
      <c r="J378" s="125">
        <v>0</v>
      </c>
      <c r="K378" s="125">
        <v>0</v>
      </c>
      <c r="L378" s="125">
        <v>0</v>
      </c>
      <c r="M378" s="125">
        <v>0</v>
      </c>
      <c r="N378" s="125">
        <v>0</v>
      </c>
      <c r="O378" s="125">
        <v>0</v>
      </c>
      <c r="P378" s="125">
        <v>0</v>
      </c>
      <c r="Q378" s="125"/>
      <c r="R378" s="125">
        <v>0</v>
      </c>
      <c r="S378" s="125">
        <v>0</v>
      </c>
      <c r="T378" s="125">
        <v>0</v>
      </c>
      <c r="U378" s="125">
        <v>0</v>
      </c>
      <c r="V378" s="125">
        <v>0</v>
      </c>
      <c r="W378" s="125">
        <v>0</v>
      </c>
      <c r="X378" s="123"/>
      <c r="Y378" s="123"/>
      <c r="Z378" s="123"/>
      <c r="AA378" s="124" t="s">
        <v>552</v>
      </c>
      <c r="AB378" s="125">
        <f t="shared" si="152"/>
        <v>0</v>
      </c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>
        <v>0</v>
      </c>
      <c r="BE378" s="125">
        <f t="shared" si="153"/>
        <v>0</v>
      </c>
      <c r="BF378" s="125">
        <f t="shared" si="154"/>
        <v>0</v>
      </c>
      <c r="BG378" s="125"/>
      <c r="BH378" s="125"/>
      <c r="BI378" s="125">
        <v>0</v>
      </c>
      <c r="BJ378" s="125">
        <v>0</v>
      </c>
      <c r="BK378" s="125">
        <v>0</v>
      </c>
      <c r="BL378" s="125">
        <v>0</v>
      </c>
      <c r="BM378" s="125">
        <v>0</v>
      </c>
      <c r="BN378" s="125">
        <v>0</v>
      </c>
      <c r="BO378" s="125">
        <v>0</v>
      </c>
      <c r="BP378" s="125">
        <v>0</v>
      </c>
      <c r="BQ378" s="125">
        <v>0</v>
      </c>
      <c r="BR378" s="125">
        <v>2800</v>
      </c>
      <c r="BS378" s="125">
        <f t="shared" si="155"/>
        <v>2800</v>
      </c>
    </row>
    <row r="379" s="110" customFormat="1" spans="1:71">
      <c r="A379" s="123" t="s">
        <v>553</v>
      </c>
      <c r="B379" s="123" t="s">
        <v>554</v>
      </c>
      <c r="C379" s="123"/>
      <c r="D379" s="124" t="s">
        <v>555</v>
      </c>
      <c r="E379" s="125">
        <f t="shared" si="149"/>
        <v>0</v>
      </c>
      <c r="F379" s="125">
        <f t="shared" si="150"/>
        <v>0</v>
      </c>
      <c r="G379" s="125">
        <v>0</v>
      </c>
      <c r="H379" s="125">
        <f t="shared" si="151"/>
        <v>0</v>
      </c>
      <c r="I379" s="125">
        <v>0</v>
      </c>
      <c r="J379" s="125">
        <v>0</v>
      </c>
      <c r="K379" s="125">
        <v>0</v>
      </c>
      <c r="L379" s="125">
        <v>0</v>
      </c>
      <c r="M379" s="125">
        <v>0</v>
      </c>
      <c r="N379" s="125">
        <v>0</v>
      </c>
      <c r="O379" s="125">
        <v>0</v>
      </c>
      <c r="P379" s="125">
        <v>0</v>
      </c>
      <c r="Q379" s="125"/>
      <c r="R379" s="125">
        <v>0</v>
      </c>
      <c r="S379" s="125">
        <v>0</v>
      </c>
      <c r="T379" s="125">
        <v>0</v>
      </c>
      <c r="U379" s="125">
        <v>0</v>
      </c>
      <c r="V379" s="125">
        <v>0</v>
      </c>
      <c r="W379" s="125">
        <v>0</v>
      </c>
      <c r="X379" s="123" t="s">
        <v>553</v>
      </c>
      <c r="Y379" s="123" t="s">
        <v>554</v>
      </c>
      <c r="Z379" s="123"/>
      <c r="AA379" s="124" t="s">
        <v>555</v>
      </c>
      <c r="AB379" s="125">
        <f t="shared" si="152"/>
        <v>0</v>
      </c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>
        <v>0</v>
      </c>
      <c r="BE379" s="125">
        <f t="shared" si="153"/>
        <v>0</v>
      </c>
      <c r="BF379" s="125">
        <f t="shared" si="154"/>
        <v>0</v>
      </c>
      <c r="BG379" s="125">
        <v>0</v>
      </c>
      <c r="BH379" s="125"/>
      <c r="BI379" s="125">
        <v>0</v>
      </c>
      <c r="BJ379" s="125">
        <v>0</v>
      </c>
      <c r="BK379" s="125">
        <v>0</v>
      </c>
      <c r="BL379" s="125">
        <v>0</v>
      </c>
      <c r="BM379" s="125">
        <v>0</v>
      </c>
      <c r="BN379" s="125">
        <v>0</v>
      </c>
      <c r="BO379" s="125">
        <v>0</v>
      </c>
      <c r="BP379" s="125">
        <v>0</v>
      </c>
      <c r="BQ379" s="125">
        <v>0</v>
      </c>
      <c r="BR379" s="125">
        <v>2800</v>
      </c>
      <c r="BS379" s="125">
        <f t="shared" si="155"/>
        <v>2800</v>
      </c>
    </row>
    <row r="380" s="110" customFormat="1" spans="1:71">
      <c r="A380" s="123" t="s">
        <v>556</v>
      </c>
      <c r="B380" s="123"/>
      <c r="C380" s="123"/>
      <c r="D380" s="124" t="s">
        <v>557</v>
      </c>
      <c r="E380" s="125">
        <f t="shared" si="149"/>
        <v>5334.45</v>
      </c>
      <c r="F380" s="125">
        <f t="shared" si="150"/>
        <v>0</v>
      </c>
      <c r="G380" s="125">
        <v>0</v>
      </c>
      <c r="H380" s="125">
        <f t="shared" si="151"/>
        <v>0</v>
      </c>
      <c r="I380" s="125">
        <v>0</v>
      </c>
      <c r="J380" s="125">
        <v>0</v>
      </c>
      <c r="K380" s="125">
        <v>0</v>
      </c>
      <c r="L380" s="125">
        <v>0</v>
      </c>
      <c r="M380" s="125">
        <v>0</v>
      </c>
      <c r="N380" s="125">
        <v>0</v>
      </c>
      <c r="O380" s="125">
        <v>0</v>
      </c>
      <c r="P380" s="125">
        <v>0</v>
      </c>
      <c r="Q380" s="125"/>
      <c r="R380" s="125">
        <v>0</v>
      </c>
      <c r="S380" s="125">
        <v>0</v>
      </c>
      <c r="T380" s="125">
        <v>0</v>
      </c>
      <c r="U380" s="125">
        <v>0</v>
      </c>
      <c r="V380" s="125">
        <v>0</v>
      </c>
      <c r="W380" s="125">
        <v>0</v>
      </c>
      <c r="X380" s="123" t="s">
        <v>556</v>
      </c>
      <c r="Y380" s="123"/>
      <c r="Z380" s="123"/>
      <c r="AA380" s="124" t="s">
        <v>557</v>
      </c>
      <c r="AB380" s="125">
        <f>AB381</f>
        <v>5334.45</v>
      </c>
      <c r="AC380" s="125">
        <f t="shared" ref="AC380:BD380" si="174">AC381</f>
        <v>0</v>
      </c>
      <c r="AD380" s="125">
        <f t="shared" si="174"/>
        <v>0</v>
      </c>
      <c r="AE380" s="125">
        <f t="shared" si="174"/>
        <v>0</v>
      </c>
      <c r="AF380" s="125">
        <f t="shared" si="174"/>
        <v>0</v>
      </c>
      <c r="AG380" s="125">
        <f t="shared" si="174"/>
        <v>0</v>
      </c>
      <c r="AH380" s="125">
        <f t="shared" si="174"/>
        <v>0</v>
      </c>
      <c r="AI380" s="125">
        <f t="shared" si="174"/>
        <v>0</v>
      </c>
      <c r="AJ380" s="125">
        <f t="shared" si="174"/>
        <v>0</v>
      </c>
      <c r="AK380" s="125">
        <f t="shared" si="174"/>
        <v>0</v>
      </c>
      <c r="AL380" s="125">
        <f t="shared" si="174"/>
        <v>10</v>
      </c>
      <c r="AM380" s="125">
        <f t="shared" si="174"/>
        <v>0</v>
      </c>
      <c r="AN380" s="125">
        <f t="shared" si="174"/>
        <v>0</v>
      </c>
      <c r="AO380" s="125">
        <f t="shared" si="174"/>
        <v>0</v>
      </c>
      <c r="AP380" s="125">
        <f t="shared" si="174"/>
        <v>0</v>
      </c>
      <c r="AQ380" s="125">
        <f t="shared" si="174"/>
        <v>0</v>
      </c>
      <c r="AR380" s="125">
        <f t="shared" si="174"/>
        <v>0</v>
      </c>
      <c r="AS380" s="125">
        <f t="shared" si="174"/>
        <v>0</v>
      </c>
      <c r="AT380" s="125">
        <f t="shared" si="174"/>
        <v>0</v>
      </c>
      <c r="AU380" s="125">
        <f t="shared" si="174"/>
        <v>0</v>
      </c>
      <c r="AV380" s="125">
        <f t="shared" si="174"/>
        <v>0</v>
      </c>
      <c r="AW380" s="125">
        <f t="shared" si="174"/>
        <v>0</v>
      </c>
      <c r="AX380" s="125">
        <f t="shared" si="174"/>
        <v>3</v>
      </c>
      <c r="AY380" s="125">
        <f t="shared" si="174"/>
        <v>0</v>
      </c>
      <c r="AZ380" s="125">
        <f t="shared" si="174"/>
        <v>0</v>
      </c>
      <c r="BA380" s="125">
        <f t="shared" si="174"/>
        <v>2.63</v>
      </c>
      <c r="BB380" s="125">
        <f t="shared" si="174"/>
        <v>0.96</v>
      </c>
      <c r="BC380" s="125">
        <f t="shared" si="174"/>
        <v>5317.86</v>
      </c>
      <c r="BD380" s="125">
        <f t="shared" si="174"/>
        <v>0</v>
      </c>
      <c r="BE380" s="125">
        <f t="shared" si="153"/>
        <v>0</v>
      </c>
      <c r="BF380" s="125">
        <f t="shared" si="154"/>
        <v>0</v>
      </c>
      <c r="BG380" s="125">
        <v>0</v>
      </c>
      <c r="BH380" s="125"/>
      <c r="BI380" s="125">
        <v>0</v>
      </c>
      <c r="BJ380" s="125">
        <v>0</v>
      </c>
      <c r="BK380" s="125">
        <v>0</v>
      </c>
      <c r="BL380" s="125">
        <v>0</v>
      </c>
      <c r="BM380" s="125">
        <v>0</v>
      </c>
      <c r="BN380" s="125">
        <v>0</v>
      </c>
      <c r="BO380" s="125">
        <v>0</v>
      </c>
      <c r="BP380" s="125">
        <v>0</v>
      </c>
      <c r="BQ380" s="125">
        <v>0</v>
      </c>
      <c r="BR380" s="125">
        <f>615-15</f>
        <v>600</v>
      </c>
      <c r="BS380" s="125">
        <f t="shared" si="155"/>
        <v>5934.45</v>
      </c>
    </row>
    <row r="381" s="110" customFormat="1" spans="1:71">
      <c r="A381" s="123"/>
      <c r="B381" s="123" t="s">
        <v>154</v>
      </c>
      <c r="C381" s="123"/>
      <c r="D381" s="124" t="s">
        <v>558</v>
      </c>
      <c r="E381" s="125">
        <f t="shared" si="149"/>
        <v>5334.45</v>
      </c>
      <c r="F381" s="125">
        <f t="shared" si="150"/>
        <v>0</v>
      </c>
      <c r="G381" s="125">
        <v>0</v>
      </c>
      <c r="H381" s="125">
        <f t="shared" si="151"/>
        <v>0</v>
      </c>
      <c r="I381" s="125">
        <v>0</v>
      </c>
      <c r="J381" s="125">
        <v>0</v>
      </c>
      <c r="K381" s="125">
        <v>0</v>
      </c>
      <c r="L381" s="125">
        <v>0</v>
      </c>
      <c r="M381" s="125">
        <v>0</v>
      </c>
      <c r="N381" s="125">
        <v>0</v>
      </c>
      <c r="O381" s="125">
        <v>0</v>
      </c>
      <c r="P381" s="125">
        <v>0</v>
      </c>
      <c r="Q381" s="125"/>
      <c r="R381" s="125">
        <v>0</v>
      </c>
      <c r="S381" s="125">
        <v>0</v>
      </c>
      <c r="T381" s="125">
        <v>0</v>
      </c>
      <c r="U381" s="125">
        <v>0</v>
      </c>
      <c r="V381" s="125">
        <v>0</v>
      </c>
      <c r="W381" s="125">
        <v>0</v>
      </c>
      <c r="X381" s="123"/>
      <c r="Y381" s="123" t="s">
        <v>154</v>
      </c>
      <c r="Z381" s="123"/>
      <c r="AA381" s="124" t="s">
        <v>558</v>
      </c>
      <c r="AB381" s="125">
        <f>SUM(AB382)</f>
        <v>5334.45</v>
      </c>
      <c r="AC381" s="125">
        <f t="shared" ref="AC381:BD381" si="175">SUM(AC382)</f>
        <v>0</v>
      </c>
      <c r="AD381" s="125">
        <f t="shared" si="175"/>
        <v>0</v>
      </c>
      <c r="AE381" s="125">
        <f t="shared" si="175"/>
        <v>0</v>
      </c>
      <c r="AF381" s="125">
        <f t="shared" si="175"/>
        <v>0</v>
      </c>
      <c r="AG381" s="125">
        <f t="shared" si="175"/>
        <v>0</v>
      </c>
      <c r="AH381" s="125">
        <f t="shared" si="175"/>
        <v>0</v>
      </c>
      <c r="AI381" s="125">
        <f t="shared" si="175"/>
        <v>0</v>
      </c>
      <c r="AJ381" s="125">
        <f t="shared" si="175"/>
        <v>0</v>
      </c>
      <c r="AK381" s="125">
        <f t="shared" si="175"/>
        <v>0</v>
      </c>
      <c r="AL381" s="125">
        <f t="shared" si="175"/>
        <v>10</v>
      </c>
      <c r="AM381" s="125">
        <f t="shared" si="175"/>
        <v>0</v>
      </c>
      <c r="AN381" s="125">
        <f t="shared" si="175"/>
        <v>0</v>
      </c>
      <c r="AO381" s="125">
        <f t="shared" si="175"/>
        <v>0</v>
      </c>
      <c r="AP381" s="125">
        <f t="shared" si="175"/>
        <v>0</v>
      </c>
      <c r="AQ381" s="125">
        <f t="shared" si="175"/>
        <v>0</v>
      </c>
      <c r="AR381" s="125">
        <f t="shared" si="175"/>
        <v>0</v>
      </c>
      <c r="AS381" s="125">
        <f t="shared" si="175"/>
        <v>0</v>
      </c>
      <c r="AT381" s="125">
        <f t="shared" si="175"/>
        <v>0</v>
      </c>
      <c r="AU381" s="125">
        <f t="shared" si="175"/>
        <v>0</v>
      </c>
      <c r="AV381" s="125">
        <f t="shared" si="175"/>
        <v>0</v>
      </c>
      <c r="AW381" s="125">
        <f t="shared" si="175"/>
        <v>0</v>
      </c>
      <c r="AX381" s="125">
        <f t="shared" si="175"/>
        <v>3</v>
      </c>
      <c r="AY381" s="125">
        <f t="shared" si="175"/>
        <v>0</v>
      </c>
      <c r="AZ381" s="125">
        <f t="shared" si="175"/>
        <v>0</v>
      </c>
      <c r="BA381" s="125">
        <f t="shared" si="175"/>
        <v>2.63</v>
      </c>
      <c r="BB381" s="125">
        <f t="shared" si="175"/>
        <v>0.96</v>
      </c>
      <c r="BC381" s="125">
        <f t="shared" si="175"/>
        <v>5317.86</v>
      </c>
      <c r="BD381" s="125">
        <f t="shared" si="175"/>
        <v>0</v>
      </c>
      <c r="BE381" s="125">
        <f t="shared" si="153"/>
        <v>0</v>
      </c>
      <c r="BF381" s="125">
        <f t="shared" si="154"/>
        <v>0</v>
      </c>
      <c r="BG381" s="125">
        <v>0</v>
      </c>
      <c r="BH381" s="125"/>
      <c r="BI381" s="125">
        <v>0</v>
      </c>
      <c r="BJ381" s="125">
        <v>0</v>
      </c>
      <c r="BK381" s="125">
        <v>0</v>
      </c>
      <c r="BL381" s="125">
        <v>0</v>
      </c>
      <c r="BM381" s="125">
        <v>0</v>
      </c>
      <c r="BN381" s="125">
        <v>0</v>
      </c>
      <c r="BO381" s="125">
        <v>0</v>
      </c>
      <c r="BP381" s="125">
        <v>0</v>
      </c>
      <c r="BQ381" s="125">
        <v>0</v>
      </c>
      <c r="BR381" s="125">
        <f>615-15</f>
        <v>600</v>
      </c>
      <c r="BS381" s="125">
        <f t="shared" si="155"/>
        <v>5934.45</v>
      </c>
    </row>
    <row r="382" s="110" customFormat="1" spans="1:71">
      <c r="A382" s="123" t="s">
        <v>559</v>
      </c>
      <c r="B382" s="123" t="s">
        <v>248</v>
      </c>
      <c r="C382" s="123" t="s">
        <v>137</v>
      </c>
      <c r="D382" s="124" t="s">
        <v>560</v>
      </c>
      <c r="E382" s="125">
        <f t="shared" si="149"/>
        <v>5334.45</v>
      </c>
      <c r="F382" s="125">
        <f t="shared" si="150"/>
        <v>0</v>
      </c>
      <c r="G382" s="125">
        <v>0</v>
      </c>
      <c r="H382" s="125">
        <f t="shared" si="151"/>
        <v>0</v>
      </c>
      <c r="I382" s="125">
        <v>0</v>
      </c>
      <c r="J382" s="125">
        <v>0</v>
      </c>
      <c r="K382" s="125">
        <v>0</v>
      </c>
      <c r="L382" s="125">
        <v>0</v>
      </c>
      <c r="M382" s="125">
        <v>0</v>
      </c>
      <c r="N382" s="125">
        <v>0</v>
      </c>
      <c r="O382" s="125">
        <v>0</v>
      </c>
      <c r="P382" s="125">
        <v>0</v>
      </c>
      <c r="Q382" s="125"/>
      <c r="R382" s="125">
        <v>0</v>
      </c>
      <c r="S382" s="125">
        <v>0</v>
      </c>
      <c r="T382" s="125">
        <v>0</v>
      </c>
      <c r="U382" s="125">
        <v>0</v>
      </c>
      <c r="V382" s="125">
        <v>0</v>
      </c>
      <c r="W382" s="125">
        <v>0</v>
      </c>
      <c r="X382" s="123" t="s">
        <v>559</v>
      </c>
      <c r="Y382" s="123" t="s">
        <v>248</v>
      </c>
      <c r="Z382" s="123" t="s">
        <v>137</v>
      </c>
      <c r="AA382" s="124" t="s">
        <v>560</v>
      </c>
      <c r="AB382" s="125">
        <f>SUBTOTAL(9,AC382:BD382)</f>
        <v>5334.45</v>
      </c>
      <c r="AC382" s="136">
        <v>0</v>
      </c>
      <c r="AD382" s="136">
        <v>0</v>
      </c>
      <c r="AE382" s="137">
        <v>0</v>
      </c>
      <c r="AF382" s="137">
        <v>0</v>
      </c>
      <c r="AG382" s="136">
        <v>0</v>
      </c>
      <c r="AH382" s="136">
        <v>0</v>
      </c>
      <c r="AI382" s="136">
        <v>0</v>
      </c>
      <c r="AJ382" s="136">
        <v>0</v>
      </c>
      <c r="AK382" s="136">
        <v>0</v>
      </c>
      <c r="AL382" s="136">
        <v>10</v>
      </c>
      <c r="AM382" s="137">
        <v>0</v>
      </c>
      <c r="AN382" s="136">
        <v>0</v>
      </c>
      <c r="AO382" s="136">
        <v>0</v>
      </c>
      <c r="AP382" s="136">
        <v>0</v>
      </c>
      <c r="AQ382" s="136">
        <v>0</v>
      </c>
      <c r="AR382" s="136">
        <v>0</v>
      </c>
      <c r="AS382" s="137">
        <v>0</v>
      </c>
      <c r="AT382" s="137">
        <v>0</v>
      </c>
      <c r="AU382" s="137">
        <v>0</v>
      </c>
      <c r="AV382" s="136">
        <v>0</v>
      </c>
      <c r="AW382" s="137">
        <v>0</v>
      </c>
      <c r="AX382" s="136">
        <v>3</v>
      </c>
      <c r="AY382" s="136">
        <v>0</v>
      </c>
      <c r="AZ382" s="136">
        <v>0</v>
      </c>
      <c r="BA382" s="136">
        <v>2.63</v>
      </c>
      <c r="BB382" s="136">
        <v>0.96</v>
      </c>
      <c r="BC382" s="136">
        <v>5317.86</v>
      </c>
      <c r="BD382" s="125">
        <v>0</v>
      </c>
      <c r="BE382" s="125">
        <f t="shared" si="153"/>
        <v>0</v>
      </c>
      <c r="BF382" s="125">
        <f t="shared" si="154"/>
        <v>0</v>
      </c>
      <c r="BG382" s="125">
        <v>0</v>
      </c>
      <c r="BH382" s="125"/>
      <c r="BI382" s="125">
        <v>0</v>
      </c>
      <c r="BJ382" s="125">
        <v>0</v>
      </c>
      <c r="BK382" s="125">
        <v>0</v>
      </c>
      <c r="BL382" s="125">
        <v>0</v>
      </c>
      <c r="BM382" s="125">
        <v>0</v>
      </c>
      <c r="BN382" s="125">
        <v>0</v>
      </c>
      <c r="BO382" s="125">
        <v>0</v>
      </c>
      <c r="BP382" s="125">
        <v>0</v>
      </c>
      <c r="BQ382" s="125">
        <v>0</v>
      </c>
      <c r="BR382" s="125">
        <f>615-15</f>
        <v>600</v>
      </c>
      <c r="BS382" s="125">
        <f t="shared" si="155"/>
        <v>5934.45</v>
      </c>
    </row>
    <row r="383" s="110" customFormat="1" spans="1:71">
      <c r="A383" s="123" t="s">
        <v>561</v>
      </c>
      <c r="B383" s="123"/>
      <c r="C383" s="123"/>
      <c r="D383" s="124" t="s">
        <v>562</v>
      </c>
      <c r="E383" s="125">
        <f t="shared" si="149"/>
        <v>0</v>
      </c>
      <c r="F383" s="125">
        <f t="shared" si="150"/>
        <v>0</v>
      </c>
      <c r="G383" s="125">
        <v>0</v>
      </c>
      <c r="H383" s="125">
        <f t="shared" si="151"/>
        <v>0</v>
      </c>
      <c r="I383" s="125">
        <v>0</v>
      </c>
      <c r="J383" s="125">
        <v>0</v>
      </c>
      <c r="K383" s="125">
        <v>0</v>
      </c>
      <c r="L383" s="125">
        <v>0</v>
      </c>
      <c r="M383" s="125">
        <v>0</v>
      </c>
      <c r="N383" s="125">
        <v>0</v>
      </c>
      <c r="O383" s="125">
        <v>0</v>
      </c>
      <c r="P383" s="125">
        <v>0</v>
      </c>
      <c r="Q383" s="125"/>
      <c r="R383" s="125">
        <v>0</v>
      </c>
      <c r="S383" s="125">
        <v>0</v>
      </c>
      <c r="T383" s="125">
        <v>0</v>
      </c>
      <c r="U383" s="125">
        <v>0</v>
      </c>
      <c r="V383" s="125">
        <v>0</v>
      </c>
      <c r="W383" s="125">
        <v>0</v>
      </c>
      <c r="X383" s="123" t="s">
        <v>561</v>
      </c>
      <c r="Y383" s="123"/>
      <c r="Z383" s="123"/>
      <c r="AA383" s="124" t="s">
        <v>562</v>
      </c>
      <c r="AB383" s="125">
        <f t="shared" si="152"/>
        <v>0</v>
      </c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>
        <v>0</v>
      </c>
      <c r="BE383" s="125">
        <f t="shared" si="153"/>
        <v>0</v>
      </c>
      <c r="BF383" s="125">
        <f t="shared" si="154"/>
        <v>0</v>
      </c>
      <c r="BG383" s="125">
        <v>0</v>
      </c>
      <c r="BH383" s="125"/>
      <c r="BI383" s="125">
        <v>0</v>
      </c>
      <c r="BJ383" s="125">
        <v>0</v>
      </c>
      <c r="BK383" s="125">
        <v>0</v>
      </c>
      <c r="BL383" s="125">
        <v>0</v>
      </c>
      <c r="BM383" s="125">
        <v>0</v>
      </c>
      <c r="BN383" s="125">
        <v>0</v>
      </c>
      <c r="BO383" s="125">
        <v>0</v>
      </c>
      <c r="BP383" s="125">
        <v>0</v>
      </c>
      <c r="BQ383" s="125">
        <v>0</v>
      </c>
      <c r="BR383" s="125">
        <v>2000</v>
      </c>
      <c r="BS383" s="125">
        <f t="shared" si="155"/>
        <v>2000</v>
      </c>
    </row>
    <row r="384" s="110" customFormat="1" spans="1:71">
      <c r="A384" s="123"/>
      <c r="B384" s="123" t="s">
        <v>145</v>
      </c>
      <c r="C384" s="123"/>
      <c r="D384" s="124" t="s">
        <v>563</v>
      </c>
      <c r="E384" s="125">
        <f t="shared" si="149"/>
        <v>0</v>
      </c>
      <c r="F384" s="125">
        <f t="shared" si="150"/>
        <v>0</v>
      </c>
      <c r="G384" s="125">
        <v>0</v>
      </c>
      <c r="H384" s="125">
        <f t="shared" si="151"/>
        <v>0</v>
      </c>
      <c r="I384" s="125">
        <v>0</v>
      </c>
      <c r="J384" s="125">
        <v>0</v>
      </c>
      <c r="K384" s="125">
        <v>0</v>
      </c>
      <c r="L384" s="125">
        <v>0</v>
      </c>
      <c r="M384" s="125">
        <v>0</v>
      </c>
      <c r="N384" s="125">
        <v>0</v>
      </c>
      <c r="O384" s="125">
        <v>0</v>
      </c>
      <c r="P384" s="125">
        <v>0</v>
      </c>
      <c r="Q384" s="125"/>
      <c r="R384" s="125">
        <v>0</v>
      </c>
      <c r="S384" s="125">
        <v>0</v>
      </c>
      <c r="T384" s="125">
        <v>0</v>
      </c>
      <c r="U384" s="125">
        <v>0</v>
      </c>
      <c r="V384" s="125">
        <v>0</v>
      </c>
      <c r="W384" s="125">
        <v>0</v>
      </c>
      <c r="X384" s="123"/>
      <c r="Y384" s="123" t="s">
        <v>145</v>
      </c>
      <c r="Z384" s="123"/>
      <c r="AA384" s="124" t="s">
        <v>563</v>
      </c>
      <c r="AB384" s="125">
        <f>SUM(AB385)</f>
        <v>0</v>
      </c>
      <c r="AC384" s="125">
        <f t="shared" ref="AC384:BC384" si="176">SUM(AC385)</f>
        <v>0</v>
      </c>
      <c r="AD384" s="125">
        <f t="shared" si="176"/>
        <v>0</v>
      </c>
      <c r="AE384" s="125">
        <f t="shared" si="176"/>
        <v>0</v>
      </c>
      <c r="AF384" s="125">
        <f t="shared" si="176"/>
        <v>0</v>
      </c>
      <c r="AG384" s="125">
        <f t="shared" si="176"/>
        <v>0</v>
      </c>
      <c r="AH384" s="125">
        <f t="shared" si="176"/>
        <v>0</v>
      </c>
      <c r="AI384" s="125">
        <f t="shared" si="176"/>
        <v>0</v>
      </c>
      <c r="AJ384" s="125">
        <f t="shared" si="176"/>
        <v>0</v>
      </c>
      <c r="AK384" s="125">
        <f t="shared" si="176"/>
        <v>0</v>
      </c>
      <c r="AL384" s="125">
        <f t="shared" si="176"/>
        <v>0</v>
      </c>
      <c r="AM384" s="125">
        <f t="shared" si="176"/>
        <v>0</v>
      </c>
      <c r="AN384" s="125">
        <f t="shared" si="176"/>
        <v>0</v>
      </c>
      <c r="AO384" s="125">
        <f t="shared" si="176"/>
        <v>0</v>
      </c>
      <c r="AP384" s="125">
        <f t="shared" si="176"/>
        <v>0</v>
      </c>
      <c r="AQ384" s="125">
        <f t="shared" si="176"/>
        <v>0</v>
      </c>
      <c r="AR384" s="125">
        <f t="shared" si="176"/>
        <v>0</v>
      </c>
      <c r="AS384" s="125">
        <f t="shared" si="176"/>
        <v>0</v>
      </c>
      <c r="AT384" s="125">
        <f t="shared" si="176"/>
        <v>0</v>
      </c>
      <c r="AU384" s="125">
        <f t="shared" si="176"/>
        <v>0</v>
      </c>
      <c r="AV384" s="125">
        <f t="shared" si="176"/>
        <v>0</v>
      </c>
      <c r="AW384" s="125">
        <f t="shared" si="176"/>
        <v>0</v>
      </c>
      <c r="AX384" s="125">
        <f t="shared" si="176"/>
        <v>0</v>
      </c>
      <c r="AY384" s="125">
        <f t="shared" si="176"/>
        <v>0</v>
      </c>
      <c r="AZ384" s="125">
        <f t="shared" si="176"/>
        <v>0</v>
      </c>
      <c r="BA384" s="125">
        <f t="shared" si="176"/>
        <v>0</v>
      </c>
      <c r="BB384" s="125">
        <f t="shared" si="176"/>
        <v>0</v>
      </c>
      <c r="BC384" s="125">
        <f t="shared" si="176"/>
        <v>0</v>
      </c>
      <c r="BD384" s="125">
        <v>0</v>
      </c>
      <c r="BE384" s="125">
        <f t="shared" si="153"/>
        <v>0</v>
      </c>
      <c r="BF384" s="125">
        <f t="shared" si="154"/>
        <v>0</v>
      </c>
      <c r="BG384" s="125">
        <v>0</v>
      </c>
      <c r="BH384" s="125"/>
      <c r="BI384" s="125">
        <v>0</v>
      </c>
      <c r="BJ384" s="125">
        <v>0</v>
      </c>
      <c r="BK384" s="125">
        <v>0</v>
      </c>
      <c r="BL384" s="125">
        <v>0</v>
      </c>
      <c r="BM384" s="125">
        <v>0</v>
      </c>
      <c r="BN384" s="125">
        <v>0</v>
      </c>
      <c r="BO384" s="125">
        <v>0</v>
      </c>
      <c r="BP384" s="125">
        <v>0</v>
      </c>
      <c r="BQ384" s="125">
        <v>0</v>
      </c>
      <c r="BR384" s="125">
        <v>2000</v>
      </c>
      <c r="BS384" s="125">
        <f t="shared" si="155"/>
        <v>2000</v>
      </c>
    </row>
    <row r="385" s="110" customFormat="1" spans="1:71">
      <c r="A385" s="123" t="s">
        <v>564</v>
      </c>
      <c r="B385" s="123" t="s">
        <v>147</v>
      </c>
      <c r="C385" s="123" t="s">
        <v>154</v>
      </c>
      <c r="D385" s="124" t="s">
        <v>565</v>
      </c>
      <c r="E385" s="125">
        <f t="shared" si="149"/>
        <v>0</v>
      </c>
      <c r="F385" s="125">
        <f t="shared" si="150"/>
        <v>0</v>
      </c>
      <c r="G385" s="125">
        <v>0</v>
      </c>
      <c r="H385" s="125">
        <f t="shared" si="151"/>
        <v>0</v>
      </c>
      <c r="I385" s="125">
        <v>0</v>
      </c>
      <c r="J385" s="125">
        <v>0</v>
      </c>
      <c r="K385" s="125">
        <v>0</v>
      </c>
      <c r="L385" s="125">
        <v>0</v>
      </c>
      <c r="M385" s="125">
        <v>0</v>
      </c>
      <c r="N385" s="125">
        <v>0</v>
      </c>
      <c r="O385" s="125">
        <v>0</v>
      </c>
      <c r="P385" s="125">
        <v>0</v>
      </c>
      <c r="Q385" s="125"/>
      <c r="R385" s="125">
        <v>0</v>
      </c>
      <c r="S385" s="125">
        <v>0</v>
      </c>
      <c r="T385" s="125">
        <v>0</v>
      </c>
      <c r="U385" s="125">
        <v>0</v>
      </c>
      <c r="V385" s="125">
        <v>0</v>
      </c>
      <c r="W385" s="125">
        <v>0</v>
      </c>
      <c r="X385" s="123" t="s">
        <v>564</v>
      </c>
      <c r="Y385" s="123" t="s">
        <v>147</v>
      </c>
      <c r="Z385" s="123" t="s">
        <v>154</v>
      </c>
      <c r="AA385" s="124" t="s">
        <v>565</v>
      </c>
      <c r="AB385" s="125">
        <f>SUBTOTAL(9,AC385:BD385)</f>
        <v>0</v>
      </c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>
        <v>0</v>
      </c>
      <c r="BE385" s="125">
        <f t="shared" si="153"/>
        <v>0</v>
      </c>
      <c r="BF385" s="125">
        <f t="shared" si="154"/>
        <v>0</v>
      </c>
      <c r="BG385" s="125">
        <v>0</v>
      </c>
      <c r="BH385" s="125"/>
      <c r="BI385" s="125">
        <v>0</v>
      </c>
      <c r="BJ385" s="125">
        <v>0</v>
      </c>
      <c r="BK385" s="125">
        <v>0</v>
      </c>
      <c r="BL385" s="125">
        <v>0</v>
      </c>
      <c r="BM385" s="125">
        <v>0</v>
      </c>
      <c r="BN385" s="125">
        <v>0</v>
      </c>
      <c r="BO385" s="125">
        <v>0</v>
      </c>
      <c r="BP385" s="125">
        <v>0</v>
      </c>
      <c r="BQ385" s="125">
        <v>0</v>
      </c>
      <c r="BR385" s="125">
        <v>2000</v>
      </c>
      <c r="BS385" s="125">
        <f t="shared" si="155"/>
        <v>2000</v>
      </c>
    </row>
    <row r="386" s="110" customFormat="1" spans="1:71">
      <c r="A386" s="123" t="s">
        <v>566</v>
      </c>
      <c r="B386" s="123"/>
      <c r="C386" s="123"/>
      <c r="D386" s="124" t="s">
        <v>567</v>
      </c>
      <c r="E386" s="125">
        <f t="shared" si="149"/>
        <v>0</v>
      </c>
      <c r="F386" s="125">
        <f t="shared" si="150"/>
        <v>0</v>
      </c>
      <c r="G386" s="125">
        <v>0</v>
      </c>
      <c r="H386" s="125">
        <f t="shared" si="151"/>
        <v>0</v>
      </c>
      <c r="I386" s="125">
        <v>0</v>
      </c>
      <c r="J386" s="125">
        <v>0</v>
      </c>
      <c r="K386" s="125">
        <v>0</v>
      </c>
      <c r="L386" s="125">
        <v>0</v>
      </c>
      <c r="M386" s="125">
        <v>0</v>
      </c>
      <c r="N386" s="125">
        <v>0</v>
      </c>
      <c r="O386" s="125">
        <v>0</v>
      </c>
      <c r="P386" s="125">
        <v>0</v>
      </c>
      <c r="Q386" s="125"/>
      <c r="R386" s="125">
        <v>0</v>
      </c>
      <c r="S386" s="125">
        <v>0</v>
      </c>
      <c r="T386" s="125">
        <v>0</v>
      </c>
      <c r="U386" s="125">
        <v>0</v>
      </c>
      <c r="V386" s="125">
        <v>0</v>
      </c>
      <c r="W386" s="125">
        <v>0</v>
      </c>
      <c r="X386" s="123" t="s">
        <v>566</v>
      </c>
      <c r="Y386" s="123"/>
      <c r="Z386" s="123"/>
      <c r="AA386" s="124" t="s">
        <v>567</v>
      </c>
      <c r="AB386" s="125">
        <f t="shared" si="152"/>
        <v>0</v>
      </c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>
        <v>0</v>
      </c>
      <c r="BE386" s="125">
        <f t="shared" si="153"/>
        <v>0</v>
      </c>
      <c r="BF386" s="125">
        <f t="shared" si="154"/>
        <v>0</v>
      </c>
      <c r="BG386" s="125">
        <v>0</v>
      </c>
      <c r="BH386" s="125"/>
      <c r="BI386" s="125">
        <v>0</v>
      </c>
      <c r="BJ386" s="125">
        <v>0</v>
      </c>
      <c r="BK386" s="125">
        <v>0</v>
      </c>
      <c r="BL386" s="125">
        <v>0</v>
      </c>
      <c r="BM386" s="125">
        <v>0</v>
      </c>
      <c r="BN386" s="125">
        <v>0</v>
      </c>
      <c r="BO386" s="125">
        <v>0</v>
      </c>
      <c r="BP386" s="125">
        <v>0</v>
      </c>
      <c r="BQ386" s="125">
        <v>0</v>
      </c>
      <c r="BR386" s="125">
        <v>9800</v>
      </c>
      <c r="BS386" s="125">
        <f t="shared" si="155"/>
        <v>9800</v>
      </c>
    </row>
    <row r="387" s="110" customFormat="1" spans="1:71">
      <c r="A387" s="123"/>
      <c r="B387" s="123" t="s">
        <v>145</v>
      </c>
      <c r="C387" s="123"/>
      <c r="D387" s="124" t="s">
        <v>568</v>
      </c>
      <c r="E387" s="125">
        <f t="shared" si="149"/>
        <v>0</v>
      </c>
      <c r="F387" s="125">
        <f t="shared" si="150"/>
        <v>0</v>
      </c>
      <c r="G387" s="125">
        <v>0</v>
      </c>
      <c r="H387" s="125">
        <f t="shared" si="151"/>
        <v>0</v>
      </c>
      <c r="I387" s="125">
        <v>0</v>
      </c>
      <c r="J387" s="125">
        <v>0</v>
      </c>
      <c r="K387" s="125">
        <v>0</v>
      </c>
      <c r="L387" s="125">
        <v>0</v>
      </c>
      <c r="M387" s="125">
        <v>0</v>
      </c>
      <c r="N387" s="125">
        <v>0</v>
      </c>
      <c r="O387" s="125">
        <v>0</v>
      </c>
      <c r="P387" s="125">
        <v>0</v>
      </c>
      <c r="Q387" s="125"/>
      <c r="R387" s="125">
        <v>0</v>
      </c>
      <c r="S387" s="125">
        <v>0</v>
      </c>
      <c r="T387" s="125">
        <v>0</v>
      </c>
      <c r="U387" s="125">
        <v>0</v>
      </c>
      <c r="V387" s="125">
        <v>0</v>
      </c>
      <c r="W387" s="125">
        <v>0</v>
      </c>
      <c r="X387" s="123"/>
      <c r="Y387" s="123" t="s">
        <v>145</v>
      </c>
      <c r="Z387" s="123"/>
      <c r="AA387" s="124" t="s">
        <v>568</v>
      </c>
      <c r="AB387" s="125">
        <f t="shared" si="152"/>
        <v>0</v>
      </c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5">
        <v>0</v>
      </c>
      <c r="BE387" s="125">
        <f t="shared" si="153"/>
        <v>0</v>
      </c>
      <c r="BF387" s="125">
        <f t="shared" si="154"/>
        <v>0</v>
      </c>
      <c r="BG387" s="125">
        <v>0</v>
      </c>
      <c r="BH387" s="125"/>
      <c r="BI387" s="125">
        <v>0</v>
      </c>
      <c r="BJ387" s="125">
        <v>0</v>
      </c>
      <c r="BK387" s="125">
        <v>0</v>
      </c>
      <c r="BL387" s="125">
        <v>0</v>
      </c>
      <c r="BM387" s="125">
        <v>0</v>
      </c>
      <c r="BN387" s="125">
        <v>0</v>
      </c>
      <c r="BO387" s="125">
        <v>0</v>
      </c>
      <c r="BP387" s="125">
        <v>0</v>
      </c>
      <c r="BQ387" s="125">
        <v>0</v>
      </c>
      <c r="BR387" s="125">
        <v>9800</v>
      </c>
      <c r="BS387" s="125">
        <f t="shared" si="155"/>
        <v>9800</v>
      </c>
    </row>
    <row r="388" s="110" customFormat="1" spans="1:71">
      <c r="A388" s="123" t="s">
        <v>569</v>
      </c>
      <c r="B388" s="123" t="s">
        <v>147</v>
      </c>
      <c r="C388" s="123" t="s">
        <v>156</v>
      </c>
      <c r="D388" s="124" t="s">
        <v>570</v>
      </c>
      <c r="E388" s="125">
        <f t="shared" si="149"/>
        <v>0</v>
      </c>
      <c r="F388" s="125">
        <f t="shared" si="150"/>
        <v>0</v>
      </c>
      <c r="G388" s="125">
        <v>0</v>
      </c>
      <c r="H388" s="125">
        <f t="shared" si="151"/>
        <v>0</v>
      </c>
      <c r="I388" s="125">
        <v>0</v>
      </c>
      <c r="J388" s="125">
        <v>0</v>
      </c>
      <c r="K388" s="125">
        <v>0</v>
      </c>
      <c r="L388" s="125">
        <v>0</v>
      </c>
      <c r="M388" s="125">
        <v>0</v>
      </c>
      <c r="N388" s="125">
        <v>0</v>
      </c>
      <c r="O388" s="125">
        <v>0</v>
      </c>
      <c r="P388" s="125">
        <v>0</v>
      </c>
      <c r="Q388" s="125"/>
      <c r="R388" s="125">
        <v>0</v>
      </c>
      <c r="S388" s="125">
        <v>0</v>
      </c>
      <c r="T388" s="125">
        <v>0</v>
      </c>
      <c r="U388" s="125">
        <v>0</v>
      </c>
      <c r="V388" s="125">
        <v>0</v>
      </c>
      <c r="W388" s="125">
        <v>0</v>
      </c>
      <c r="X388" s="123" t="s">
        <v>569</v>
      </c>
      <c r="Y388" s="123" t="s">
        <v>147</v>
      </c>
      <c r="Z388" s="123" t="s">
        <v>156</v>
      </c>
      <c r="AA388" s="124" t="s">
        <v>570</v>
      </c>
      <c r="AB388" s="125">
        <f>SUBTOTAL(9,AC388:BD388)</f>
        <v>0</v>
      </c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>
        <v>0</v>
      </c>
      <c r="BE388" s="125">
        <f t="shared" si="153"/>
        <v>0</v>
      </c>
      <c r="BF388" s="125">
        <f t="shared" si="154"/>
        <v>0</v>
      </c>
      <c r="BG388" s="125">
        <v>0</v>
      </c>
      <c r="BH388" s="125"/>
      <c r="BI388" s="125">
        <v>0</v>
      </c>
      <c r="BJ388" s="125">
        <v>0</v>
      </c>
      <c r="BK388" s="125">
        <v>0</v>
      </c>
      <c r="BL388" s="125">
        <v>0</v>
      </c>
      <c r="BM388" s="125">
        <v>0</v>
      </c>
      <c r="BN388" s="125">
        <v>0</v>
      </c>
      <c r="BO388" s="125">
        <v>0</v>
      </c>
      <c r="BP388" s="125">
        <v>0</v>
      </c>
      <c r="BQ388" s="125">
        <v>0</v>
      </c>
      <c r="BR388" s="125">
        <v>9800</v>
      </c>
      <c r="BS388" s="125">
        <f t="shared" si="155"/>
        <v>9800</v>
      </c>
    </row>
  </sheetData>
  <mergeCells count="68">
    <mergeCell ref="A1:W1"/>
    <mergeCell ref="X1:BS1"/>
    <mergeCell ref="U2:W2"/>
    <mergeCell ref="BR2:BS2"/>
    <mergeCell ref="E3:W3"/>
    <mergeCell ref="AB3:BQ3"/>
    <mergeCell ref="F4:W4"/>
    <mergeCell ref="AB4:BD4"/>
    <mergeCell ref="BE4:BQ4"/>
    <mergeCell ref="H5:L5"/>
    <mergeCell ref="BF5:BH5"/>
    <mergeCell ref="E4:E6"/>
    <mergeCell ref="F5:F6"/>
    <mergeCell ref="G5:G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3:BR6"/>
    <mergeCell ref="BS3:BS6"/>
    <mergeCell ref="A3:D5"/>
    <mergeCell ref="X3:AA5"/>
  </mergeCells>
  <printOptions horizontalCentered="1"/>
  <pageMargins left="0.118110236220472" right="0.118110236220472" top="0.551181102362205" bottom="0.15748031496063" header="0.31496062992126" footer="0.196850393700787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388"/>
  <sheetViews>
    <sheetView showZeros="0" topLeftCell="J1" workbookViewId="0">
      <selection activeCell="X1" sqref="$A1:$XFD6"/>
    </sheetView>
  </sheetViews>
  <sheetFormatPr defaultColWidth="9" defaultRowHeight="14.25"/>
  <cols>
    <col min="1" max="1" width="4.25" style="65" customWidth="1"/>
    <col min="2" max="2" width="4.125" style="65" customWidth="1"/>
    <col min="3" max="3" width="3.875" style="65" customWidth="1"/>
    <col min="4" max="4" width="14" style="65" customWidth="1"/>
    <col min="5" max="5" width="8.375" style="65" customWidth="1"/>
    <col min="6" max="6" width="8.125" style="65" customWidth="1"/>
    <col min="7" max="7" width="5.75" style="65" customWidth="1"/>
    <col min="8" max="8" width="6.625" style="65" customWidth="1"/>
    <col min="9" max="9" width="10.375" style="65" customWidth="1"/>
    <col min="10" max="10" width="4.625" style="65" customWidth="1"/>
    <col min="11" max="11" width="6.125" style="65" customWidth="1"/>
    <col min="12" max="14" width="4.625" style="65" customWidth="1"/>
    <col min="15" max="15" width="6.125" style="65" customWidth="1"/>
    <col min="16" max="23" width="4.625" style="65" customWidth="1"/>
    <col min="24" max="25" width="4.75" style="65" customWidth="1"/>
    <col min="26" max="26" width="6" style="65" customWidth="1"/>
    <col min="27" max="27" width="12.5" style="65" customWidth="1"/>
    <col min="28" max="28" width="9.75" style="65" customWidth="1"/>
    <col min="29" max="29" width="7.875" style="65" customWidth="1"/>
    <col min="30" max="55" width="5.5" style="65" customWidth="1"/>
    <col min="56" max="56" width="4.75" style="65" customWidth="1"/>
    <col min="57" max="57" width="6.25" style="65" customWidth="1"/>
    <col min="58" max="58" width="5.375" style="65" customWidth="1"/>
    <col min="59" max="59" width="5.875" style="65" customWidth="1"/>
    <col min="60" max="60" width="5.625" style="65" customWidth="1"/>
    <col min="61" max="62" width="4.625" style="65" customWidth="1"/>
    <col min="63" max="63" width="4.5" style="65" customWidth="1"/>
    <col min="64" max="64" width="3.875" style="65" customWidth="1"/>
    <col min="65" max="65" width="4.625" style="65" customWidth="1"/>
    <col min="66" max="67" width="4.375" style="65" customWidth="1"/>
    <col min="68" max="68" width="4.5" style="65" customWidth="1"/>
    <col min="69" max="69" width="6.5" style="65" customWidth="1"/>
    <col min="70" max="16384" width="9" style="65"/>
  </cols>
  <sheetData>
    <row r="1" ht="29.1" customHeight="1" spans="1:69">
      <c r="A1" s="111" t="s">
        <v>574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 t="s">
        <v>574</v>
      </c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ht="20.1" customHeight="1" spans="1:69">
      <c r="A2" s="112" t="s">
        <v>575</v>
      </c>
      <c r="B2" s="113"/>
      <c r="C2" s="113"/>
      <c r="D2" s="113"/>
      <c r="E2" s="113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28"/>
      <c r="U2" s="129" t="s">
        <v>61</v>
      </c>
      <c r="V2" s="129"/>
      <c r="W2" s="129"/>
      <c r="X2" s="112" t="s">
        <v>62</v>
      </c>
      <c r="Y2" s="113"/>
      <c r="Z2" s="113"/>
      <c r="AA2" s="113"/>
      <c r="AB2" s="112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28"/>
    </row>
    <row r="3" ht="15.75" customHeight="1" spans="1:69">
      <c r="A3" s="115" t="s">
        <v>63</v>
      </c>
      <c r="B3" s="115"/>
      <c r="C3" s="115"/>
      <c r="D3" s="115"/>
      <c r="E3" s="116" t="s">
        <v>64</v>
      </c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5" t="s">
        <v>63</v>
      </c>
      <c r="Y3" s="115"/>
      <c r="Z3" s="115"/>
      <c r="AA3" s="115"/>
      <c r="AB3" s="116" t="s">
        <v>64</v>
      </c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26"/>
    </row>
    <row r="4" ht="35.25" customHeight="1" spans="1:69">
      <c r="A4" s="115"/>
      <c r="B4" s="115"/>
      <c r="C4" s="115"/>
      <c r="D4" s="115"/>
      <c r="E4" s="118" t="s">
        <v>68</v>
      </c>
      <c r="F4" s="119" t="s">
        <v>69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30"/>
      <c r="X4" s="115"/>
      <c r="Y4" s="115"/>
      <c r="Z4" s="115"/>
      <c r="AA4" s="115"/>
      <c r="AB4" s="119" t="s">
        <v>70</v>
      </c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30"/>
      <c r="BE4" s="116" t="s">
        <v>71</v>
      </c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26"/>
    </row>
    <row r="5" ht="25.5" customHeight="1" spans="1:69">
      <c r="A5" s="115"/>
      <c r="B5" s="115"/>
      <c r="C5" s="115"/>
      <c r="D5" s="115"/>
      <c r="E5" s="121"/>
      <c r="F5" s="115" t="s">
        <v>72</v>
      </c>
      <c r="G5" s="115" t="s">
        <v>73</v>
      </c>
      <c r="H5" s="116" t="s">
        <v>74</v>
      </c>
      <c r="I5" s="117"/>
      <c r="J5" s="117"/>
      <c r="K5" s="117"/>
      <c r="L5" s="126"/>
      <c r="M5" s="115" t="s">
        <v>75</v>
      </c>
      <c r="N5" s="118" t="s">
        <v>76</v>
      </c>
      <c r="O5" s="127" t="s">
        <v>77</v>
      </c>
      <c r="P5" s="127" t="s">
        <v>78</v>
      </c>
      <c r="Q5" s="127" t="s">
        <v>79</v>
      </c>
      <c r="R5" s="127" t="s">
        <v>80</v>
      </c>
      <c r="S5" s="131" t="s">
        <v>81</v>
      </c>
      <c r="T5" s="127" t="s">
        <v>82</v>
      </c>
      <c r="U5" s="131" t="s">
        <v>83</v>
      </c>
      <c r="V5" s="131" t="s">
        <v>84</v>
      </c>
      <c r="W5" s="127" t="s">
        <v>85</v>
      </c>
      <c r="X5" s="115"/>
      <c r="Y5" s="115"/>
      <c r="Z5" s="115"/>
      <c r="AA5" s="115"/>
      <c r="AB5" s="127" t="s">
        <v>72</v>
      </c>
      <c r="AC5" s="133" t="s">
        <v>86</v>
      </c>
      <c r="AD5" s="133" t="s">
        <v>87</v>
      </c>
      <c r="AE5" s="134" t="s">
        <v>88</v>
      </c>
      <c r="AF5" s="134" t="s">
        <v>89</v>
      </c>
      <c r="AG5" s="133" t="s">
        <v>90</v>
      </c>
      <c r="AH5" s="135" t="s">
        <v>91</v>
      </c>
      <c r="AI5" s="135" t="s">
        <v>92</v>
      </c>
      <c r="AJ5" s="135" t="s">
        <v>93</v>
      </c>
      <c r="AK5" s="135" t="s">
        <v>94</v>
      </c>
      <c r="AL5" s="135" t="s">
        <v>95</v>
      </c>
      <c r="AM5" s="134" t="s">
        <v>96</v>
      </c>
      <c r="AN5" s="135" t="s">
        <v>97</v>
      </c>
      <c r="AO5" s="138" t="s">
        <v>98</v>
      </c>
      <c r="AP5" s="135" t="s">
        <v>99</v>
      </c>
      <c r="AQ5" s="135" t="s">
        <v>100</v>
      </c>
      <c r="AR5" s="135" t="s">
        <v>101</v>
      </c>
      <c r="AS5" s="134" t="s">
        <v>102</v>
      </c>
      <c r="AT5" s="134" t="s">
        <v>103</v>
      </c>
      <c r="AU5" s="134" t="s">
        <v>104</v>
      </c>
      <c r="AV5" s="138" t="s">
        <v>105</v>
      </c>
      <c r="AW5" s="139" t="s">
        <v>106</v>
      </c>
      <c r="AX5" s="135" t="s">
        <v>107</v>
      </c>
      <c r="AY5" s="135" t="s">
        <v>108</v>
      </c>
      <c r="AZ5" s="135" t="s">
        <v>109</v>
      </c>
      <c r="BA5" s="135" t="s">
        <v>110</v>
      </c>
      <c r="BB5" s="135" t="s">
        <v>111</v>
      </c>
      <c r="BC5" s="135" t="s">
        <v>112</v>
      </c>
      <c r="BD5" s="127" t="s">
        <v>113</v>
      </c>
      <c r="BE5" s="127" t="s">
        <v>72</v>
      </c>
      <c r="BF5" s="115" t="s">
        <v>114</v>
      </c>
      <c r="BG5" s="115"/>
      <c r="BH5" s="115"/>
      <c r="BI5" s="115" t="s">
        <v>115</v>
      </c>
      <c r="BJ5" s="115" t="s">
        <v>116</v>
      </c>
      <c r="BK5" s="115" t="s">
        <v>117</v>
      </c>
      <c r="BL5" s="115" t="s">
        <v>118</v>
      </c>
      <c r="BM5" s="115" t="s">
        <v>119</v>
      </c>
      <c r="BN5" s="115" t="s">
        <v>120</v>
      </c>
      <c r="BO5" s="115" t="s">
        <v>121</v>
      </c>
      <c r="BP5" s="115" t="s">
        <v>122</v>
      </c>
      <c r="BQ5" s="115" t="s">
        <v>123</v>
      </c>
    </row>
    <row r="6" ht="77.25" customHeight="1" spans="1:69">
      <c r="A6" s="115" t="s">
        <v>124</v>
      </c>
      <c r="B6" s="122" t="s">
        <v>125</v>
      </c>
      <c r="C6" s="122" t="s">
        <v>126</v>
      </c>
      <c r="D6" s="122" t="s">
        <v>127</v>
      </c>
      <c r="E6" s="122"/>
      <c r="F6" s="115"/>
      <c r="G6" s="115"/>
      <c r="H6" s="115" t="s">
        <v>128</v>
      </c>
      <c r="I6" s="115" t="s">
        <v>129</v>
      </c>
      <c r="J6" s="115" t="s">
        <v>130</v>
      </c>
      <c r="K6" s="115" t="s">
        <v>131</v>
      </c>
      <c r="L6" s="115" t="s">
        <v>132</v>
      </c>
      <c r="M6" s="115"/>
      <c r="N6" s="122"/>
      <c r="O6" s="127"/>
      <c r="P6" s="127"/>
      <c r="Q6" s="127"/>
      <c r="R6" s="127"/>
      <c r="S6" s="132"/>
      <c r="T6" s="127"/>
      <c r="U6" s="132"/>
      <c r="V6" s="132"/>
      <c r="W6" s="127"/>
      <c r="X6" s="115" t="s">
        <v>124</v>
      </c>
      <c r="Y6" s="122" t="s">
        <v>125</v>
      </c>
      <c r="Z6" s="122" t="s">
        <v>126</v>
      </c>
      <c r="AA6" s="122" t="s">
        <v>127</v>
      </c>
      <c r="AB6" s="127"/>
      <c r="AC6" s="135"/>
      <c r="AD6" s="135"/>
      <c r="AE6" s="133"/>
      <c r="AF6" s="133"/>
      <c r="AG6" s="135"/>
      <c r="AH6" s="135"/>
      <c r="AI6" s="135"/>
      <c r="AJ6" s="135"/>
      <c r="AK6" s="135"/>
      <c r="AL6" s="135"/>
      <c r="AM6" s="133"/>
      <c r="AN6" s="135"/>
      <c r="AO6" s="138"/>
      <c r="AP6" s="135"/>
      <c r="AQ6" s="135"/>
      <c r="AR6" s="135"/>
      <c r="AS6" s="133"/>
      <c r="AT6" s="133"/>
      <c r="AU6" s="133"/>
      <c r="AV6" s="138"/>
      <c r="AW6" s="140"/>
      <c r="AX6" s="135"/>
      <c r="AY6" s="135"/>
      <c r="AZ6" s="135"/>
      <c r="BA6" s="135"/>
      <c r="BB6" s="135"/>
      <c r="BC6" s="135"/>
      <c r="BD6" s="127"/>
      <c r="BE6" s="127"/>
      <c r="BF6" s="115" t="s">
        <v>128</v>
      </c>
      <c r="BG6" s="115" t="s">
        <v>133</v>
      </c>
      <c r="BH6" s="115" t="s">
        <v>134</v>
      </c>
      <c r="BI6" s="115"/>
      <c r="BJ6" s="115"/>
      <c r="BK6" s="115"/>
      <c r="BL6" s="115"/>
      <c r="BM6" s="115"/>
      <c r="BN6" s="115"/>
      <c r="BO6" s="115"/>
      <c r="BP6" s="115"/>
      <c r="BQ6" s="115"/>
    </row>
    <row r="7" s="110" customFormat="1" ht="19.5" customHeight="1" spans="1:69">
      <c r="A7" s="123"/>
      <c r="B7" s="123"/>
      <c r="C7" s="123"/>
      <c r="D7" s="124" t="s">
        <v>72</v>
      </c>
      <c r="E7" s="125">
        <v>173210.11</v>
      </c>
      <c r="F7" s="125">
        <v>129499.3</v>
      </c>
      <c r="G7" s="125">
        <v>50069.43</v>
      </c>
      <c r="H7" s="125">
        <v>15792.59</v>
      </c>
      <c r="I7" s="125">
        <v>9242.12</v>
      </c>
      <c r="J7" s="125">
        <v>3200</v>
      </c>
      <c r="K7" s="125">
        <v>2585.78</v>
      </c>
      <c r="L7" s="125">
        <v>764.69</v>
      </c>
      <c r="M7" s="125">
        <v>4000.02</v>
      </c>
      <c r="N7" s="125">
        <v>0</v>
      </c>
      <c r="O7" s="125">
        <v>17420</v>
      </c>
      <c r="P7" s="125">
        <v>14500</v>
      </c>
      <c r="Q7" s="125">
        <v>0</v>
      </c>
      <c r="R7" s="125">
        <v>6603.35</v>
      </c>
      <c r="S7" s="125">
        <v>0</v>
      </c>
      <c r="T7" s="125">
        <v>1770</v>
      </c>
      <c r="U7" s="125">
        <v>9200</v>
      </c>
      <c r="V7" s="125">
        <v>500</v>
      </c>
      <c r="W7" s="125">
        <v>9643.91</v>
      </c>
      <c r="X7" s="123"/>
      <c r="Y7" s="123"/>
      <c r="Z7" s="123"/>
      <c r="AA7" s="124" t="s">
        <v>72</v>
      </c>
      <c r="AB7" s="125">
        <f>AB8+AB84+AB100+AB125+AB136+AB154+AB203+AB239+AB251+AB269+AB318+AB332+AB339+AB342+AB345+AB355+AB363+AB370+AB377+AB380+AB383+AB386+0.01</f>
        <v>24644.48</v>
      </c>
      <c r="AC7" s="125">
        <f>AC8+AC84+AC100+AC125+AC136+AC154+AC203+AC239+AC251+AC269+AC318+AC332+AC339+AC342+AC345+AC355+AC363+AC370+AC377+AC380+AC383+AC386+0.01</f>
        <v>1635.15</v>
      </c>
      <c r="AD7" s="125">
        <f t="shared" ref="AD7:BD7" si="0">AD8+AD84+AD100+AD125+AD136+AD154+AD203+AD239+AD251+AD269+AD318+AD332+AD339+AD342+AD345+AD355+AD363+AD370+AD377+AD380+AD383+AD386</f>
        <v>401.31</v>
      </c>
      <c r="AE7" s="125">
        <f t="shared" si="0"/>
        <v>40.3</v>
      </c>
      <c r="AF7" s="125">
        <f t="shared" si="0"/>
        <v>10.76</v>
      </c>
      <c r="AG7" s="125">
        <f t="shared" si="0"/>
        <v>206.89</v>
      </c>
      <c r="AH7" s="125">
        <f t="shared" si="0"/>
        <v>392.91</v>
      </c>
      <c r="AI7" s="125">
        <f t="shared" si="0"/>
        <v>140.43</v>
      </c>
      <c r="AJ7" s="125">
        <f t="shared" si="0"/>
        <v>0.9</v>
      </c>
      <c r="AK7" s="125">
        <f t="shared" si="0"/>
        <v>50.22</v>
      </c>
      <c r="AL7" s="125">
        <f t="shared" si="0"/>
        <v>1059.64</v>
      </c>
      <c r="AM7" s="125">
        <f t="shared" si="0"/>
        <v>0</v>
      </c>
      <c r="AN7" s="125">
        <f t="shared" si="0"/>
        <v>495.79</v>
      </c>
      <c r="AO7" s="125">
        <f t="shared" si="0"/>
        <v>49.11</v>
      </c>
      <c r="AP7" s="125">
        <f t="shared" si="0"/>
        <v>281.85</v>
      </c>
      <c r="AQ7" s="125">
        <f t="shared" si="0"/>
        <v>326.81</v>
      </c>
      <c r="AR7" s="125">
        <f t="shared" si="0"/>
        <v>662.67</v>
      </c>
      <c r="AS7" s="125">
        <f t="shared" si="0"/>
        <v>238.7</v>
      </c>
      <c r="AT7" s="125">
        <f t="shared" si="0"/>
        <v>0</v>
      </c>
      <c r="AU7" s="125">
        <f t="shared" si="0"/>
        <v>12.5</v>
      </c>
      <c r="AV7" s="125">
        <f t="shared" si="0"/>
        <v>385.56</v>
      </c>
      <c r="AW7" s="125">
        <f t="shared" si="0"/>
        <v>27.4</v>
      </c>
      <c r="AX7" s="125">
        <f t="shared" si="0"/>
        <v>1215.66</v>
      </c>
      <c r="AY7" s="125">
        <f t="shared" si="0"/>
        <v>31.3</v>
      </c>
      <c r="AZ7" s="125">
        <f t="shared" si="0"/>
        <v>281.14</v>
      </c>
      <c r="BA7" s="125">
        <f t="shared" si="0"/>
        <v>1968.41</v>
      </c>
      <c r="BB7" s="125">
        <f t="shared" si="0"/>
        <v>72.02</v>
      </c>
      <c r="BC7" s="125">
        <f t="shared" si="0"/>
        <v>6905.37</v>
      </c>
      <c r="BD7" s="125">
        <f t="shared" si="0"/>
        <v>4402.5</v>
      </c>
      <c r="BE7" s="125">
        <v>19066.33</v>
      </c>
      <c r="BF7" s="125">
        <v>10874.06</v>
      </c>
      <c r="BG7" s="125">
        <v>536.12</v>
      </c>
      <c r="BH7" s="125">
        <v>10337.94</v>
      </c>
      <c r="BI7" s="125">
        <v>48</v>
      </c>
      <c r="BJ7" s="125">
        <v>800</v>
      </c>
      <c r="BK7" s="125">
        <v>776.31</v>
      </c>
      <c r="BL7" s="125">
        <v>0</v>
      </c>
      <c r="BM7" s="125">
        <v>4960</v>
      </c>
      <c r="BN7" s="125">
        <v>0</v>
      </c>
      <c r="BO7" s="125">
        <v>0</v>
      </c>
      <c r="BP7" s="125">
        <v>0</v>
      </c>
      <c r="BQ7" s="125">
        <v>1607.96</v>
      </c>
    </row>
    <row r="8" s="110" customFormat="1" ht="19.5" customHeight="1" spans="1:69">
      <c r="A8" s="123" t="s">
        <v>135</v>
      </c>
      <c r="B8" s="123"/>
      <c r="C8" s="123"/>
      <c r="D8" s="124" t="s">
        <v>136</v>
      </c>
      <c r="E8" s="125">
        <f t="shared" ref="E8:E71" si="1">F8+AB8+BE8</f>
        <v>30803.12</v>
      </c>
      <c r="F8" s="125">
        <f>SUM(M8:W8)+G8+H8</f>
        <v>20238.91</v>
      </c>
      <c r="G8" s="125">
        <v>9888.8</v>
      </c>
      <c r="H8" s="125">
        <f>SUM(I8:L8)</f>
        <v>6362.67</v>
      </c>
      <c r="I8" s="125">
        <f>7311.36-2425.71</f>
        <v>4885.65</v>
      </c>
      <c r="J8" s="125">
        <v>953.98</v>
      </c>
      <c r="K8" s="125">
        <v>500</v>
      </c>
      <c r="L8" s="125">
        <v>23.04</v>
      </c>
      <c r="M8" s="125">
        <v>902</v>
      </c>
      <c r="N8" s="125">
        <v>0</v>
      </c>
      <c r="O8" s="125">
        <f>148.73+2425.71</f>
        <v>2574.44</v>
      </c>
      <c r="P8" s="125">
        <v>0</v>
      </c>
      <c r="Q8" s="125"/>
      <c r="R8" s="125">
        <v>0</v>
      </c>
      <c r="S8" s="125">
        <v>0</v>
      </c>
      <c r="T8" s="125">
        <v>0</v>
      </c>
      <c r="U8" s="125">
        <v>0</v>
      </c>
      <c r="V8" s="125">
        <v>0</v>
      </c>
      <c r="W8" s="125">
        <v>511</v>
      </c>
      <c r="X8" s="123" t="s">
        <v>135</v>
      </c>
      <c r="Y8" s="123"/>
      <c r="Z8" s="123"/>
      <c r="AA8" s="124" t="s">
        <v>136</v>
      </c>
      <c r="AB8" s="125">
        <f>AB9+AB11+AB13+AB20+AB22+AB27+AB31+AB34+AB36+AB39+AB41+AB46+AB49+AB52+AB55+AB57+AB63+AB65+AB69+AB72+AB75</f>
        <v>10293.91</v>
      </c>
      <c r="AC8" s="125">
        <f t="shared" ref="AC8:BD8" si="2">AC9+AC11+AC13+AC20+AC22+AC27+AC31+AC34+AC36+AC39+AC41+AC46+AC49+AC52+AC55+AC57+AC63+AC65+AC69+AC72+AC75</f>
        <v>852.96</v>
      </c>
      <c r="AD8" s="125">
        <f t="shared" si="2"/>
        <v>253.73</v>
      </c>
      <c r="AE8" s="125">
        <f t="shared" si="2"/>
        <v>25.3</v>
      </c>
      <c r="AF8" s="125">
        <f t="shared" si="2"/>
        <v>10.1</v>
      </c>
      <c r="AG8" s="125">
        <f t="shared" si="2"/>
        <v>80.1</v>
      </c>
      <c r="AH8" s="125">
        <f t="shared" si="2"/>
        <v>213.11</v>
      </c>
      <c r="AI8" s="125">
        <f t="shared" si="2"/>
        <v>65.28</v>
      </c>
      <c r="AJ8" s="125">
        <f t="shared" si="2"/>
        <v>0.9</v>
      </c>
      <c r="AK8" s="125">
        <f t="shared" si="2"/>
        <v>5.4</v>
      </c>
      <c r="AL8" s="125">
        <f t="shared" si="2"/>
        <v>473.39</v>
      </c>
      <c r="AM8" s="125">
        <f t="shared" si="2"/>
        <v>0</v>
      </c>
      <c r="AN8" s="125">
        <f t="shared" si="2"/>
        <v>212.7</v>
      </c>
      <c r="AO8" s="125">
        <f t="shared" si="2"/>
        <v>23.56</v>
      </c>
      <c r="AP8" s="125">
        <f t="shared" si="2"/>
        <v>242.49</v>
      </c>
      <c r="AQ8" s="125">
        <f t="shared" si="2"/>
        <v>104.41</v>
      </c>
      <c r="AR8" s="125">
        <f t="shared" si="2"/>
        <v>434.39</v>
      </c>
      <c r="AS8" s="125">
        <f t="shared" si="2"/>
        <v>2</v>
      </c>
      <c r="AT8" s="125">
        <f t="shared" si="2"/>
        <v>0</v>
      </c>
      <c r="AU8" s="125">
        <f t="shared" si="2"/>
        <v>0</v>
      </c>
      <c r="AV8" s="125">
        <f t="shared" si="2"/>
        <v>291.25</v>
      </c>
      <c r="AW8" s="125">
        <f t="shared" si="2"/>
        <v>15</v>
      </c>
      <c r="AX8" s="125">
        <f t="shared" si="2"/>
        <v>522.68</v>
      </c>
      <c r="AY8" s="125">
        <f t="shared" si="2"/>
        <v>27.3</v>
      </c>
      <c r="AZ8" s="125">
        <f t="shared" si="2"/>
        <v>154.44</v>
      </c>
      <c r="BA8" s="125">
        <f t="shared" si="2"/>
        <v>1345.24</v>
      </c>
      <c r="BB8" s="125">
        <f t="shared" si="2"/>
        <v>66</v>
      </c>
      <c r="BC8" s="125">
        <f t="shared" si="2"/>
        <v>771.18</v>
      </c>
      <c r="BD8" s="125">
        <f t="shared" si="2"/>
        <v>4101</v>
      </c>
      <c r="BE8" s="125">
        <f>SUM(BI8:BQ8)+BF8</f>
        <v>270.3</v>
      </c>
      <c r="BF8" s="125">
        <f>BG8+BH8</f>
        <v>0</v>
      </c>
      <c r="BG8" s="125"/>
      <c r="BH8" s="125"/>
      <c r="BI8" s="125">
        <v>0</v>
      </c>
      <c r="BJ8" s="125">
        <v>0</v>
      </c>
      <c r="BK8" s="125">
        <f>130.39+89.28</f>
        <v>219.67</v>
      </c>
      <c r="BL8" s="125">
        <v>0</v>
      </c>
      <c r="BM8" s="125">
        <v>0</v>
      </c>
      <c r="BN8" s="125">
        <v>0</v>
      </c>
      <c r="BO8" s="125">
        <v>0</v>
      </c>
      <c r="BP8" s="125">
        <v>0</v>
      </c>
      <c r="BQ8" s="125">
        <f>12+38.63</f>
        <v>50.63</v>
      </c>
    </row>
    <row r="9" s="110" customFormat="1" ht="19.5" customHeight="1" spans="1:69">
      <c r="A9" s="123"/>
      <c r="B9" s="123" t="s">
        <v>137</v>
      </c>
      <c r="C9" s="123"/>
      <c r="D9" s="124" t="s">
        <v>138</v>
      </c>
      <c r="E9" s="125">
        <f t="shared" si="1"/>
        <v>2276.12</v>
      </c>
      <c r="F9" s="125">
        <f t="shared" ref="F9:F72" si="3">SUM(M9:W9)+G9+H9</f>
        <v>1550.03</v>
      </c>
      <c r="G9" s="125">
        <v>699.4</v>
      </c>
      <c r="H9" s="125">
        <f t="shared" ref="H9:H72" si="4">SUM(I9:L9)</f>
        <v>765.49</v>
      </c>
      <c r="I9" s="125">
        <v>669.15</v>
      </c>
      <c r="J9" s="125">
        <v>94.34</v>
      </c>
      <c r="K9" s="125">
        <v>2</v>
      </c>
      <c r="L9" s="125">
        <v>0</v>
      </c>
      <c r="M9" s="125">
        <v>85.14</v>
      </c>
      <c r="N9" s="125">
        <v>0</v>
      </c>
      <c r="O9" s="125">
        <v>0</v>
      </c>
      <c r="P9" s="125">
        <v>0</v>
      </c>
      <c r="Q9" s="125"/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  <c r="X9" s="123"/>
      <c r="Y9" s="123" t="s">
        <v>137</v>
      </c>
      <c r="Z9" s="123"/>
      <c r="AA9" s="124" t="s">
        <v>138</v>
      </c>
      <c r="AB9" s="125">
        <f>AB10</f>
        <v>719.35</v>
      </c>
      <c r="AC9" s="125">
        <f t="shared" ref="AC9:BD9" si="5">AC10</f>
        <v>147.77</v>
      </c>
      <c r="AD9" s="125">
        <f t="shared" si="5"/>
        <v>61.26</v>
      </c>
      <c r="AE9" s="125">
        <f t="shared" si="5"/>
        <v>0</v>
      </c>
      <c r="AF9" s="125">
        <f t="shared" si="5"/>
        <v>0</v>
      </c>
      <c r="AG9" s="125">
        <f t="shared" si="5"/>
        <v>10.6</v>
      </c>
      <c r="AH9" s="125">
        <f t="shared" si="5"/>
        <v>25.46</v>
      </c>
      <c r="AI9" s="125">
        <f t="shared" si="5"/>
        <v>0.5</v>
      </c>
      <c r="AJ9" s="125">
        <f t="shared" si="5"/>
        <v>0</v>
      </c>
      <c r="AK9" s="125">
        <f t="shared" si="5"/>
        <v>0</v>
      </c>
      <c r="AL9" s="125">
        <f t="shared" si="5"/>
        <v>57.64</v>
      </c>
      <c r="AM9" s="125">
        <f t="shared" si="5"/>
        <v>0</v>
      </c>
      <c r="AN9" s="125">
        <f t="shared" si="5"/>
        <v>4</v>
      </c>
      <c r="AO9" s="125">
        <f t="shared" si="5"/>
        <v>12.76</v>
      </c>
      <c r="AP9" s="125">
        <f t="shared" si="5"/>
        <v>49.99</v>
      </c>
      <c r="AQ9" s="125">
        <f t="shared" si="5"/>
        <v>15.61</v>
      </c>
      <c r="AR9" s="125">
        <f t="shared" si="5"/>
        <v>52.54</v>
      </c>
      <c r="AS9" s="125">
        <f t="shared" si="5"/>
        <v>2</v>
      </c>
      <c r="AT9" s="125">
        <f t="shared" si="5"/>
        <v>0</v>
      </c>
      <c r="AU9" s="125">
        <f t="shared" si="5"/>
        <v>0</v>
      </c>
      <c r="AV9" s="125">
        <f t="shared" si="5"/>
        <v>2</v>
      </c>
      <c r="AW9" s="125">
        <f t="shared" si="5"/>
        <v>2</v>
      </c>
      <c r="AX9" s="125">
        <f t="shared" si="5"/>
        <v>136.5</v>
      </c>
      <c r="AY9" s="125">
        <f t="shared" si="5"/>
        <v>0</v>
      </c>
      <c r="AZ9" s="125">
        <f t="shared" si="5"/>
        <v>9.56</v>
      </c>
      <c r="BA9" s="125">
        <f t="shared" si="5"/>
        <v>118.16</v>
      </c>
      <c r="BB9" s="125">
        <f t="shared" si="5"/>
        <v>0</v>
      </c>
      <c r="BC9" s="125">
        <f t="shared" si="5"/>
        <v>11</v>
      </c>
      <c r="BD9" s="125">
        <f t="shared" si="5"/>
        <v>0</v>
      </c>
      <c r="BE9" s="125">
        <f t="shared" ref="BE9:BE72" si="6">SUM(BI9:BQ9)+BF9</f>
        <v>6.74</v>
      </c>
      <c r="BF9" s="125">
        <f t="shared" ref="BF9:BF72" si="7">BG9+BH9</f>
        <v>0</v>
      </c>
      <c r="BG9" s="125"/>
      <c r="BH9" s="125"/>
      <c r="BI9" s="125">
        <v>0</v>
      </c>
      <c r="BJ9" s="125">
        <v>0</v>
      </c>
      <c r="BK9" s="125">
        <v>6.74</v>
      </c>
      <c r="BL9" s="125">
        <v>0</v>
      </c>
      <c r="BM9" s="125">
        <v>0</v>
      </c>
      <c r="BN9" s="125">
        <v>0</v>
      </c>
      <c r="BO9" s="125">
        <v>0</v>
      </c>
      <c r="BP9" s="125">
        <v>0</v>
      </c>
      <c r="BQ9" s="125">
        <v>0</v>
      </c>
    </row>
    <row r="10" s="110" customFormat="1" ht="19.5" customHeight="1" spans="1:69">
      <c r="A10" s="123" t="s">
        <v>139</v>
      </c>
      <c r="B10" s="123" t="s">
        <v>140</v>
      </c>
      <c r="C10" s="123" t="s">
        <v>137</v>
      </c>
      <c r="D10" s="124" t="s">
        <v>141</v>
      </c>
      <c r="E10" s="125">
        <f t="shared" si="1"/>
        <v>2276.12</v>
      </c>
      <c r="F10" s="125">
        <f t="shared" si="3"/>
        <v>1550.03</v>
      </c>
      <c r="G10" s="125">
        <v>699.4</v>
      </c>
      <c r="H10" s="125">
        <f t="shared" si="4"/>
        <v>765.49</v>
      </c>
      <c r="I10" s="125">
        <v>669.15</v>
      </c>
      <c r="J10" s="125">
        <v>94.34</v>
      </c>
      <c r="K10" s="125">
        <v>2</v>
      </c>
      <c r="L10" s="125">
        <v>0</v>
      </c>
      <c r="M10" s="125">
        <v>85.14</v>
      </c>
      <c r="N10" s="125">
        <v>0</v>
      </c>
      <c r="O10" s="125">
        <v>0</v>
      </c>
      <c r="P10" s="125">
        <v>0</v>
      </c>
      <c r="Q10" s="125"/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3" t="s">
        <v>139</v>
      </c>
      <c r="Y10" s="123" t="s">
        <v>140</v>
      </c>
      <c r="Z10" s="123" t="s">
        <v>137</v>
      </c>
      <c r="AA10" s="124" t="s">
        <v>141</v>
      </c>
      <c r="AB10" s="125">
        <f>SUBTOTAL(9,AC10:BD10)</f>
        <v>719.35</v>
      </c>
      <c r="AC10" s="136">
        <v>147.77</v>
      </c>
      <c r="AD10" s="136">
        <v>61.26</v>
      </c>
      <c r="AE10" s="137">
        <v>0</v>
      </c>
      <c r="AF10" s="137">
        <v>0</v>
      </c>
      <c r="AG10" s="136">
        <v>10.6</v>
      </c>
      <c r="AH10" s="136">
        <v>25.46</v>
      </c>
      <c r="AI10" s="136">
        <v>0.5</v>
      </c>
      <c r="AJ10" s="136">
        <v>0</v>
      </c>
      <c r="AK10" s="136">
        <v>0</v>
      </c>
      <c r="AL10" s="136">
        <v>57.64</v>
      </c>
      <c r="AM10" s="137">
        <v>0</v>
      </c>
      <c r="AN10" s="136">
        <v>4</v>
      </c>
      <c r="AO10" s="136">
        <v>12.76</v>
      </c>
      <c r="AP10" s="136">
        <v>49.99</v>
      </c>
      <c r="AQ10" s="136">
        <v>15.61</v>
      </c>
      <c r="AR10" s="136">
        <v>52.54</v>
      </c>
      <c r="AS10" s="137">
        <v>2</v>
      </c>
      <c r="AT10" s="137">
        <v>0</v>
      </c>
      <c r="AU10" s="137">
        <v>0</v>
      </c>
      <c r="AV10" s="136">
        <v>2</v>
      </c>
      <c r="AW10" s="137">
        <v>2</v>
      </c>
      <c r="AX10" s="136">
        <v>136.5</v>
      </c>
      <c r="AY10" s="136">
        <v>0</v>
      </c>
      <c r="AZ10" s="136">
        <v>9.56</v>
      </c>
      <c r="BA10" s="136">
        <v>118.16</v>
      </c>
      <c r="BB10" s="136">
        <v>0</v>
      </c>
      <c r="BC10" s="136">
        <v>11</v>
      </c>
      <c r="BD10" s="125">
        <v>0</v>
      </c>
      <c r="BE10" s="125">
        <f t="shared" si="6"/>
        <v>6.74</v>
      </c>
      <c r="BF10" s="125">
        <f t="shared" si="7"/>
        <v>0</v>
      </c>
      <c r="BG10" s="125"/>
      <c r="BH10" s="125"/>
      <c r="BI10" s="125">
        <v>0</v>
      </c>
      <c r="BJ10" s="125">
        <v>0</v>
      </c>
      <c r="BK10" s="125">
        <v>6.74</v>
      </c>
      <c r="BL10" s="125">
        <v>0</v>
      </c>
      <c r="BM10" s="125">
        <v>0</v>
      </c>
      <c r="BN10" s="125">
        <v>0</v>
      </c>
      <c r="BO10" s="125">
        <v>0</v>
      </c>
      <c r="BP10" s="125">
        <v>0</v>
      </c>
      <c r="BQ10" s="125">
        <v>0</v>
      </c>
    </row>
    <row r="11" s="110" customFormat="1" ht="19.5" customHeight="1" spans="1:69">
      <c r="A11" s="123"/>
      <c r="B11" s="123" t="s">
        <v>142</v>
      </c>
      <c r="C11" s="123"/>
      <c r="D11" s="124" t="s">
        <v>143</v>
      </c>
      <c r="E11" s="125">
        <f t="shared" si="1"/>
        <v>571.05</v>
      </c>
      <c r="F11" s="125">
        <f t="shared" si="3"/>
        <v>515.23</v>
      </c>
      <c r="G11" s="125">
        <v>444.31</v>
      </c>
      <c r="H11" s="125">
        <f t="shared" si="4"/>
        <v>60.75</v>
      </c>
      <c r="I11" s="125">
        <v>60.75</v>
      </c>
      <c r="J11" s="125">
        <v>0</v>
      </c>
      <c r="K11" s="125">
        <v>0</v>
      </c>
      <c r="L11" s="125">
        <v>0</v>
      </c>
      <c r="M11" s="125">
        <v>10.17</v>
      </c>
      <c r="N11" s="125">
        <v>0</v>
      </c>
      <c r="O11" s="125">
        <v>0</v>
      </c>
      <c r="P11" s="125">
        <v>0</v>
      </c>
      <c r="Q11" s="125"/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3"/>
      <c r="Y11" s="123" t="s">
        <v>142</v>
      </c>
      <c r="Z11" s="123"/>
      <c r="AA11" s="124" t="s">
        <v>143</v>
      </c>
      <c r="AB11" s="125">
        <f>AB12</f>
        <v>55.12</v>
      </c>
      <c r="AC11" s="125">
        <f t="shared" ref="AC11:AZ11" si="8">AC12</f>
        <v>14.2</v>
      </c>
      <c r="AD11" s="125">
        <f t="shared" si="8"/>
        <v>0</v>
      </c>
      <c r="AE11" s="125">
        <f t="shared" si="8"/>
        <v>0</v>
      </c>
      <c r="AF11" s="125">
        <f t="shared" si="8"/>
        <v>0</v>
      </c>
      <c r="AG11" s="125">
        <f t="shared" si="8"/>
        <v>0</v>
      </c>
      <c r="AH11" s="125">
        <f t="shared" si="8"/>
        <v>1.3</v>
      </c>
      <c r="AI11" s="125">
        <f t="shared" si="8"/>
        <v>1.8</v>
      </c>
      <c r="AJ11" s="125">
        <f t="shared" si="8"/>
        <v>0</v>
      </c>
      <c r="AK11" s="125">
        <f t="shared" si="8"/>
        <v>0</v>
      </c>
      <c r="AL11" s="125">
        <f t="shared" si="8"/>
        <v>3</v>
      </c>
      <c r="AM11" s="125">
        <f t="shared" si="8"/>
        <v>0</v>
      </c>
      <c r="AN11" s="125">
        <f t="shared" si="8"/>
        <v>0</v>
      </c>
      <c r="AO11" s="125">
        <f t="shared" si="8"/>
        <v>0</v>
      </c>
      <c r="AP11" s="125">
        <f t="shared" si="8"/>
        <v>0</v>
      </c>
      <c r="AQ11" s="125">
        <f t="shared" si="8"/>
        <v>0</v>
      </c>
      <c r="AR11" s="125">
        <f t="shared" si="8"/>
        <v>13</v>
      </c>
      <c r="AS11" s="125">
        <f t="shared" si="8"/>
        <v>0</v>
      </c>
      <c r="AT11" s="125">
        <f t="shared" si="8"/>
        <v>0</v>
      </c>
      <c r="AU11" s="125">
        <f t="shared" si="8"/>
        <v>0</v>
      </c>
      <c r="AV11" s="125">
        <f t="shared" si="8"/>
        <v>0</v>
      </c>
      <c r="AW11" s="125">
        <f t="shared" si="8"/>
        <v>0</v>
      </c>
      <c r="AX11" s="125">
        <f t="shared" si="8"/>
        <v>0</v>
      </c>
      <c r="AY11" s="125">
        <f t="shared" si="8"/>
        <v>0</v>
      </c>
      <c r="AZ11" s="125">
        <f t="shared" si="8"/>
        <v>0</v>
      </c>
      <c r="BA11" s="125">
        <f t="shared" ref="BA11:BD11" si="9">BA12</f>
        <v>21.82</v>
      </c>
      <c r="BB11" s="125">
        <f t="shared" si="9"/>
        <v>0</v>
      </c>
      <c r="BC11" s="125">
        <f t="shared" si="9"/>
        <v>0</v>
      </c>
      <c r="BD11" s="125">
        <f t="shared" si="9"/>
        <v>0</v>
      </c>
      <c r="BE11" s="125">
        <f t="shared" si="6"/>
        <v>0.7</v>
      </c>
      <c r="BF11" s="125">
        <f t="shared" si="7"/>
        <v>0</v>
      </c>
      <c r="BG11" s="125"/>
      <c r="BH11" s="125"/>
      <c r="BI11" s="125">
        <v>0</v>
      </c>
      <c r="BJ11" s="125">
        <v>0</v>
      </c>
      <c r="BK11" s="125">
        <v>0.7</v>
      </c>
      <c r="BL11" s="125">
        <v>0</v>
      </c>
      <c r="BM11" s="125">
        <v>0</v>
      </c>
      <c r="BN11" s="125">
        <v>0</v>
      </c>
      <c r="BO11" s="125">
        <v>0</v>
      </c>
      <c r="BP11" s="125">
        <v>0</v>
      </c>
      <c r="BQ11" s="125">
        <v>0</v>
      </c>
    </row>
    <row r="12" s="110" customFormat="1" ht="19.5" customHeight="1" spans="1:69">
      <c r="A12" s="123" t="s">
        <v>139</v>
      </c>
      <c r="B12" s="123" t="s">
        <v>144</v>
      </c>
      <c r="C12" s="123" t="s">
        <v>137</v>
      </c>
      <c r="D12" s="124" t="s">
        <v>141</v>
      </c>
      <c r="E12" s="125">
        <f t="shared" si="1"/>
        <v>571.05</v>
      </c>
      <c r="F12" s="125">
        <f t="shared" si="3"/>
        <v>515.23</v>
      </c>
      <c r="G12" s="125">
        <v>444.31</v>
      </c>
      <c r="H12" s="125">
        <f t="shared" si="4"/>
        <v>60.75</v>
      </c>
      <c r="I12" s="125">
        <v>60.75</v>
      </c>
      <c r="J12" s="125">
        <v>0</v>
      </c>
      <c r="K12" s="125">
        <v>0</v>
      </c>
      <c r="L12" s="125">
        <v>0</v>
      </c>
      <c r="M12" s="125">
        <v>10.17</v>
      </c>
      <c r="N12" s="125">
        <v>0</v>
      </c>
      <c r="O12" s="125">
        <v>0</v>
      </c>
      <c r="P12" s="125">
        <v>0</v>
      </c>
      <c r="Q12" s="125"/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  <c r="X12" s="123" t="s">
        <v>139</v>
      </c>
      <c r="Y12" s="123" t="s">
        <v>144</v>
      </c>
      <c r="Z12" s="123" t="s">
        <v>137</v>
      </c>
      <c r="AA12" s="124" t="s">
        <v>141</v>
      </c>
      <c r="AB12" s="125">
        <f>SUBTOTAL(9,AC12:BD12)</f>
        <v>55.12</v>
      </c>
      <c r="AC12" s="136">
        <v>14.2</v>
      </c>
      <c r="AD12" s="136">
        <v>0</v>
      </c>
      <c r="AE12" s="137">
        <v>0</v>
      </c>
      <c r="AF12" s="137">
        <v>0</v>
      </c>
      <c r="AG12" s="136">
        <v>0</v>
      </c>
      <c r="AH12" s="136">
        <v>1.3</v>
      </c>
      <c r="AI12" s="136">
        <v>1.8</v>
      </c>
      <c r="AJ12" s="136">
        <v>0</v>
      </c>
      <c r="AK12" s="136">
        <v>0</v>
      </c>
      <c r="AL12" s="136">
        <v>3</v>
      </c>
      <c r="AM12" s="137">
        <v>0</v>
      </c>
      <c r="AN12" s="136">
        <v>0</v>
      </c>
      <c r="AO12" s="136">
        <v>0</v>
      </c>
      <c r="AP12" s="136">
        <v>0</v>
      </c>
      <c r="AQ12" s="136">
        <v>0</v>
      </c>
      <c r="AR12" s="136">
        <v>13</v>
      </c>
      <c r="AS12" s="137">
        <v>0</v>
      </c>
      <c r="AT12" s="137">
        <v>0</v>
      </c>
      <c r="AU12" s="137">
        <v>0</v>
      </c>
      <c r="AV12" s="136">
        <v>0</v>
      </c>
      <c r="AW12" s="137">
        <v>0</v>
      </c>
      <c r="AX12" s="136">
        <v>0</v>
      </c>
      <c r="AY12" s="136">
        <v>0</v>
      </c>
      <c r="AZ12" s="136">
        <v>0</v>
      </c>
      <c r="BA12" s="136">
        <v>21.82</v>
      </c>
      <c r="BB12" s="136">
        <v>0</v>
      </c>
      <c r="BC12" s="136">
        <v>0</v>
      </c>
      <c r="BD12" s="125">
        <v>0</v>
      </c>
      <c r="BE12" s="125">
        <f t="shared" si="6"/>
        <v>0.7</v>
      </c>
      <c r="BF12" s="125">
        <f t="shared" si="7"/>
        <v>0</v>
      </c>
      <c r="BG12" s="125"/>
      <c r="BH12" s="125"/>
      <c r="BI12" s="125">
        <v>0</v>
      </c>
      <c r="BJ12" s="125">
        <v>0</v>
      </c>
      <c r="BK12" s="125">
        <v>0.7</v>
      </c>
      <c r="BL12" s="125">
        <v>0</v>
      </c>
      <c r="BM12" s="125">
        <v>0</v>
      </c>
      <c r="BN12" s="125">
        <v>0</v>
      </c>
      <c r="BO12" s="125">
        <v>0</v>
      </c>
      <c r="BP12" s="125">
        <v>0</v>
      </c>
      <c r="BQ12" s="125">
        <v>0</v>
      </c>
    </row>
    <row r="13" s="110" customFormat="1" ht="19.5" customHeight="1" spans="1:69">
      <c r="A13" s="123"/>
      <c r="B13" s="123" t="s">
        <v>145</v>
      </c>
      <c r="C13" s="123"/>
      <c r="D13" s="124" t="s">
        <v>146</v>
      </c>
      <c r="E13" s="125">
        <f t="shared" si="1"/>
        <v>17228.3</v>
      </c>
      <c r="F13" s="125">
        <f t="shared" si="3"/>
        <v>13404.61</v>
      </c>
      <c r="G13" s="125">
        <v>6101.93</v>
      </c>
      <c r="H13" s="125">
        <f t="shared" si="4"/>
        <v>3989.63</v>
      </c>
      <c r="I13" s="125">
        <f>5076.88-2425.71</f>
        <v>2651.17</v>
      </c>
      <c r="J13" s="125">
        <v>840.46</v>
      </c>
      <c r="K13" s="125">
        <v>498</v>
      </c>
      <c r="L13" s="125">
        <v>0</v>
      </c>
      <c r="M13" s="125">
        <v>605.59</v>
      </c>
      <c r="N13" s="125">
        <v>0</v>
      </c>
      <c r="O13" s="125">
        <f>78.75+2425.71</f>
        <v>2504.46</v>
      </c>
      <c r="P13" s="125">
        <v>0</v>
      </c>
      <c r="Q13" s="125"/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203</v>
      </c>
      <c r="X13" s="123"/>
      <c r="Y13" s="123" t="s">
        <v>145</v>
      </c>
      <c r="Z13" s="123"/>
      <c r="AA13" s="124" t="s">
        <v>146</v>
      </c>
      <c r="AB13" s="125">
        <f>SUM(AB14:AB19)</f>
        <v>3595.42</v>
      </c>
      <c r="AC13" s="125">
        <f t="shared" ref="AC13:BD13" si="10">SUM(AC14:AC19)</f>
        <v>545.57</v>
      </c>
      <c r="AD13" s="125">
        <f t="shared" si="10"/>
        <v>159.2</v>
      </c>
      <c r="AE13" s="125">
        <f t="shared" si="10"/>
        <v>25.3</v>
      </c>
      <c r="AF13" s="125">
        <f t="shared" si="10"/>
        <v>10.1</v>
      </c>
      <c r="AG13" s="125">
        <f t="shared" si="10"/>
        <v>53.15</v>
      </c>
      <c r="AH13" s="125">
        <f t="shared" si="10"/>
        <v>134.1</v>
      </c>
      <c r="AI13" s="125">
        <f t="shared" si="10"/>
        <v>37.05</v>
      </c>
      <c r="AJ13" s="125">
        <f t="shared" si="10"/>
        <v>0.8</v>
      </c>
      <c r="AK13" s="125">
        <f t="shared" si="10"/>
        <v>4.4</v>
      </c>
      <c r="AL13" s="125">
        <f t="shared" si="10"/>
        <v>254.49</v>
      </c>
      <c r="AM13" s="125">
        <f t="shared" si="10"/>
        <v>0</v>
      </c>
      <c r="AN13" s="125">
        <f t="shared" si="10"/>
        <v>129</v>
      </c>
      <c r="AO13" s="125">
        <f t="shared" si="10"/>
        <v>8.3</v>
      </c>
      <c r="AP13" s="125">
        <f t="shared" si="10"/>
        <v>149.9</v>
      </c>
      <c r="AQ13" s="125">
        <f t="shared" si="10"/>
        <v>68.7</v>
      </c>
      <c r="AR13" s="125">
        <f t="shared" si="10"/>
        <v>225.6</v>
      </c>
      <c r="AS13" s="125">
        <f t="shared" si="10"/>
        <v>0</v>
      </c>
      <c r="AT13" s="125">
        <f t="shared" si="10"/>
        <v>0</v>
      </c>
      <c r="AU13" s="125">
        <f t="shared" si="10"/>
        <v>0</v>
      </c>
      <c r="AV13" s="125">
        <f t="shared" si="10"/>
        <v>110.3</v>
      </c>
      <c r="AW13" s="125">
        <f t="shared" si="10"/>
        <v>13</v>
      </c>
      <c r="AX13" s="125">
        <f t="shared" si="10"/>
        <v>191.52</v>
      </c>
      <c r="AY13" s="125">
        <f t="shared" si="10"/>
        <v>2</v>
      </c>
      <c r="AZ13" s="125">
        <f t="shared" si="10"/>
        <v>90.38</v>
      </c>
      <c r="BA13" s="125">
        <f t="shared" si="10"/>
        <v>788.23</v>
      </c>
      <c r="BB13" s="125">
        <f t="shared" si="10"/>
        <v>6</v>
      </c>
      <c r="BC13" s="125">
        <f t="shared" si="10"/>
        <v>584.33</v>
      </c>
      <c r="BD13" s="125">
        <f t="shared" si="10"/>
        <v>4</v>
      </c>
      <c r="BE13" s="125">
        <f t="shared" si="6"/>
        <v>228.27</v>
      </c>
      <c r="BF13" s="125">
        <f t="shared" si="7"/>
        <v>0</v>
      </c>
      <c r="BG13" s="125"/>
      <c r="BH13" s="125"/>
      <c r="BI13" s="125">
        <v>0</v>
      </c>
      <c r="BJ13" s="125">
        <v>0</v>
      </c>
      <c r="BK13" s="125">
        <f>88.36+89.28</f>
        <v>177.64</v>
      </c>
      <c r="BL13" s="125">
        <v>0</v>
      </c>
      <c r="BM13" s="125">
        <v>0</v>
      </c>
      <c r="BN13" s="125">
        <v>0</v>
      </c>
      <c r="BO13" s="125">
        <v>0</v>
      </c>
      <c r="BP13" s="125">
        <v>0</v>
      </c>
      <c r="BQ13" s="125">
        <f>12+38.63</f>
        <v>50.63</v>
      </c>
    </row>
    <row r="14" s="110" customFormat="1" ht="19.5" customHeight="1" spans="1:69">
      <c r="A14" s="123" t="s">
        <v>139</v>
      </c>
      <c r="B14" s="123" t="s">
        <v>147</v>
      </c>
      <c r="C14" s="123" t="s">
        <v>137</v>
      </c>
      <c r="D14" s="124" t="s">
        <v>141</v>
      </c>
      <c r="E14" s="125">
        <f t="shared" si="1"/>
        <v>16066.23</v>
      </c>
      <c r="F14" s="125">
        <f t="shared" si="3"/>
        <v>12822.79</v>
      </c>
      <c r="G14" s="125">
        <v>5636.97</v>
      </c>
      <c r="H14" s="125">
        <f t="shared" si="4"/>
        <v>3954.91</v>
      </c>
      <c r="I14" s="125">
        <f>5045.38-2425.71</f>
        <v>2619.67</v>
      </c>
      <c r="J14" s="125">
        <v>837.24</v>
      </c>
      <c r="K14" s="125">
        <v>498</v>
      </c>
      <c r="L14" s="125">
        <v>0</v>
      </c>
      <c r="M14" s="125">
        <v>593.42</v>
      </c>
      <c r="N14" s="125">
        <v>0</v>
      </c>
      <c r="O14" s="125">
        <f>26.78+2425.71</f>
        <v>2452.49</v>
      </c>
      <c r="P14" s="125">
        <v>0</v>
      </c>
      <c r="Q14" s="125"/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185</v>
      </c>
      <c r="X14" s="123" t="s">
        <v>139</v>
      </c>
      <c r="Y14" s="123" t="s">
        <v>147</v>
      </c>
      <c r="Z14" s="123" t="s">
        <v>137</v>
      </c>
      <c r="AA14" s="124" t="s">
        <v>141</v>
      </c>
      <c r="AB14" s="125">
        <f t="shared" ref="AB14:AB19" si="11">SUBTOTAL(9,AC14:BD14)</f>
        <v>3028.8</v>
      </c>
      <c r="AC14" s="136">
        <v>391.07</v>
      </c>
      <c r="AD14" s="136">
        <v>137.2</v>
      </c>
      <c r="AE14" s="137">
        <v>15.8</v>
      </c>
      <c r="AF14" s="137">
        <v>8.6</v>
      </c>
      <c r="AG14" s="136">
        <v>42.55</v>
      </c>
      <c r="AH14" s="136">
        <v>108.6</v>
      </c>
      <c r="AI14" s="136">
        <v>26.85</v>
      </c>
      <c r="AJ14" s="136">
        <v>0</v>
      </c>
      <c r="AK14" s="136">
        <v>4.4</v>
      </c>
      <c r="AL14" s="136">
        <v>180.29</v>
      </c>
      <c r="AM14" s="137">
        <v>0</v>
      </c>
      <c r="AN14" s="136">
        <v>123.2</v>
      </c>
      <c r="AO14" s="136">
        <v>5.3</v>
      </c>
      <c r="AP14" s="136">
        <v>119.5</v>
      </c>
      <c r="AQ14" s="136">
        <v>55.3</v>
      </c>
      <c r="AR14" s="136">
        <v>171.6</v>
      </c>
      <c r="AS14" s="137">
        <v>0</v>
      </c>
      <c r="AT14" s="137">
        <v>0</v>
      </c>
      <c r="AU14" s="137">
        <v>0</v>
      </c>
      <c r="AV14" s="136">
        <v>100.3</v>
      </c>
      <c r="AW14" s="137">
        <v>3</v>
      </c>
      <c r="AX14" s="136">
        <v>184.68</v>
      </c>
      <c r="AY14" s="136">
        <v>0</v>
      </c>
      <c r="AZ14" s="136">
        <v>82.38</v>
      </c>
      <c r="BA14" s="136">
        <v>688.91</v>
      </c>
      <c r="BB14" s="136">
        <v>1</v>
      </c>
      <c r="BC14" s="136">
        <v>574.27</v>
      </c>
      <c r="BD14" s="125">
        <v>4</v>
      </c>
      <c r="BE14" s="125">
        <f t="shared" si="6"/>
        <v>214.64</v>
      </c>
      <c r="BF14" s="125">
        <f t="shared" si="7"/>
        <v>0</v>
      </c>
      <c r="BG14" s="125"/>
      <c r="BH14" s="125"/>
      <c r="BI14" s="125">
        <v>0</v>
      </c>
      <c r="BJ14" s="125">
        <v>0</v>
      </c>
      <c r="BK14" s="125">
        <f>74.73+89.28</f>
        <v>164.01</v>
      </c>
      <c r="BL14" s="125">
        <v>0</v>
      </c>
      <c r="BM14" s="125">
        <v>0</v>
      </c>
      <c r="BN14" s="125">
        <v>0</v>
      </c>
      <c r="BO14" s="125">
        <v>0</v>
      </c>
      <c r="BP14" s="125">
        <v>0</v>
      </c>
      <c r="BQ14" s="125">
        <f>12+38.63</f>
        <v>50.63</v>
      </c>
    </row>
    <row r="15" s="110" customFormat="1" ht="19.5" customHeight="1" spans="1:69">
      <c r="A15" s="123" t="s">
        <v>139</v>
      </c>
      <c r="B15" s="123" t="s">
        <v>147</v>
      </c>
      <c r="C15" s="123" t="s">
        <v>142</v>
      </c>
      <c r="D15" s="124" t="s">
        <v>148</v>
      </c>
      <c r="E15" s="125">
        <f t="shared" si="1"/>
        <v>839.08</v>
      </c>
      <c r="F15" s="125">
        <f t="shared" si="3"/>
        <v>318.97</v>
      </c>
      <c r="G15" s="125">
        <v>318.97</v>
      </c>
      <c r="H15" s="125">
        <f t="shared" si="4"/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/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3" t="s">
        <v>139</v>
      </c>
      <c r="Y15" s="123" t="s">
        <v>147</v>
      </c>
      <c r="Z15" s="123" t="s">
        <v>142</v>
      </c>
      <c r="AA15" s="124" t="s">
        <v>148</v>
      </c>
      <c r="AB15" s="125">
        <f t="shared" si="11"/>
        <v>506.88</v>
      </c>
      <c r="AC15" s="136">
        <v>145</v>
      </c>
      <c r="AD15" s="136">
        <v>19.5</v>
      </c>
      <c r="AE15" s="137">
        <v>9.5</v>
      </c>
      <c r="AF15" s="137">
        <v>1.5</v>
      </c>
      <c r="AG15" s="136">
        <v>8.2</v>
      </c>
      <c r="AH15" s="136">
        <v>21</v>
      </c>
      <c r="AI15" s="136">
        <v>10</v>
      </c>
      <c r="AJ15" s="136">
        <v>0.8</v>
      </c>
      <c r="AK15" s="136">
        <v>0</v>
      </c>
      <c r="AL15" s="136">
        <v>62</v>
      </c>
      <c r="AM15" s="137">
        <v>0</v>
      </c>
      <c r="AN15" s="136">
        <v>5</v>
      </c>
      <c r="AO15" s="136">
        <v>3</v>
      </c>
      <c r="AP15" s="136">
        <v>29</v>
      </c>
      <c r="AQ15" s="136">
        <v>13.4</v>
      </c>
      <c r="AR15" s="136">
        <v>46</v>
      </c>
      <c r="AS15" s="137">
        <v>0</v>
      </c>
      <c r="AT15" s="137">
        <v>0</v>
      </c>
      <c r="AU15" s="137">
        <v>0</v>
      </c>
      <c r="AV15" s="136">
        <v>10</v>
      </c>
      <c r="AW15" s="137">
        <v>10</v>
      </c>
      <c r="AX15" s="136">
        <v>2.4</v>
      </c>
      <c r="AY15" s="136">
        <v>2</v>
      </c>
      <c r="AZ15" s="136">
        <v>8</v>
      </c>
      <c r="BA15" s="136">
        <v>88.08</v>
      </c>
      <c r="BB15" s="136">
        <v>5</v>
      </c>
      <c r="BC15" s="136">
        <v>7.5</v>
      </c>
      <c r="BD15" s="125">
        <v>0</v>
      </c>
      <c r="BE15" s="125">
        <f t="shared" si="6"/>
        <v>13.23</v>
      </c>
      <c r="BF15" s="125">
        <f t="shared" si="7"/>
        <v>0</v>
      </c>
      <c r="BG15" s="125"/>
      <c r="BH15" s="125"/>
      <c r="BI15" s="125">
        <v>0</v>
      </c>
      <c r="BJ15" s="125">
        <v>0</v>
      </c>
      <c r="BK15" s="125">
        <v>13.23</v>
      </c>
      <c r="BL15" s="125">
        <v>0</v>
      </c>
      <c r="BM15" s="125">
        <v>0</v>
      </c>
      <c r="BN15" s="125">
        <v>0</v>
      </c>
      <c r="BO15" s="125">
        <v>0</v>
      </c>
      <c r="BP15" s="125">
        <v>0</v>
      </c>
      <c r="BQ15" s="125">
        <v>0</v>
      </c>
    </row>
    <row r="16" s="110" customFormat="1" ht="19.5" customHeight="1" spans="1:69">
      <c r="A16" s="123" t="s">
        <v>139</v>
      </c>
      <c r="B16" s="123" t="s">
        <v>147</v>
      </c>
      <c r="C16" s="123" t="s">
        <v>145</v>
      </c>
      <c r="D16" s="124" t="s">
        <v>149</v>
      </c>
      <c r="E16" s="125">
        <f t="shared" si="1"/>
        <v>79.61</v>
      </c>
      <c r="F16" s="125">
        <f t="shared" si="3"/>
        <v>68.21</v>
      </c>
      <c r="G16" s="125">
        <v>30.35</v>
      </c>
      <c r="H16" s="125">
        <f t="shared" si="4"/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2.53</v>
      </c>
      <c r="N16" s="125">
        <v>0</v>
      </c>
      <c r="O16" s="125">
        <v>17.33</v>
      </c>
      <c r="P16" s="125">
        <v>0</v>
      </c>
      <c r="Q16" s="125"/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18</v>
      </c>
      <c r="X16" s="123" t="s">
        <v>139</v>
      </c>
      <c r="Y16" s="123" t="s">
        <v>147</v>
      </c>
      <c r="Z16" s="123" t="s">
        <v>145</v>
      </c>
      <c r="AA16" s="124" t="s">
        <v>149</v>
      </c>
      <c r="AB16" s="125">
        <f t="shared" si="11"/>
        <v>11.4</v>
      </c>
      <c r="AC16" s="136">
        <v>3</v>
      </c>
      <c r="AD16" s="136">
        <v>0</v>
      </c>
      <c r="AE16" s="137">
        <v>0</v>
      </c>
      <c r="AF16" s="137">
        <v>0</v>
      </c>
      <c r="AG16" s="136">
        <v>1</v>
      </c>
      <c r="AH16" s="136">
        <v>1</v>
      </c>
      <c r="AI16" s="136">
        <v>0</v>
      </c>
      <c r="AJ16" s="136">
        <v>0</v>
      </c>
      <c r="AK16" s="136">
        <v>0</v>
      </c>
      <c r="AL16" s="136">
        <v>0.4</v>
      </c>
      <c r="AM16" s="137">
        <v>0</v>
      </c>
      <c r="AN16" s="136">
        <v>0</v>
      </c>
      <c r="AO16" s="136">
        <v>0</v>
      </c>
      <c r="AP16" s="136">
        <v>0</v>
      </c>
      <c r="AQ16" s="136">
        <v>0</v>
      </c>
      <c r="AR16" s="136">
        <v>3</v>
      </c>
      <c r="AS16" s="137">
        <v>0</v>
      </c>
      <c r="AT16" s="137">
        <v>0</v>
      </c>
      <c r="AU16" s="137">
        <v>0</v>
      </c>
      <c r="AV16" s="136">
        <v>0</v>
      </c>
      <c r="AW16" s="137">
        <v>0</v>
      </c>
      <c r="AX16" s="136">
        <v>3</v>
      </c>
      <c r="AY16" s="136">
        <v>0</v>
      </c>
      <c r="AZ16" s="136">
        <v>0</v>
      </c>
      <c r="BA16" s="136">
        <v>0</v>
      </c>
      <c r="BB16" s="136">
        <v>0</v>
      </c>
      <c r="BC16" s="136">
        <v>0</v>
      </c>
      <c r="BD16" s="125">
        <v>0</v>
      </c>
      <c r="BE16" s="125">
        <f t="shared" si="6"/>
        <v>0</v>
      </c>
      <c r="BF16" s="125">
        <f t="shared" si="7"/>
        <v>0</v>
      </c>
      <c r="BG16" s="125"/>
      <c r="BH16" s="125"/>
      <c r="BI16" s="125">
        <v>0</v>
      </c>
      <c r="BJ16" s="125">
        <v>0</v>
      </c>
      <c r="BK16" s="125">
        <v>0</v>
      </c>
      <c r="BL16" s="125">
        <v>0</v>
      </c>
      <c r="BM16" s="125">
        <v>0</v>
      </c>
      <c r="BN16" s="125">
        <v>0</v>
      </c>
      <c r="BO16" s="125">
        <v>0</v>
      </c>
      <c r="BP16" s="125">
        <v>0</v>
      </c>
      <c r="BQ16" s="125">
        <v>0</v>
      </c>
    </row>
    <row r="17" s="110" customFormat="1" spans="1:69">
      <c r="A17" s="123" t="s">
        <v>139</v>
      </c>
      <c r="B17" s="123" t="s">
        <v>147</v>
      </c>
      <c r="C17" s="123" t="s">
        <v>150</v>
      </c>
      <c r="D17" s="124" t="s">
        <v>151</v>
      </c>
      <c r="E17" s="125">
        <f t="shared" si="1"/>
        <v>107.7</v>
      </c>
      <c r="F17" s="125">
        <f t="shared" si="3"/>
        <v>80.96</v>
      </c>
      <c r="G17" s="125">
        <v>45.66</v>
      </c>
      <c r="H17" s="125">
        <f t="shared" si="4"/>
        <v>31.5</v>
      </c>
      <c r="I17" s="125">
        <v>31.5</v>
      </c>
      <c r="J17" s="125">
        <v>0</v>
      </c>
      <c r="K17" s="125">
        <v>0</v>
      </c>
      <c r="L17" s="125">
        <v>0</v>
      </c>
      <c r="M17" s="125">
        <v>3.8</v>
      </c>
      <c r="N17" s="125">
        <v>0</v>
      </c>
      <c r="O17" s="125">
        <v>0</v>
      </c>
      <c r="P17" s="125">
        <v>0</v>
      </c>
      <c r="Q17" s="125"/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  <c r="X17" s="123" t="s">
        <v>139</v>
      </c>
      <c r="Y17" s="123" t="s">
        <v>147</v>
      </c>
      <c r="Z17" s="123" t="s">
        <v>150</v>
      </c>
      <c r="AA17" s="124" t="s">
        <v>151</v>
      </c>
      <c r="AB17" s="125">
        <f t="shared" si="11"/>
        <v>26.34</v>
      </c>
      <c r="AC17" s="136">
        <v>3</v>
      </c>
      <c r="AD17" s="136">
        <v>0</v>
      </c>
      <c r="AE17" s="137">
        <v>0</v>
      </c>
      <c r="AF17" s="137">
        <v>0</v>
      </c>
      <c r="AG17" s="136">
        <v>1</v>
      </c>
      <c r="AH17" s="136">
        <v>1.5</v>
      </c>
      <c r="AI17" s="136">
        <v>0.2</v>
      </c>
      <c r="AJ17" s="136">
        <v>0</v>
      </c>
      <c r="AK17" s="136">
        <v>0</v>
      </c>
      <c r="AL17" s="136">
        <v>3</v>
      </c>
      <c r="AM17" s="137">
        <v>0</v>
      </c>
      <c r="AN17" s="136">
        <v>0</v>
      </c>
      <c r="AO17" s="136">
        <v>0</v>
      </c>
      <c r="AP17" s="136">
        <v>1.4</v>
      </c>
      <c r="AQ17" s="136">
        <v>0</v>
      </c>
      <c r="AR17" s="136">
        <v>5</v>
      </c>
      <c r="AS17" s="137">
        <v>0</v>
      </c>
      <c r="AT17" s="137">
        <v>0</v>
      </c>
      <c r="AU17" s="137">
        <v>0</v>
      </c>
      <c r="AV17" s="136">
        <v>0</v>
      </c>
      <c r="AW17" s="137">
        <v>0</v>
      </c>
      <c r="AX17" s="136">
        <v>0</v>
      </c>
      <c r="AY17" s="136">
        <v>0</v>
      </c>
      <c r="AZ17" s="136">
        <v>0</v>
      </c>
      <c r="BA17" s="136">
        <v>11.24</v>
      </c>
      <c r="BB17" s="136">
        <v>0</v>
      </c>
      <c r="BC17" s="136">
        <v>0</v>
      </c>
      <c r="BD17" s="125">
        <v>0</v>
      </c>
      <c r="BE17" s="125">
        <f t="shared" si="6"/>
        <v>0.4</v>
      </c>
      <c r="BF17" s="125">
        <f t="shared" si="7"/>
        <v>0</v>
      </c>
      <c r="BG17" s="125"/>
      <c r="BH17" s="125"/>
      <c r="BI17" s="125">
        <v>0</v>
      </c>
      <c r="BJ17" s="125">
        <v>0</v>
      </c>
      <c r="BK17" s="125">
        <v>0.4</v>
      </c>
      <c r="BL17" s="125">
        <v>0</v>
      </c>
      <c r="BM17" s="125">
        <v>0</v>
      </c>
      <c r="BN17" s="125">
        <v>0</v>
      </c>
      <c r="BO17" s="125">
        <v>0</v>
      </c>
      <c r="BP17" s="125">
        <v>0</v>
      </c>
      <c r="BQ17" s="125">
        <v>0</v>
      </c>
    </row>
    <row r="18" s="110" customFormat="1" spans="1:69">
      <c r="A18" s="123" t="s">
        <v>139</v>
      </c>
      <c r="B18" s="123" t="s">
        <v>147</v>
      </c>
      <c r="C18" s="123" t="s">
        <v>152</v>
      </c>
      <c r="D18" s="124" t="s">
        <v>153</v>
      </c>
      <c r="E18" s="125">
        <f t="shared" si="1"/>
        <v>135.7</v>
      </c>
      <c r="F18" s="125">
        <f t="shared" si="3"/>
        <v>113.7</v>
      </c>
      <c r="G18" s="125">
        <v>70</v>
      </c>
      <c r="H18" s="125">
        <f t="shared" si="4"/>
        <v>3.22</v>
      </c>
      <c r="I18" s="125">
        <v>0</v>
      </c>
      <c r="J18" s="125">
        <v>3.22</v>
      </c>
      <c r="K18" s="125">
        <v>0</v>
      </c>
      <c r="L18" s="125">
        <v>0</v>
      </c>
      <c r="M18" s="125">
        <v>5.83</v>
      </c>
      <c r="N18" s="125">
        <v>0</v>
      </c>
      <c r="O18" s="125">
        <v>34.65</v>
      </c>
      <c r="P18" s="125">
        <v>0</v>
      </c>
      <c r="Q18" s="125"/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  <c r="X18" s="123" t="s">
        <v>139</v>
      </c>
      <c r="Y18" s="123" t="s">
        <v>147</v>
      </c>
      <c r="Z18" s="123" t="s">
        <v>152</v>
      </c>
      <c r="AA18" s="124" t="s">
        <v>153</v>
      </c>
      <c r="AB18" s="125">
        <f t="shared" si="11"/>
        <v>22</v>
      </c>
      <c r="AC18" s="136">
        <v>3.5</v>
      </c>
      <c r="AD18" s="136">
        <v>2.5</v>
      </c>
      <c r="AE18" s="137">
        <v>0</v>
      </c>
      <c r="AF18" s="137">
        <v>0</v>
      </c>
      <c r="AG18" s="136">
        <v>0.4</v>
      </c>
      <c r="AH18" s="136">
        <v>2</v>
      </c>
      <c r="AI18" s="136">
        <v>0</v>
      </c>
      <c r="AJ18" s="136">
        <v>0</v>
      </c>
      <c r="AK18" s="136">
        <v>0</v>
      </c>
      <c r="AL18" s="136">
        <v>8.8</v>
      </c>
      <c r="AM18" s="137">
        <v>0</v>
      </c>
      <c r="AN18" s="136">
        <v>0.8</v>
      </c>
      <c r="AO18" s="136">
        <v>0</v>
      </c>
      <c r="AP18" s="136">
        <v>0</v>
      </c>
      <c r="AQ18" s="136">
        <v>0</v>
      </c>
      <c r="AR18" s="136">
        <v>0</v>
      </c>
      <c r="AS18" s="137">
        <v>0</v>
      </c>
      <c r="AT18" s="137">
        <v>0</v>
      </c>
      <c r="AU18" s="137">
        <v>0</v>
      </c>
      <c r="AV18" s="136">
        <v>0</v>
      </c>
      <c r="AW18" s="137">
        <v>0</v>
      </c>
      <c r="AX18" s="136">
        <v>1.44</v>
      </c>
      <c r="AY18" s="136">
        <v>0</v>
      </c>
      <c r="AZ18" s="136">
        <v>0</v>
      </c>
      <c r="BA18" s="136">
        <v>0</v>
      </c>
      <c r="BB18" s="136">
        <v>0</v>
      </c>
      <c r="BC18" s="136">
        <v>2.56</v>
      </c>
      <c r="BD18" s="125">
        <v>0</v>
      </c>
      <c r="BE18" s="125">
        <f t="shared" si="6"/>
        <v>0</v>
      </c>
      <c r="BF18" s="125">
        <f t="shared" si="7"/>
        <v>0</v>
      </c>
      <c r="BG18" s="125"/>
      <c r="BH18" s="125"/>
      <c r="BI18" s="125">
        <v>0</v>
      </c>
      <c r="BJ18" s="125">
        <v>0</v>
      </c>
      <c r="BK18" s="125">
        <v>0</v>
      </c>
      <c r="BL18" s="125">
        <v>0</v>
      </c>
      <c r="BM18" s="125">
        <v>0</v>
      </c>
      <c r="BN18" s="125">
        <v>0</v>
      </c>
      <c r="BO18" s="125">
        <v>0</v>
      </c>
      <c r="BP18" s="125">
        <v>0</v>
      </c>
      <c r="BQ18" s="125">
        <v>0</v>
      </c>
    </row>
    <row r="19" s="110" customFormat="1" spans="1:69">
      <c r="A19" s="123" t="s">
        <v>139</v>
      </c>
      <c r="B19" s="123" t="s">
        <v>147</v>
      </c>
      <c r="C19" s="123" t="s">
        <v>154</v>
      </c>
      <c r="D19" s="124" t="s">
        <v>155</v>
      </c>
      <c r="E19" s="125">
        <f t="shared" si="1"/>
        <v>0</v>
      </c>
      <c r="F19" s="125">
        <f t="shared" si="3"/>
        <v>0</v>
      </c>
      <c r="G19" s="125">
        <v>0</v>
      </c>
      <c r="H19" s="125">
        <f t="shared" si="4"/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Q19" s="125"/>
      <c r="R19" s="125">
        <v>0</v>
      </c>
      <c r="S19" s="125">
        <v>0</v>
      </c>
      <c r="T19" s="125">
        <v>0</v>
      </c>
      <c r="U19" s="125">
        <v>0</v>
      </c>
      <c r="V19" s="125">
        <v>0</v>
      </c>
      <c r="W19" s="125">
        <v>0</v>
      </c>
      <c r="X19" s="123" t="s">
        <v>139</v>
      </c>
      <c r="Y19" s="123" t="s">
        <v>147</v>
      </c>
      <c r="Z19" s="123" t="s">
        <v>154</v>
      </c>
      <c r="AA19" s="124" t="s">
        <v>155</v>
      </c>
      <c r="AB19" s="125">
        <f t="shared" si="11"/>
        <v>0</v>
      </c>
      <c r="AC19" s="136"/>
      <c r="AD19" s="136"/>
      <c r="AE19" s="137"/>
      <c r="AF19" s="137"/>
      <c r="AG19" s="136"/>
      <c r="AH19" s="136"/>
      <c r="AI19" s="136"/>
      <c r="AJ19" s="136"/>
      <c r="AK19" s="136"/>
      <c r="AL19" s="136"/>
      <c r="AM19" s="137"/>
      <c r="AN19" s="136"/>
      <c r="AO19" s="136"/>
      <c r="AP19" s="136"/>
      <c r="AQ19" s="136"/>
      <c r="AR19" s="136"/>
      <c r="AS19" s="137"/>
      <c r="AT19" s="137"/>
      <c r="AU19" s="137"/>
      <c r="AV19" s="136"/>
      <c r="AW19" s="137"/>
      <c r="AX19" s="136"/>
      <c r="AY19" s="136"/>
      <c r="AZ19" s="136"/>
      <c r="BA19" s="136"/>
      <c r="BB19" s="136"/>
      <c r="BC19" s="136"/>
      <c r="BD19" s="125"/>
      <c r="BE19" s="125">
        <f t="shared" si="6"/>
        <v>0</v>
      </c>
      <c r="BF19" s="125">
        <f t="shared" si="7"/>
        <v>0</v>
      </c>
      <c r="BG19" s="125"/>
      <c r="BH19" s="125"/>
      <c r="BI19" s="125">
        <v>0</v>
      </c>
      <c r="BJ19" s="125">
        <v>0</v>
      </c>
      <c r="BK19" s="125">
        <v>0</v>
      </c>
      <c r="BL19" s="125">
        <v>0</v>
      </c>
      <c r="BM19" s="125">
        <v>0</v>
      </c>
      <c r="BN19" s="125">
        <v>0</v>
      </c>
      <c r="BO19" s="125">
        <v>0</v>
      </c>
      <c r="BP19" s="125">
        <v>0</v>
      </c>
      <c r="BQ19" s="125">
        <v>0</v>
      </c>
    </row>
    <row r="20" s="110" customFormat="1" spans="1:69">
      <c r="A20" s="123"/>
      <c r="B20" s="123" t="s">
        <v>156</v>
      </c>
      <c r="C20" s="123"/>
      <c r="D20" s="124" t="s">
        <v>157</v>
      </c>
      <c r="E20" s="125">
        <f t="shared" si="1"/>
        <v>334.79</v>
      </c>
      <c r="F20" s="125">
        <f t="shared" si="3"/>
        <v>253.89</v>
      </c>
      <c r="G20" s="125">
        <v>145.05</v>
      </c>
      <c r="H20" s="125">
        <f t="shared" si="4"/>
        <v>96.75</v>
      </c>
      <c r="I20" s="125">
        <v>96.75</v>
      </c>
      <c r="J20" s="125">
        <v>0</v>
      </c>
      <c r="K20" s="125">
        <v>0</v>
      </c>
      <c r="L20" s="125">
        <v>0</v>
      </c>
      <c r="M20" s="125">
        <v>12.09</v>
      </c>
      <c r="N20" s="125">
        <v>0</v>
      </c>
      <c r="O20" s="125">
        <v>0</v>
      </c>
      <c r="P20" s="125">
        <v>0</v>
      </c>
      <c r="Q20" s="125"/>
      <c r="R20" s="125">
        <v>0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  <c r="X20" s="123"/>
      <c r="Y20" s="123" t="s">
        <v>156</v>
      </c>
      <c r="Z20" s="123"/>
      <c r="AA20" s="124" t="s">
        <v>157</v>
      </c>
      <c r="AB20" s="125">
        <f>SUM(AB21)</f>
        <v>78.16</v>
      </c>
      <c r="AC20" s="125">
        <f t="shared" ref="AC20:BD20" si="12">SUM(AC21)</f>
        <v>5</v>
      </c>
      <c r="AD20" s="125">
        <f t="shared" si="12"/>
        <v>2</v>
      </c>
      <c r="AE20" s="125">
        <f t="shared" si="12"/>
        <v>0</v>
      </c>
      <c r="AF20" s="125">
        <f t="shared" si="12"/>
        <v>0</v>
      </c>
      <c r="AG20" s="125">
        <f t="shared" si="12"/>
        <v>0</v>
      </c>
      <c r="AH20" s="125">
        <f t="shared" si="12"/>
        <v>1</v>
      </c>
      <c r="AI20" s="125">
        <f t="shared" si="12"/>
        <v>0</v>
      </c>
      <c r="AJ20" s="125">
        <f t="shared" si="12"/>
        <v>0</v>
      </c>
      <c r="AK20" s="125">
        <f t="shared" si="12"/>
        <v>0</v>
      </c>
      <c r="AL20" s="125">
        <f t="shared" si="12"/>
        <v>18</v>
      </c>
      <c r="AM20" s="125">
        <f t="shared" si="12"/>
        <v>0</v>
      </c>
      <c r="AN20" s="125">
        <f t="shared" si="12"/>
        <v>0</v>
      </c>
      <c r="AO20" s="125">
        <f t="shared" si="12"/>
        <v>0</v>
      </c>
      <c r="AP20" s="125">
        <f t="shared" si="12"/>
        <v>0</v>
      </c>
      <c r="AQ20" s="125">
        <f t="shared" si="12"/>
        <v>0</v>
      </c>
      <c r="AR20" s="125">
        <f t="shared" si="12"/>
        <v>6</v>
      </c>
      <c r="AS20" s="125">
        <f t="shared" si="12"/>
        <v>0</v>
      </c>
      <c r="AT20" s="125">
        <f t="shared" si="12"/>
        <v>0</v>
      </c>
      <c r="AU20" s="125">
        <f t="shared" si="12"/>
        <v>0</v>
      </c>
      <c r="AV20" s="125">
        <f t="shared" si="12"/>
        <v>2</v>
      </c>
      <c r="AW20" s="125">
        <f t="shared" si="12"/>
        <v>0</v>
      </c>
      <c r="AX20" s="125">
        <f t="shared" si="12"/>
        <v>5.17</v>
      </c>
      <c r="AY20" s="125">
        <f t="shared" si="12"/>
        <v>0</v>
      </c>
      <c r="AZ20" s="125">
        <f t="shared" si="12"/>
        <v>0</v>
      </c>
      <c r="BA20" s="125">
        <f t="shared" si="12"/>
        <v>25.76</v>
      </c>
      <c r="BB20" s="125">
        <f t="shared" si="12"/>
        <v>0</v>
      </c>
      <c r="BC20" s="125">
        <f t="shared" si="12"/>
        <v>13.23</v>
      </c>
      <c r="BD20" s="125">
        <f t="shared" si="12"/>
        <v>0</v>
      </c>
      <c r="BE20" s="125">
        <f t="shared" si="6"/>
        <v>2.74</v>
      </c>
      <c r="BF20" s="125">
        <f t="shared" si="7"/>
        <v>0</v>
      </c>
      <c r="BG20" s="125"/>
      <c r="BH20" s="125"/>
      <c r="BI20" s="125">
        <v>0</v>
      </c>
      <c r="BJ20" s="125">
        <v>0</v>
      </c>
      <c r="BK20" s="125">
        <v>2.74</v>
      </c>
      <c r="BL20" s="125">
        <v>0</v>
      </c>
      <c r="BM20" s="125">
        <v>0</v>
      </c>
      <c r="BN20" s="125">
        <v>0</v>
      </c>
      <c r="BO20" s="125">
        <v>0</v>
      </c>
      <c r="BP20" s="125">
        <v>0</v>
      </c>
      <c r="BQ20" s="125">
        <v>0</v>
      </c>
    </row>
    <row r="21" s="110" customFormat="1" spans="1:69">
      <c r="A21" s="123" t="s">
        <v>139</v>
      </c>
      <c r="B21" s="123" t="s">
        <v>158</v>
      </c>
      <c r="C21" s="123" t="s">
        <v>137</v>
      </c>
      <c r="D21" s="124" t="s">
        <v>141</v>
      </c>
      <c r="E21" s="125">
        <f t="shared" si="1"/>
        <v>334.79</v>
      </c>
      <c r="F21" s="125">
        <f t="shared" si="3"/>
        <v>253.89</v>
      </c>
      <c r="G21" s="125">
        <v>145.05</v>
      </c>
      <c r="H21" s="125">
        <f t="shared" si="4"/>
        <v>96.75</v>
      </c>
      <c r="I21" s="125">
        <v>96.75</v>
      </c>
      <c r="J21" s="125">
        <v>0</v>
      </c>
      <c r="K21" s="125">
        <v>0</v>
      </c>
      <c r="L21" s="125">
        <v>0</v>
      </c>
      <c r="M21" s="125">
        <v>12.09</v>
      </c>
      <c r="N21" s="125">
        <v>0</v>
      </c>
      <c r="O21" s="125">
        <v>0</v>
      </c>
      <c r="P21" s="125">
        <v>0</v>
      </c>
      <c r="Q21" s="125"/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  <c r="X21" s="123" t="s">
        <v>139</v>
      </c>
      <c r="Y21" s="123" t="s">
        <v>158</v>
      </c>
      <c r="Z21" s="123" t="s">
        <v>137</v>
      </c>
      <c r="AA21" s="124" t="s">
        <v>141</v>
      </c>
      <c r="AB21" s="125">
        <f>SUBTOTAL(9,AC21:BD21)</f>
        <v>78.16</v>
      </c>
      <c r="AC21" s="136">
        <v>5</v>
      </c>
      <c r="AD21" s="136">
        <v>2</v>
      </c>
      <c r="AE21" s="137">
        <v>0</v>
      </c>
      <c r="AF21" s="137">
        <v>0</v>
      </c>
      <c r="AG21" s="136">
        <v>0</v>
      </c>
      <c r="AH21" s="136">
        <v>1</v>
      </c>
      <c r="AI21" s="136">
        <v>0</v>
      </c>
      <c r="AJ21" s="136">
        <v>0</v>
      </c>
      <c r="AK21" s="136">
        <v>0</v>
      </c>
      <c r="AL21" s="136">
        <v>18</v>
      </c>
      <c r="AM21" s="137">
        <v>0</v>
      </c>
      <c r="AN21" s="136">
        <v>0</v>
      </c>
      <c r="AO21" s="136">
        <v>0</v>
      </c>
      <c r="AP21" s="136">
        <v>0</v>
      </c>
      <c r="AQ21" s="136">
        <v>0</v>
      </c>
      <c r="AR21" s="136">
        <v>6</v>
      </c>
      <c r="AS21" s="137">
        <v>0</v>
      </c>
      <c r="AT21" s="137">
        <v>0</v>
      </c>
      <c r="AU21" s="137">
        <v>0</v>
      </c>
      <c r="AV21" s="136">
        <v>2</v>
      </c>
      <c r="AW21" s="137">
        <v>0</v>
      </c>
      <c r="AX21" s="136">
        <v>5.17</v>
      </c>
      <c r="AY21" s="136">
        <v>0</v>
      </c>
      <c r="AZ21" s="136">
        <v>0</v>
      </c>
      <c r="BA21" s="136">
        <v>25.76</v>
      </c>
      <c r="BB21" s="136">
        <v>0</v>
      </c>
      <c r="BC21" s="136">
        <v>13.23</v>
      </c>
      <c r="BD21" s="125">
        <v>0</v>
      </c>
      <c r="BE21" s="125">
        <f t="shared" si="6"/>
        <v>2.74</v>
      </c>
      <c r="BF21" s="125">
        <f t="shared" si="7"/>
        <v>0</v>
      </c>
      <c r="BG21" s="125"/>
      <c r="BH21" s="125"/>
      <c r="BI21" s="125">
        <v>0</v>
      </c>
      <c r="BJ21" s="125">
        <v>0</v>
      </c>
      <c r="BK21" s="125">
        <v>2.74</v>
      </c>
      <c r="BL21" s="125">
        <v>0</v>
      </c>
      <c r="BM21" s="125">
        <v>0</v>
      </c>
      <c r="BN21" s="125">
        <v>0</v>
      </c>
      <c r="BO21" s="125">
        <v>0</v>
      </c>
      <c r="BP21" s="125">
        <v>0</v>
      </c>
      <c r="BQ21" s="125">
        <v>0</v>
      </c>
    </row>
    <row r="22" s="110" customFormat="1" spans="1:69">
      <c r="A22" s="123"/>
      <c r="B22" s="123" t="s">
        <v>159</v>
      </c>
      <c r="C22" s="123"/>
      <c r="D22" s="124" t="s">
        <v>160</v>
      </c>
      <c r="E22" s="125">
        <f t="shared" si="1"/>
        <v>134.63</v>
      </c>
      <c r="F22" s="125">
        <f t="shared" si="3"/>
        <v>102.93</v>
      </c>
      <c r="G22" s="125">
        <v>59.49</v>
      </c>
      <c r="H22" s="125">
        <f t="shared" si="4"/>
        <v>38.48</v>
      </c>
      <c r="I22" s="125">
        <v>38.48</v>
      </c>
      <c r="J22" s="125">
        <v>0</v>
      </c>
      <c r="K22" s="125">
        <v>0</v>
      </c>
      <c r="L22" s="125">
        <v>0</v>
      </c>
      <c r="M22" s="125">
        <v>4.96</v>
      </c>
      <c r="N22" s="125">
        <v>0</v>
      </c>
      <c r="O22" s="125">
        <v>0</v>
      </c>
      <c r="P22" s="125">
        <v>0</v>
      </c>
      <c r="Q22" s="125"/>
      <c r="R22" s="125">
        <v>0</v>
      </c>
      <c r="S22" s="125">
        <v>0</v>
      </c>
      <c r="T22" s="125">
        <v>0</v>
      </c>
      <c r="U22" s="125">
        <v>0</v>
      </c>
      <c r="V22" s="125">
        <v>0</v>
      </c>
      <c r="W22" s="125">
        <v>0</v>
      </c>
      <c r="X22" s="123"/>
      <c r="Y22" s="123" t="s">
        <v>159</v>
      </c>
      <c r="Z22" s="123"/>
      <c r="AA22" s="124" t="s">
        <v>160</v>
      </c>
      <c r="AB22" s="125">
        <f>SUM(AB23:AB26)</f>
        <v>31.7</v>
      </c>
      <c r="AC22" s="125">
        <f t="shared" ref="AC22:BD22" si="13">SUM(AC23:AC26)</f>
        <v>4.45</v>
      </c>
      <c r="AD22" s="125">
        <f t="shared" si="13"/>
        <v>0</v>
      </c>
      <c r="AE22" s="125">
        <f t="shared" si="13"/>
        <v>0</v>
      </c>
      <c r="AF22" s="125">
        <f t="shared" si="13"/>
        <v>0</v>
      </c>
      <c r="AG22" s="125">
        <f t="shared" si="13"/>
        <v>0</v>
      </c>
      <c r="AH22" s="125">
        <f t="shared" si="13"/>
        <v>1.5</v>
      </c>
      <c r="AI22" s="125">
        <f t="shared" si="13"/>
        <v>0</v>
      </c>
      <c r="AJ22" s="125">
        <f t="shared" si="13"/>
        <v>0</v>
      </c>
      <c r="AK22" s="125">
        <f t="shared" si="13"/>
        <v>0</v>
      </c>
      <c r="AL22" s="125">
        <f t="shared" si="13"/>
        <v>6</v>
      </c>
      <c r="AM22" s="125">
        <f t="shared" si="13"/>
        <v>0</v>
      </c>
      <c r="AN22" s="125">
        <f t="shared" si="13"/>
        <v>0</v>
      </c>
      <c r="AO22" s="125">
        <f t="shared" si="13"/>
        <v>0</v>
      </c>
      <c r="AP22" s="125">
        <f t="shared" si="13"/>
        <v>0</v>
      </c>
      <c r="AQ22" s="125">
        <f t="shared" si="13"/>
        <v>1</v>
      </c>
      <c r="AR22" s="125">
        <f t="shared" si="13"/>
        <v>1.5</v>
      </c>
      <c r="AS22" s="125">
        <f t="shared" si="13"/>
        <v>0</v>
      </c>
      <c r="AT22" s="125">
        <f t="shared" si="13"/>
        <v>0</v>
      </c>
      <c r="AU22" s="125">
        <f t="shared" si="13"/>
        <v>0</v>
      </c>
      <c r="AV22" s="125">
        <f t="shared" si="13"/>
        <v>0.35</v>
      </c>
      <c r="AW22" s="125">
        <f t="shared" si="13"/>
        <v>0</v>
      </c>
      <c r="AX22" s="125">
        <f t="shared" si="13"/>
        <v>7</v>
      </c>
      <c r="AY22" s="125">
        <f t="shared" si="13"/>
        <v>0</v>
      </c>
      <c r="AZ22" s="125">
        <f t="shared" si="13"/>
        <v>0</v>
      </c>
      <c r="BA22" s="125">
        <f t="shared" si="13"/>
        <v>9.9</v>
      </c>
      <c r="BB22" s="125">
        <f t="shared" si="13"/>
        <v>0</v>
      </c>
      <c r="BC22" s="125">
        <f t="shared" si="13"/>
        <v>0</v>
      </c>
      <c r="BD22" s="125">
        <f t="shared" si="13"/>
        <v>0</v>
      </c>
      <c r="BE22" s="125">
        <f t="shared" si="6"/>
        <v>0</v>
      </c>
      <c r="BF22" s="125">
        <f t="shared" si="7"/>
        <v>0</v>
      </c>
      <c r="BG22" s="125"/>
      <c r="BH22" s="125"/>
      <c r="BI22" s="125">
        <v>0</v>
      </c>
      <c r="BJ22" s="125">
        <v>0</v>
      </c>
      <c r="BK22" s="125">
        <v>0</v>
      </c>
      <c r="BL22" s="125">
        <v>0</v>
      </c>
      <c r="BM22" s="125">
        <v>0</v>
      </c>
      <c r="BN22" s="125">
        <v>0</v>
      </c>
      <c r="BO22" s="125">
        <v>0</v>
      </c>
      <c r="BP22" s="125">
        <v>0</v>
      </c>
      <c r="BQ22" s="125">
        <v>0</v>
      </c>
    </row>
    <row r="23" s="110" customFormat="1" spans="1:69">
      <c r="A23" s="123" t="s">
        <v>139</v>
      </c>
      <c r="B23" s="123" t="s">
        <v>161</v>
      </c>
      <c r="C23" s="123" t="s">
        <v>137</v>
      </c>
      <c r="D23" s="124" t="s">
        <v>141</v>
      </c>
      <c r="E23" s="125">
        <f t="shared" si="1"/>
        <v>134.63</v>
      </c>
      <c r="F23" s="125">
        <f t="shared" si="3"/>
        <v>102.93</v>
      </c>
      <c r="G23" s="125">
        <v>59.49</v>
      </c>
      <c r="H23" s="125">
        <f t="shared" si="4"/>
        <v>38.48</v>
      </c>
      <c r="I23" s="125">
        <v>38.48</v>
      </c>
      <c r="J23" s="125">
        <v>0</v>
      </c>
      <c r="K23" s="125">
        <v>0</v>
      </c>
      <c r="L23" s="125">
        <v>0</v>
      </c>
      <c r="M23" s="125">
        <v>4.96</v>
      </c>
      <c r="N23" s="125">
        <v>0</v>
      </c>
      <c r="O23" s="125">
        <v>0</v>
      </c>
      <c r="P23" s="125">
        <v>0</v>
      </c>
      <c r="Q23" s="125"/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3" t="s">
        <v>139</v>
      </c>
      <c r="Y23" s="123" t="s">
        <v>161</v>
      </c>
      <c r="Z23" s="123" t="s">
        <v>137</v>
      </c>
      <c r="AA23" s="124" t="s">
        <v>141</v>
      </c>
      <c r="AB23" s="125">
        <f t="shared" ref="AB23:AB26" si="14">SUBTOTAL(9,AC23:BD23)</f>
        <v>31.7</v>
      </c>
      <c r="AC23" s="136">
        <v>4.45</v>
      </c>
      <c r="AD23" s="136">
        <v>0</v>
      </c>
      <c r="AE23" s="137">
        <v>0</v>
      </c>
      <c r="AF23" s="137">
        <v>0</v>
      </c>
      <c r="AG23" s="136">
        <v>0</v>
      </c>
      <c r="AH23" s="136">
        <v>1.5</v>
      </c>
      <c r="AI23" s="136">
        <v>0</v>
      </c>
      <c r="AJ23" s="136">
        <v>0</v>
      </c>
      <c r="AK23" s="136">
        <v>0</v>
      </c>
      <c r="AL23" s="136">
        <v>6</v>
      </c>
      <c r="AM23" s="137">
        <v>0</v>
      </c>
      <c r="AN23" s="136">
        <v>0</v>
      </c>
      <c r="AO23" s="136">
        <v>0</v>
      </c>
      <c r="AP23" s="136">
        <v>0</v>
      </c>
      <c r="AQ23" s="136">
        <v>1</v>
      </c>
      <c r="AR23" s="136">
        <v>1.5</v>
      </c>
      <c r="AS23" s="137">
        <v>0</v>
      </c>
      <c r="AT23" s="137">
        <v>0</v>
      </c>
      <c r="AU23" s="137">
        <v>0</v>
      </c>
      <c r="AV23" s="136">
        <v>0.35</v>
      </c>
      <c r="AW23" s="137">
        <v>0</v>
      </c>
      <c r="AX23" s="136">
        <v>7</v>
      </c>
      <c r="AY23" s="136">
        <v>0</v>
      </c>
      <c r="AZ23" s="136">
        <v>0</v>
      </c>
      <c r="BA23" s="136">
        <v>9.9</v>
      </c>
      <c r="BB23" s="136">
        <v>0</v>
      </c>
      <c r="BC23" s="136">
        <v>0</v>
      </c>
      <c r="BD23" s="125">
        <v>0</v>
      </c>
      <c r="BE23" s="125">
        <f t="shared" si="6"/>
        <v>0</v>
      </c>
      <c r="BF23" s="125">
        <f t="shared" si="7"/>
        <v>0</v>
      </c>
      <c r="BG23" s="125"/>
      <c r="BH23" s="125"/>
      <c r="BI23" s="125">
        <v>0</v>
      </c>
      <c r="BJ23" s="125">
        <v>0</v>
      </c>
      <c r="BK23" s="125">
        <v>0</v>
      </c>
      <c r="BL23" s="125">
        <v>0</v>
      </c>
      <c r="BM23" s="125">
        <v>0</v>
      </c>
      <c r="BN23" s="125">
        <v>0</v>
      </c>
      <c r="BO23" s="125">
        <v>0</v>
      </c>
      <c r="BP23" s="125">
        <v>0</v>
      </c>
      <c r="BQ23" s="125">
        <v>0</v>
      </c>
    </row>
    <row r="24" s="110" customFormat="1" spans="1:69">
      <c r="A24" s="123" t="s">
        <v>139</v>
      </c>
      <c r="B24" s="123" t="s">
        <v>161</v>
      </c>
      <c r="C24" s="123" t="s">
        <v>159</v>
      </c>
      <c r="D24" s="124" t="s">
        <v>162</v>
      </c>
      <c r="E24" s="125">
        <f t="shared" si="1"/>
        <v>0</v>
      </c>
      <c r="F24" s="125">
        <f t="shared" si="3"/>
        <v>0</v>
      </c>
      <c r="G24" s="125">
        <v>0</v>
      </c>
      <c r="H24" s="125">
        <f t="shared" si="4"/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/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0</v>
      </c>
      <c r="X24" s="123" t="s">
        <v>139</v>
      </c>
      <c r="Y24" s="123" t="s">
        <v>161</v>
      </c>
      <c r="Z24" s="123" t="s">
        <v>159</v>
      </c>
      <c r="AA24" s="124" t="s">
        <v>162</v>
      </c>
      <c r="AB24" s="125">
        <f t="shared" si="14"/>
        <v>0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>
        <v>0</v>
      </c>
      <c r="BE24" s="125">
        <f t="shared" si="6"/>
        <v>0</v>
      </c>
      <c r="BF24" s="125">
        <f t="shared" si="7"/>
        <v>0</v>
      </c>
      <c r="BG24" s="125"/>
      <c r="BH24" s="125"/>
      <c r="BI24" s="125">
        <v>0</v>
      </c>
      <c r="BJ24" s="125">
        <v>0</v>
      </c>
      <c r="BK24" s="125">
        <v>0</v>
      </c>
      <c r="BL24" s="125">
        <v>0</v>
      </c>
      <c r="BM24" s="125">
        <v>0</v>
      </c>
      <c r="BN24" s="125">
        <v>0</v>
      </c>
      <c r="BO24" s="125">
        <v>0</v>
      </c>
      <c r="BP24" s="125">
        <v>0</v>
      </c>
      <c r="BQ24" s="125">
        <v>0</v>
      </c>
    </row>
    <row r="25" s="110" customFormat="1" spans="1:69">
      <c r="A25" s="123" t="s">
        <v>139</v>
      </c>
      <c r="B25" s="123" t="s">
        <v>161</v>
      </c>
      <c r="C25" s="123" t="s">
        <v>163</v>
      </c>
      <c r="D25" s="124" t="s">
        <v>164</v>
      </c>
      <c r="E25" s="125">
        <f t="shared" si="1"/>
        <v>0</v>
      </c>
      <c r="F25" s="125">
        <f t="shared" si="3"/>
        <v>0</v>
      </c>
      <c r="G25" s="125">
        <v>0</v>
      </c>
      <c r="H25" s="125">
        <f t="shared" si="4"/>
        <v>0</v>
      </c>
      <c r="I25" s="125">
        <v>0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Q25" s="125"/>
      <c r="R25" s="125">
        <v>0</v>
      </c>
      <c r="S25" s="125">
        <v>0</v>
      </c>
      <c r="T25" s="125">
        <v>0</v>
      </c>
      <c r="U25" s="125">
        <v>0</v>
      </c>
      <c r="V25" s="125">
        <v>0</v>
      </c>
      <c r="W25" s="125">
        <v>0</v>
      </c>
      <c r="X25" s="123" t="s">
        <v>139</v>
      </c>
      <c r="Y25" s="123" t="s">
        <v>161</v>
      </c>
      <c r="Z25" s="123" t="s">
        <v>163</v>
      </c>
      <c r="AA25" s="124" t="s">
        <v>164</v>
      </c>
      <c r="AB25" s="125">
        <f t="shared" si="14"/>
        <v>0</v>
      </c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>
        <v>0</v>
      </c>
      <c r="BE25" s="125">
        <f t="shared" si="6"/>
        <v>0</v>
      </c>
      <c r="BF25" s="125">
        <f t="shared" si="7"/>
        <v>0</v>
      </c>
      <c r="BG25" s="125"/>
      <c r="BH25" s="125"/>
      <c r="BI25" s="125">
        <v>0</v>
      </c>
      <c r="BJ25" s="125">
        <v>0</v>
      </c>
      <c r="BK25" s="125">
        <v>0</v>
      </c>
      <c r="BL25" s="125">
        <v>0</v>
      </c>
      <c r="BM25" s="125">
        <v>0</v>
      </c>
      <c r="BN25" s="125">
        <v>0</v>
      </c>
      <c r="BO25" s="125">
        <v>0</v>
      </c>
      <c r="BP25" s="125">
        <v>0</v>
      </c>
      <c r="BQ25" s="125">
        <v>0</v>
      </c>
    </row>
    <row r="26" s="110" customFormat="1" spans="1:69">
      <c r="A26" s="123" t="s">
        <v>139</v>
      </c>
      <c r="B26" s="123" t="s">
        <v>161</v>
      </c>
      <c r="C26" s="123" t="s">
        <v>154</v>
      </c>
      <c r="D26" s="124" t="s">
        <v>165</v>
      </c>
      <c r="E26" s="125">
        <f t="shared" si="1"/>
        <v>0</v>
      </c>
      <c r="F26" s="125">
        <f t="shared" si="3"/>
        <v>0</v>
      </c>
      <c r="G26" s="125">
        <v>0</v>
      </c>
      <c r="H26" s="125">
        <f t="shared" si="4"/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/>
      <c r="R26" s="125">
        <v>0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3" t="s">
        <v>139</v>
      </c>
      <c r="Y26" s="123" t="s">
        <v>161</v>
      </c>
      <c r="Z26" s="123" t="s">
        <v>154</v>
      </c>
      <c r="AA26" s="124" t="s">
        <v>165</v>
      </c>
      <c r="AB26" s="125">
        <f t="shared" si="14"/>
        <v>0</v>
      </c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>
        <v>0</v>
      </c>
      <c r="BE26" s="125">
        <f t="shared" si="6"/>
        <v>0</v>
      </c>
      <c r="BF26" s="125">
        <f t="shared" si="7"/>
        <v>0</v>
      </c>
      <c r="BG26" s="125"/>
      <c r="BH26" s="125"/>
      <c r="BI26" s="125">
        <v>0</v>
      </c>
      <c r="BJ26" s="125">
        <v>0</v>
      </c>
      <c r="BK26" s="125">
        <v>0</v>
      </c>
      <c r="BL26" s="125">
        <v>0</v>
      </c>
      <c r="BM26" s="125">
        <v>0</v>
      </c>
      <c r="BN26" s="125">
        <v>0</v>
      </c>
      <c r="BO26" s="125">
        <v>0</v>
      </c>
      <c r="BP26" s="125">
        <v>0</v>
      </c>
      <c r="BQ26" s="125">
        <v>0</v>
      </c>
    </row>
    <row r="27" s="110" customFormat="1" spans="1:69">
      <c r="A27" s="123"/>
      <c r="B27" s="123" t="s">
        <v>166</v>
      </c>
      <c r="C27" s="123"/>
      <c r="D27" s="124" t="s">
        <v>167</v>
      </c>
      <c r="E27" s="125">
        <f t="shared" si="1"/>
        <v>1684.65</v>
      </c>
      <c r="F27" s="125">
        <f t="shared" si="3"/>
        <v>918.85</v>
      </c>
      <c r="G27" s="125">
        <v>520.02</v>
      </c>
      <c r="H27" s="125">
        <f t="shared" si="4"/>
        <v>355.5</v>
      </c>
      <c r="I27" s="125">
        <v>355.5</v>
      </c>
      <c r="J27" s="125">
        <v>0</v>
      </c>
      <c r="K27" s="125">
        <v>0</v>
      </c>
      <c r="L27" s="125">
        <v>0</v>
      </c>
      <c r="M27" s="125">
        <v>43.33</v>
      </c>
      <c r="N27" s="125">
        <v>0</v>
      </c>
      <c r="O27" s="125">
        <v>0</v>
      </c>
      <c r="P27" s="125">
        <v>0</v>
      </c>
      <c r="Q27" s="125"/>
      <c r="R27" s="125">
        <v>0</v>
      </c>
      <c r="S27" s="125">
        <v>0</v>
      </c>
      <c r="T27" s="125">
        <v>0</v>
      </c>
      <c r="U27" s="125">
        <v>0</v>
      </c>
      <c r="V27" s="125">
        <v>0</v>
      </c>
      <c r="W27" s="125">
        <v>0</v>
      </c>
      <c r="X27" s="123"/>
      <c r="Y27" s="123" t="s">
        <v>166</v>
      </c>
      <c r="Z27" s="123"/>
      <c r="AA27" s="124" t="s">
        <v>167</v>
      </c>
      <c r="AB27" s="125">
        <f>SUM(AB28:AB30)</f>
        <v>762.9</v>
      </c>
      <c r="AC27" s="125">
        <f t="shared" ref="AC27:BD27" si="15">SUM(AC28:AC30)</f>
        <v>4.6</v>
      </c>
      <c r="AD27" s="125">
        <f t="shared" si="15"/>
        <v>5</v>
      </c>
      <c r="AE27" s="125">
        <f t="shared" si="15"/>
        <v>0</v>
      </c>
      <c r="AF27" s="125">
        <f t="shared" si="15"/>
        <v>0</v>
      </c>
      <c r="AG27" s="125">
        <f t="shared" si="15"/>
        <v>6</v>
      </c>
      <c r="AH27" s="125">
        <f t="shared" si="15"/>
        <v>12</v>
      </c>
      <c r="AI27" s="125">
        <f t="shared" si="15"/>
        <v>6</v>
      </c>
      <c r="AJ27" s="125">
        <f t="shared" si="15"/>
        <v>0</v>
      </c>
      <c r="AK27" s="125">
        <f t="shared" si="15"/>
        <v>0</v>
      </c>
      <c r="AL27" s="125">
        <f t="shared" si="15"/>
        <v>10</v>
      </c>
      <c r="AM27" s="125">
        <f t="shared" si="15"/>
        <v>0</v>
      </c>
      <c r="AN27" s="125">
        <f t="shared" si="15"/>
        <v>0</v>
      </c>
      <c r="AO27" s="125">
        <f t="shared" si="15"/>
        <v>0</v>
      </c>
      <c r="AP27" s="125">
        <f t="shared" si="15"/>
        <v>20</v>
      </c>
      <c r="AQ27" s="125">
        <f t="shared" si="15"/>
        <v>0</v>
      </c>
      <c r="AR27" s="125">
        <f t="shared" si="15"/>
        <v>30</v>
      </c>
      <c r="AS27" s="125">
        <f t="shared" si="15"/>
        <v>0</v>
      </c>
      <c r="AT27" s="125">
        <f t="shared" si="15"/>
        <v>0</v>
      </c>
      <c r="AU27" s="125">
        <f t="shared" si="15"/>
        <v>0</v>
      </c>
      <c r="AV27" s="125">
        <f t="shared" si="15"/>
        <v>0</v>
      </c>
      <c r="AW27" s="125">
        <f t="shared" si="15"/>
        <v>0</v>
      </c>
      <c r="AX27" s="125">
        <f t="shared" si="15"/>
        <v>80</v>
      </c>
      <c r="AY27" s="125">
        <f t="shared" si="15"/>
        <v>0</v>
      </c>
      <c r="AZ27" s="125">
        <f t="shared" si="15"/>
        <v>0</v>
      </c>
      <c r="BA27" s="125">
        <f t="shared" si="15"/>
        <v>89.3</v>
      </c>
      <c r="BB27" s="125">
        <f t="shared" si="15"/>
        <v>0</v>
      </c>
      <c r="BC27" s="125">
        <f t="shared" si="15"/>
        <v>0</v>
      </c>
      <c r="BD27" s="125">
        <f t="shared" si="15"/>
        <v>500</v>
      </c>
      <c r="BE27" s="125">
        <f t="shared" si="6"/>
        <v>2.9</v>
      </c>
      <c r="BF27" s="125">
        <f t="shared" si="7"/>
        <v>0</v>
      </c>
      <c r="BG27" s="125"/>
      <c r="BH27" s="125"/>
      <c r="BI27" s="125">
        <v>0</v>
      </c>
      <c r="BJ27" s="125">
        <v>0</v>
      </c>
      <c r="BK27" s="125">
        <v>2.9</v>
      </c>
      <c r="BL27" s="125">
        <v>0</v>
      </c>
      <c r="BM27" s="125">
        <v>0</v>
      </c>
      <c r="BN27" s="125">
        <v>0</v>
      </c>
      <c r="BO27" s="125">
        <v>0</v>
      </c>
      <c r="BP27" s="125">
        <v>0</v>
      </c>
      <c r="BQ27" s="125">
        <v>0</v>
      </c>
    </row>
    <row r="28" s="110" customFormat="1" spans="1:69">
      <c r="A28" s="123" t="s">
        <v>139</v>
      </c>
      <c r="B28" s="123" t="s">
        <v>168</v>
      </c>
      <c r="C28" s="123" t="s">
        <v>137</v>
      </c>
      <c r="D28" s="124" t="s">
        <v>141</v>
      </c>
      <c r="E28" s="125">
        <f t="shared" si="1"/>
        <v>1684.65</v>
      </c>
      <c r="F28" s="125">
        <f t="shared" si="3"/>
        <v>918.85</v>
      </c>
      <c r="G28" s="125">
        <v>520.02</v>
      </c>
      <c r="H28" s="125">
        <f t="shared" si="4"/>
        <v>355.5</v>
      </c>
      <c r="I28" s="125">
        <v>355.5</v>
      </c>
      <c r="J28" s="125">
        <v>0</v>
      </c>
      <c r="K28" s="125">
        <v>0</v>
      </c>
      <c r="L28" s="125">
        <v>0</v>
      </c>
      <c r="M28" s="125">
        <v>43.33</v>
      </c>
      <c r="N28" s="125">
        <v>0</v>
      </c>
      <c r="O28" s="125">
        <v>0</v>
      </c>
      <c r="P28" s="125">
        <v>0</v>
      </c>
      <c r="Q28" s="125"/>
      <c r="R28" s="125">
        <v>0</v>
      </c>
      <c r="S28" s="125">
        <v>0</v>
      </c>
      <c r="T28" s="125">
        <v>0</v>
      </c>
      <c r="U28" s="125">
        <v>0</v>
      </c>
      <c r="V28" s="125">
        <v>0</v>
      </c>
      <c r="W28" s="125">
        <v>0</v>
      </c>
      <c r="X28" s="123" t="s">
        <v>139</v>
      </c>
      <c r="Y28" s="123" t="s">
        <v>168</v>
      </c>
      <c r="Z28" s="123" t="s">
        <v>137</v>
      </c>
      <c r="AA28" s="124" t="s">
        <v>141</v>
      </c>
      <c r="AB28" s="125">
        <f t="shared" ref="AB28:AB30" si="16">SUBTOTAL(9,AC28:BD28)</f>
        <v>762.9</v>
      </c>
      <c r="AC28" s="136">
        <v>4.6</v>
      </c>
      <c r="AD28" s="136">
        <v>5</v>
      </c>
      <c r="AE28" s="137">
        <v>0</v>
      </c>
      <c r="AF28" s="137">
        <v>0</v>
      </c>
      <c r="AG28" s="136">
        <v>6</v>
      </c>
      <c r="AH28" s="136">
        <v>12</v>
      </c>
      <c r="AI28" s="136">
        <v>6</v>
      </c>
      <c r="AJ28" s="136">
        <v>0</v>
      </c>
      <c r="AK28" s="136">
        <v>0</v>
      </c>
      <c r="AL28" s="136">
        <v>10</v>
      </c>
      <c r="AM28" s="137">
        <v>0</v>
      </c>
      <c r="AN28" s="136">
        <v>0</v>
      </c>
      <c r="AO28" s="136">
        <v>0</v>
      </c>
      <c r="AP28" s="136">
        <v>20</v>
      </c>
      <c r="AQ28" s="136">
        <v>0</v>
      </c>
      <c r="AR28" s="136">
        <v>30</v>
      </c>
      <c r="AS28" s="137">
        <v>0</v>
      </c>
      <c r="AT28" s="137">
        <v>0</v>
      </c>
      <c r="AU28" s="137">
        <v>0</v>
      </c>
      <c r="AV28" s="136">
        <v>0</v>
      </c>
      <c r="AW28" s="137">
        <v>0</v>
      </c>
      <c r="AX28" s="136">
        <v>80</v>
      </c>
      <c r="AY28" s="136">
        <v>0</v>
      </c>
      <c r="AZ28" s="136">
        <v>0</v>
      </c>
      <c r="BA28" s="136">
        <v>89.3</v>
      </c>
      <c r="BB28" s="136">
        <v>0</v>
      </c>
      <c r="BC28" s="136">
        <v>0</v>
      </c>
      <c r="BD28" s="125">
        <v>500</v>
      </c>
      <c r="BE28" s="125">
        <f t="shared" si="6"/>
        <v>2.9</v>
      </c>
      <c r="BF28" s="125">
        <f t="shared" si="7"/>
        <v>0</v>
      </c>
      <c r="BG28" s="125"/>
      <c r="BH28" s="125"/>
      <c r="BI28" s="125">
        <v>0</v>
      </c>
      <c r="BJ28" s="125">
        <v>0</v>
      </c>
      <c r="BK28" s="125">
        <v>2.9</v>
      </c>
      <c r="BL28" s="125">
        <v>0</v>
      </c>
      <c r="BM28" s="125">
        <v>0</v>
      </c>
      <c r="BN28" s="125">
        <v>0</v>
      </c>
      <c r="BO28" s="125">
        <v>0</v>
      </c>
      <c r="BP28" s="125">
        <v>0</v>
      </c>
      <c r="BQ28" s="125">
        <v>0</v>
      </c>
    </row>
    <row r="29" s="110" customFormat="1" spans="1:69">
      <c r="A29" s="123" t="s">
        <v>139</v>
      </c>
      <c r="B29" s="123" t="s">
        <v>168</v>
      </c>
      <c r="C29" s="123" t="s">
        <v>142</v>
      </c>
      <c r="D29" s="124" t="s">
        <v>148</v>
      </c>
      <c r="E29" s="125">
        <f t="shared" si="1"/>
        <v>0</v>
      </c>
      <c r="F29" s="125">
        <f t="shared" si="3"/>
        <v>0</v>
      </c>
      <c r="G29" s="125">
        <v>0</v>
      </c>
      <c r="H29" s="125">
        <f t="shared" si="4"/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  <c r="Q29" s="125"/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3" t="s">
        <v>139</v>
      </c>
      <c r="Y29" s="123" t="s">
        <v>168</v>
      </c>
      <c r="Z29" s="123" t="s">
        <v>142</v>
      </c>
      <c r="AA29" s="124" t="s">
        <v>148</v>
      </c>
      <c r="AB29" s="125">
        <f t="shared" si="16"/>
        <v>0</v>
      </c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>
        <v>0</v>
      </c>
      <c r="BE29" s="125">
        <f t="shared" si="6"/>
        <v>0</v>
      </c>
      <c r="BF29" s="125">
        <f t="shared" si="7"/>
        <v>0</v>
      </c>
      <c r="BG29" s="125"/>
      <c r="BH29" s="125"/>
      <c r="BI29" s="125">
        <v>0</v>
      </c>
      <c r="BJ29" s="125">
        <v>0</v>
      </c>
      <c r="BK29" s="125">
        <v>0</v>
      </c>
      <c r="BL29" s="125">
        <v>0</v>
      </c>
      <c r="BM29" s="125">
        <v>0</v>
      </c>
      <c r="BN29" s="125">
        <v>0</v>
      </c>
      <c r="BO29" s="125">
        <v>0</v>
      </c>
      <c r="BP29" s="125">
        <v>0</v>
      </c>
      <c r="BQ29" s="125">
        <v>0</v>
      </c>
    </row>
    <row r="30" s="110" customFormat="1" spans="1:69">
      <c r="A30" s="123" t="s">
        <v>139</v>
      </c>
      <c r="B30" s="123" t="s">
        <v>168</v>
      </c>
      <c r="C30" s="123" t="s">
        <v>154</v>
      </c>
      <c r="D30" s="124" t="s">
        <v>169</v>
      </c>
      <c r="E30" s="125">
        <f t="shared" si="1"/>
        <v>0</v>
      </c>
      <c r="F30" s="125">
        <f t="shared" si="3"/>
        <v>0</v>
      </c>
      <c r="G30" s="125">
        <v>0</v>
      </c>
      <c r="H30" s="125">
        <f t="shared" si="4"/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  <c r="Q30" s="125"/>
      <c r="R30" s="125">
        <v>0</v>
      </c>
      <c r="S30" s="125">
        <v>0</v>
      </c>
      <c r="T30" s="125">
        <v>0</v>
      </c>
      <c r="U30" s="125">
        <v>0</v>
      </c>
      <c r="V30" s="125">
        <v>0</v>
      </c>
      <c r="W30" s="125">
        <v>0</v>
      </c>
      <c r="X30" s="123" t="s">
        <v>139</v>
      </c>
      <c r="Y30" s="123" t="s">
        <v>168</v>
      </c>
      <c r="Z30" s="123" t="s">
        <v>154</v>
      </c>
      <c r="AA30" s="124" t="s">
        <v>169</v>
      </c>
      <c r="AB30" s="125">
        <f t="shared" si="16"/>
        <v>0</v>
      </c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>
        <v>0</v>
      </c>
      <c r="BE30" s="125">
        <f t="shared" si="6"/>
        <v>0</v>
      </c>
      <c r="BF30" s="125">
        <f t="shared" si="7"/>
        <v>0</v>
      </c>
      <c r="BG30" s="125"/>
      <c r="BH30" s="125"/>
      <c r="BI30" s="125">
        <v>0</v>
      </c>
      <c r="BJ30" s="125">
        <v>0</v>
      </c>
      <c r="BK30" s="125">
        <v>0</v>
      </c>
      <c r="BL30" s="125">
        <v>0</v>
      </c>
      <c r="BM30" s="125">
        <v>0</v>
      </c>
      <c r="BN30" s="125">
        <v>0</v>
      </c>
      <c r="BO30" s="125">
        <v>0</v>
      </c>
      <c r="BP30" s="125">
        <v>0</v>
      </c>
      <c r="BQ30" s="125">
        <v>0</v>
      </c>
    </row>
    <row r="31" s="110" customFormat="1" spans="1:69">
      <c r="A31" s="123"/>
      <c r="B31" s="123" t="s">
        <v>163</v>
      </c>
      <c r="C31" s="123"/>
      <c r="D31" s="124" t="s">
        <v>170</v>
      </c>
      <c r="E31" s="125">
        <f t="shared" si="1"/>
        <v>3760</v>
      </c>
      <c r="F31" s="125">
        <f t="shared" si="3"/>
        <v>260</v>
      </c>
      <c r="G31" s="125">
        <v>0</v>
      </c>
      <c r="H31" s="125">
        <f t="shared" si="4"/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  <c r="Q31" s="125"/>
      <c r="R31" s="125">
        <v>0</v>
      </c>
      <c r="S31" s="125">
        <v>0</v>
      </c>
      <c r="T31" s="125">
        <v>0</v>
      </c>
      <c r="U31" s="125">
        <v>0</v>
      </c>
      <c r="V31" s="125">
        <v>0</v>
      </c>
      <c r="W31" s="125">
        <v>260</v>
      </c>
      <c r="X31" s="123"/>
      <c r="Y31" s="123" t="s">
        <v>163</v>
      </c>
      <c r="Z31" s="123"/>
      <c r="AA31" s="124" t="s">
        <v>170</v>
      </c>
      <c r="AB31" s="125">
        <f>SUM(AB32:AB33)</f>
        <v>3500</v>
      </c>
      <c r="AC31" s="125">
        <f t="shared" ref="AC31:BD31" si="17">SUM(AC32:AC33)</f>
        <v>0</v>
      </c>
      <c r="AD31" s="125">
        <f t="shared" si="17"/>
        <v>0</v>
      </c>
      <c r="AE31" s="125">
        <f t="shared" si="17"/>
        <v>0</v>
      </c>
      <c r="AF31" s="125">
        <f t="shared" si="17"/>
        <v>0</v>
      </c>
      <c r="AG31" s="125">
        <f t="shared" si="17"/>
        <v>0</v>
      </c>
      <c r="AH31" s="125">
        <f t="shared" si="17"/>
        <v>0</v>
      </c>
      <c r="AI31" s="125">
        <f t="shared" si="17"/>
        <v>0</v>
      </c>
      <c r="AJ31" s="125">
        <f t="shared" si="17"/>
        <v>0</v>
      </c>
      <c r="AK31" s="125">
        <f t="shared" si="17"/>
        <v>0</v>
      </c>
      <c r="AL31" s="125">
        <f t="shared" si="17"/>
        <v>0</v>
      </c>
      <c r="AM31" s="125">
        <f t="shared" si="17"/>
        <v>0</v>
      </c>
      <c r="AN31" s="125">
        <f t="shared" si="17"/>
        <v>0</v>
      </c>
      <c r="AO31" s="125">
        <f t="shared" si="17"/>
        <v>0</v>
      </c>
      <c r="AP31" s="125">
        <f t="shared" si="17"/>
        <v>0</v>
      </c>
      <c r="AQ31" s="125">
        <f t="shared" si="17"/>
        <v>0</v>
      </c>
      <c r="AR31" s="125">
        <f t="shared" si="17"/>
        <v>0</v>
      </c>
      <c r="AS31" s="125">
        <f t="shared" si="17"/>
        <v>0</v>
      </c>
      <c r="AT31" s="125">
        <f t="shared" si="17"/>
        <v>0</v>
      </c>
      <c r="AU31" s="125">
        <f t="shared" si="17"/>
        <v>0</v>
      </c>
      <c r="AV31" s="125">
        <f t="shared" si="17"/>
        <v>0</v>
      </c>
      <c r="AW31" s="125">
        <f t="shared" si="17"/>
        <v>0</v>
      </c>
      <c r="AX31" s="125">
        <f t="shared" si="17"/>
        <v>0</v>
      </c>
      <c r="AY31" s="125">
        <f t="shared" si="17"/>
        <v>0</v>
      </c>
      <c r="AZ31" s="125">
        <f t="shared" si="17"/>
        <v>0</v>
      </c>
      <c r="BA31" s="125">
        <f t="shared" si="17"/>
        <v>0</v>
      </c>
      <c r="BB31" s="125">
        <f t="shared" si="17"/>
        <v>0</v>
      </c>
      <c r="BC31" s="125">
        <f t="shared" si="17"/>
        <v>0</v>
      </c>
      <c r="BD31" s="125">
        <f t="shared" si="17"/>
        <v>3500</v>
      </c>
      <c r="BE31" s="125">
        <f t="shared" si="6"/>
        <v>0</v>
      </c>
      <c r="BF31" s="125">
        <f t="shared" si="7"/>
        <v>0</v>
      </c>
      <c r="BG31" s="125"/>
      <c r="BH31" s="125"/>
      <c r="BI31" s="125">
        <v>0</v>
      </c>
      <c r="BJ31" s="125">
        <v>0</v>
      </c>
      <c r="BK31" s="125">
        <v>0</v>
      </c>
      <c r="BL31" s="125">
        <v>0</v>
      </c>
      <c r="BM31" s="125">
        <v>0</v>
      </c>
      <c r="BN31" s="125">
        <v>0</v>
      </c>
      <c r="BO31" s="125">
        <v>0</v>
      </c>
      <c r="BP31" s="125">
        <v>0</v>
      </c>
      <c r="BQ31" s="125">
        <v>0</v>
      </c>
    </row>
    <row r="32" s="110" customFormat="1" spans="1:69">
      <c r="A32" s="123" t="s">
        <v>139</v>
      </c>
      <c r="B32" s="123" t="s">
        <v>171</v>
      </c>
      <c r="C32" s="123" t="s">
        <v>137</v>
      </c>
      <c r="D32" s="124" t="s">
        <v>141</v>
      </c>
      <c r="E32" s="125">
        <f t="shared" si="1"/>
        <v>3760</v>
      </c>
      <c r="F32" s="125">
        <f t="shared" si="3"/>
        <v>260</v>
      </c>
      <c r="G32" s="125">
        <v>0</v>
      </c>
      <c r="H32" s="125">
        <f t="shared" si="4"/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/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260</v>
      </c>
      <c r="X32" s="123" t="s">
        <v>139</v>
      </c>
      <c r="Y32" s="123" t="s">
        <v>171</v>
      </c>
      <c r="Z32" s="123" t="s">
        <v>137</v>
      </c>
      <c r="AA32" s="124" t="s">
        <v>141</v>
      </c>
      <c r="AB32" s="125">
        <f t="shared" ref="AB32:AB33" si="18">SUBTOTAL(9,AC32:BD32)</f>
        <v>3500</v>
      </c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>
        <v>3500</v>
      </c>
      <c r="BE32" s="125">
        <f t="shared" si="6"/>
        <v>0</v>
      </c>
      <c r="BF32" s="125">
        <f t="shared" si="7"/>
        <v>0</v>
      </c>
      <c r="BG32" s="125"/>
      <c r="BH32" s="125"/>
      <c r="BI32" s="125">
        <v>0</v>
      </c>
      <c r="BJ32" s="125">
        <v>0</v>
      </c>
      <c r="BK32" s="125">
        <v>0</v>
      </c>
      <c r="BL32" s="125">
        <v>0</v>
      </c>
      <c r="BM32" s="125">
        <v>0</v>
      </c>
      <c r="BN32" s="125">
        <v>0</v>
      </c>
      <c r="BO32" s="125">
        <v>0</v>
      </c>
      <c r="BP32" s="125">
        <v>0</v>
      </c>
      <c r="BQ32" s="125">
        <v>0</v>
      </c>
    </row>
    <row r="33" s="110" customFormat="1" spans="1:69">
      <c r="A33" s="123" t="s">
        <v>139</v>
      </c>
      <c r="B33" s="123" t="s">
        <v>171</v>
      </c>
      <c r="C33" s="123" t="s">
        <v>150</v>
      </c>
      <c r="D33" s="124" t="s">
        <v>172</v>
      </c>
      <c r="E33" s="125">
        <f t="shared" si="1"/>
        <v>0</v>
      </c>
      <c r="F33" s="125">
        <f t="shared" si="3"/>
        <v>0</v>
      </c>
      <c r="G33" s="125">
        <v>0</v>
      </c>
      <c r="H33" s="125">
        <f t="shared" si="4"/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0</v>
      </c>
      <c r="Q33" s="125"/>
      <c r="R33" s="125">
        <v>0</v>
      </c>
      <c r="S33" s="125">
        <v>0</v>
      </c>
      <c r="T33" s="125">
        <v>0</v>
      </c>
      <c r="U33" s="125">
        <v>0</v>
      </c>
      <c r="V33" s="125">
        <v>0</v>
      </c>
      <c r="W33" s="125">
        <v>0</v>
      </c>
      <c r="X33" s="123" t="s">
        <v>139</v>
      </c>
      <c r="Y33" s="123" t="s">
        <v>171</v>
      </c>
      <c r="Z33" s="123" t="s">
        <v>150</v>
      </c>
      <c r="AA33" s="124" t="s">
        <v>172</v>
      </c>
      <c r="AB33" s="125">
        <f t="shared" si="18"/>
        <v>0</v>
      </c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>
        <v>0</v>
      </c>
      <c r="BE33" s="125">
        <f t="shared" si="6"/>
        <v>0</v>
      </c>
      <c r="BF33" s="125">
        <f t="shared" si="7"/>
        <v>0</v>
      </c>
      <c r="BG33" s="125"/>
      <c r="BH33" s="125"/>
      <c r="BI33" s="125">
        <v>0</v>
      </c>
      <c r="BJ33" s="125">
        <v>0</v>
      </c>
      <c r="BK33" s="125">
        <v>0</v>
      </c>
      <c r="BL33" s="125">
        <v>0</v>
      </c>
      <c r="BM33" s="125">
        <v>0</v>
      </c>
      <c r="BN33" s="125">
        <v>0</v>
      </c>
      <c r="BO33" s="125">
        <v>0</v>
      </c>
      <c r="BP33" s="125">
        <v>0</v>
      </c>
      <c r="BQ33" s="125">
        <v>0</v>
      </c>
    </row>
    <row r="34" s="110" customFormat="1" spans="1:69">
      <c r="A34" s="123"/>
      <c r="B34" s="123" t="s">
        <v>150</v>
      </c>
      <c r="C34" s="123"/>
      <c r="D34" s="124" t="s">
        <v>173</v>
      </c>
      <c r="E34" s="125">
        <f t="shared" si="1"/>
        <v>260.08</v>
      </c>
      <c r="F34" s="125">
        <f t="shared" si="3"/>
        <v>148.05</v>
      </c>
      <c r="G34" s="125">
        <v>88.06</v>
      </c>
      <c r="H34" s="125">
        <f t="shared" si="4"/>
        <v>52.65</v>
      </c>
      <c r="I34" s="125">
        <v>52.65</v>
      </c>
      <c r="J34" s="125">
        <v>0</v>
      </c>
      <c r="K34" s="125">
        <v>0</v>
      </c>
      <c r="L34" s="125">
        <v>0</v>
      </c>
      <c r="M34" s="125">
        <v>7.34</v>
      </c>
      <c r="N34" s="125">
        <v>0</v>
      </c>
      <c r="O34" s="125">
        <v>0</v>
      </c>
      <c r="P34" s="125">
        <v>0</v>
      </c>
      <c r="Q34" s="125"/>
      <c r="R34" s="125">
        <v>0</v>
      </c>
      <c r="S34" s="125">
        <v>0</v>
      </c>
      <c r="T34" s="125">
        <v>0</v>
      </c>
      <c r="U34" s="125">
        <v>0</v>
      </c>
      <c r="V34" s="125">
        <v>0</v>
      </c>
      <c r="W34" s="125">
        <v>0</v>
      </c>
      <c r="X34" s="123"/>
      <c r="Y34" s="123" t="s">
        <v>150</v>
      </c>
      <c r="Z34" s="123"/>
      <c r="AA34" s="124" t="s">
        <v>173</v>
      </c>
      <c r="AB34" s="125">
        <f>SUM(AB35)</f>
        <v>111.46</v>
      </c>
      <c r="AC34" s="125">
        <f t="shared" ref="AC34:BD34" si="19">SUM(AC35)</f>
        <v>15</v>
      </c>
      <c r="AD34" s="125">
        <f t="shared" si="19"/>
        <v>3</v>
      </c>
      <c r="AE34" s="125">
        <f t="shared" si="19"/>
        <v>0</v>
      </c>
      <c r="AF34" s="125">
        <f t="shared" si="19"/>
        <v>0</v>
      </c>
      <c r="AG34" s="125">
        <f t="shared" si="19"/>
        <v>0.6</v>
      </c>
      <c r="AH34" s="125">
        <f t="shared" si="19"/>
        <v>1.5</v>
      </c>
      <c r="AI34" s="125">
        <f t="shared" si="19"/>
        <v>0</v>
      </c>
      <c r="AJ34" s="125">
        <f t="shared" si="19"/>
        <v>0</v>
      </c>
      <c r="AK34" s="125">
        <f t="shared" si="19"/>
        <v>0</v>
      </c>
      <c r="AL34" s="125">
        <f t="shared" si="19"/>
        <v>14</v>
      </c>
      <c r="AM34" s="125">
        <f t="shared" si="19"/>
        <v>0</v>
      </c>
      <c r="AN34" s="125">
        <f t="shared" si="19"/>
        <v>1</v>
      </c>
      <c r="AO34" s="125">
        <f t="shared" si="19"/>
        <v>0</v>
      </c>
      <c r="AP34" s="125">
        <f t="shared" si="19"/>
        <v>2</v>
      </c>
      <c r="AQ34" s="125">
        <f t="shared" si="19"/>
        <v>5</v>
      </c>
      <c r="AR34" s="125">
        <f t="shared" si="19"/>
        <v>18</v>
      </c>
      <c r="AS34" s="125">
        <f t="shared" si="19"/>
        <v>0</v>
      </c>
      <c r="AT34" s="125">
        <f t="shared" si="19"/>
        <v>0</v>
      </c>
      <c r="AU34" s="125">
        <f t="shared" si="19"/>
        <v>0</v>
      </c>
      <c r="AV34" s="125">
        <f t="shared" si="19"/>
        <v>5</v>
      </c>
      <c r="AW34" s="125">
        <f t="shared" si="19"/>
        <v>0</v>
      </c>
      <c r="AX34" s="125">
        <f t="shared" si="19"/>
        <v>15</v>
      </c>
      <c r="AY34" s="125">
        <f t="shared" si="19"/>
        <v>0</v>
      </c>
      <c r="AZ34" s="125">
        <f t="shared" si="19"/>
        <v>0</v>
      </c>
      <c r="BA34" s="125">
        <f t="shared" si="19"/>
        <v>23.36</v>
      </c>
      <c r="BB34" s="125">
        <f t="shared" si="19"/>
        <v>0</v>
      </c>
      <c r="BC34" s="125">
        <f t="shared" si="19"/>
        <v>8</v>
      </c>
      <c r="BD34" s="125">
        <f t="shared" si="19"/>
        <v>0</v>
      </c>
      <c r="BE34" s="125">
        <f t="shared" si="6"/>
        <v>0.57</v>
      </c>
      <c r="BF34" s="125">
        <f t="shared" si="7"/>
        <v>0</v>
      </c>
      <c r="BG34" s="125"/>
      <c r="BH34" s="125"/>
      <c r="BI34" s="125">
        <v>0</v>
      </c>
      <c r="BJ34" s="125">
        <v>0</v>
      </c>
      <c r="BK34" s="125">
        <v>0.57</v>
      </c>
      <c r="BL34" s="125">
        <v>0</v>
      </c>
      <c r="BM34" s="125">
        <v>0</v>
      </c>
      <c r="BN34" s="125">
        <v>0</v>
      </c>
      <c r="BO34" s="125">
        <v>0</v>
      </c>
      <c r="BP34" s="125">
        <v>0</v>
      </c>
      <c r="BQ34" s="125">
        <v>0</v>
      </c>
    </row>
    <row r="35" s="110" customFormat="1" spans="1:69">
      <c r="A35" s="123" t="s">
        <v>139</v>
      </c>
      <c r="B35" s="123" t="s">
        <v>174</v>
      </c>
      <c r="C35" s="123" t="s">
        <v>137</v>
      </c>
      <c r="D35" s="124" t="s">
        <v>141</v>
      </c>
      <c r="E35" s="125">
        <f t="shared" si="1"/>
        <v>260.08</v>
      </c>
      <c r="F35" s="125">
        <f t="shared" si="3"/>
        <v>148.05</v>
      </c>
      <c r="G35" s="125">
        <v>88.06</v>
      </c>
      <c r="H35" s="125">
        <f t="shared" si="4"/>
        <v>52.65</v>
      </c>
      <c r="I35" s="125">
        <v>52.65</v>
      </c>
      <c r="J35" s="125">
        <v>0</v>
      </c>
      <c r="K35" s="125">
        <v>0</v>
      </c>
      <c r="L35" s="125">
        <v>0</v>
      </c>
      <c r="M35" s="125">
        <v>7.34</v>
      </c>
      <c r="N35" s="125">
        <v>0</v>
      </c>
      <c r="O35" s="125">
        <v>0</v>
      </c>
      <c r="P35" s="125">
        <v>0</v>
      </c>
      <c r="Q35" s="125"/>
      <c r="R35" s="125">
        <v>0</v>
      </c>
      <c r="S35" s="125">
        <v>0</v>
      </c>
      <c r="T35" s="125">
        <v>0</v>
      </c>
      <c r="U35" s="125">
        <v>0</v>
      </c>
      <c r="V35" s="125">
        <v>0</v>
      </c>
      <c r="W35" s="125">
        <v>0</v>
      </c>
      <c r="X35" s="123" t="s">
        <v>139</v>
      </c>
      <c r="Y35" s="123" t="s">
        <v>174</v>
      </c>
      <c r="Z35" s="123" t="s">
        <v>137</v>
      </c>
      <c r="AA35" s="124" t="s">
        <v>141</v>
      </c>
      <c r="AB35" s="125">
        <f>SUBTOTAL(9,AC35:BD35)</f>
        <v>111.46</v>
      </c>
      <c r="AC35" s="136">
        <v>15</v>
      </c>
      <c r="AD35" s="136">
        <v>3</v>
      </c>
      <c r="AE35" s="137">
        <v>0</v>
      </c>
      <c r="AF35" s="137">
        <v>0</v>
      </c>
      <c r="AG35" s="136">
        <v>0.6</v>
      </c>
      <c r="AH35" s="136">
        <v>1.5</v>
      </c>
      <c r="AI35" s="136">
        <v>0</v>
      </c>
      <c r="AJ35" s="136">
        <v>0</v>
      </c>
      <c r="AK35" s="136">
        <v>0</v>
      </c>
      <c r="AL35" s="136">
        <v>14</v>
      </c>
      <c r="AM35" s="137">
        <v>0</v>
      </c>
      <c r="AN35" s="136">
        <v>1</v>
      </c>
      <c r="AO35" s="136">
        <v>0</v>
      </c>
      <c r="AP35" s="136">
        <v>2</v>
      </c>
      <c r="AQ35" s="136">
        <v>5</v>
      </c>
      <c r="AR35" s="136">
        <v>18</v>
      </c>
      <c r="AS35" s="137">
        <v>0</v>
      </c>
      <c r="AT35" s="137">
        <v>0</v>
      </c>
      <c r="AU35" s="137">
        <v>0</v>
      </c>
      <c r="AV35" s="136">
        <v>5</v>
      </c>
      <c r="AW35" s="137">
        <v>0</v>
      </c>
      <c r="AX35" s="136">
        <v>15</v>
      </c>
      <c r="AY35" s="136">
        <v>0</v>
      </c>
      <c r="AZ35" s="136">
        <v>0</v>
      </c>
      <c r="BA35" s="136">
        <v>23.36</v>
      </c>
      <c r="BB35" s="136">
        <v>0</v>
      </c>
      <c r="BC35" s="136">
        <v>8</v>
      </c>
      <c r="BD35" s="125">
        <v>0</v>
      </c>
      <c r="BE35" s="125">
        <f t="shared" si="6"/>
        <v>0.57</v>
      </c>
      <c r="BF35" s="125">
        <f t="shared" si="7"/>
        <v>0</v>
      </c>
      <c r="BG35" s="125"/>
      <c r="BH35" s="125"/>
      <c r="BI35" s="125">
        <v>0</v>
      </c>
      <c r="BJ35" s="125">
        <v>0</v>
      </c>
      <c r="BK35" s="125">
        <v>0.57</v>
      </c>
      <c r="BL35" s="125">
        <v>0</v>
      </c>
      <c r="BM35" s="125">
        <v>0</v>
      </c>
      <c r="BN35" s="125">
        <v>0</v>
      </c>
      <c r="BO35" s="125">
        <v>0</v>
      </c>
      <c r="BP35" s="125">
        <v>0</v>
      </c>
      <c r="BQ35" s="125">
        <v>0</v>
      </c>
    </row>
    <row r="36" s="110" customFormat="1" spans="1:69">
      <c r="A36" s="123"/>
      <c r="B36" s="123" t="s">
        <v>175</v>
      </c>
      <c r="C36" s="123"/>
      <c r="D36" s="124" t="s">
        <v>176</v>
      </c>
      <c r="E36" s="125">
        <f t="shared" si="1"/>
        <v>278.37</v>
      </c>
      <c r="F36" s="125">
        <f t="shared" si="3"/>
        <v>276.95</v>
      </c>
      <c r="G36" s="125">
        <v>276.95</v>
      </c>
      <c r="H36" s="125">
        <f t="shared" si="4"/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0</v>
      </c>
      <c r="N36" s="125">
        <v>0</v>
      </c>
      <c r="O36" s="125">
        <v>0</v>
      </c>
      <c r="P36" s="125">
        <v>0</v>
      </c>
      <c r="Q36" s="125"/>
      <c r="R36" s="125">
        <v>0</v>
      </c>
      <c r="S36" s="125">
        <v>0</v>
      </c>
      <c r="T36" s="125">
        <v>0</v>
      </c>
      <c r="U36" s="125">
        <v>0</v>
      </c>
      <c r="V36" s="125">
        <v>0</v>
      </c>
      <c r="W36" s="125">
        <v>0</v>
      </c>
      <c r="X36" s="123"/>
      <c r="Y36" s="123" t="s">
        <v>175</v>
      </c>
      <c r="Z36" s="123"/>
      <c r="AA36" s="124" t="s">
        <v>176</v>
      </c>
      <c r="AB36" s="125">
        <f>SUM(AB37:AB38)</f>
        <v>0</v>
      </c>
      <c r="AC36" s="125">
        <f t="shared" ref="AC36:BD36" si="20">SUM(AC37:AC38)</f>
        <v>0</v>
      </c>
      <c r="AD36" s="125">
        <f t="shared" si="20"/>
        <v>0</v>
      </c>
      <c r="AE36" s="125">
        <f t="shared" si="20"/>
        <v>0</v>
      </c>
      <c r="AF36" s="125">
        <f t="shared" si="20"/>
        <v>0</v>
      </c>
      <c r="AG36" s="125">
        <f t="shared" si="20"/>
        <v>0</v>
      </c>
      <c r="AH36" s="125">
        <f t="shared" si="20"/>
        <v>0</v>
      </c>
      <c r="AI36" s="125">
        <f t="shared" si="20"/>
        <v>0</v>
      </c>
      <c r="AJ36" s="125">
        <f t="shared" si="20"/>
        <v>0</v>
      </c>
      <c r="AK36" s="125">
        <f t="shared" si="20"/>
        <v>0</v>
      </c>
      <c r="AL36" s="125">
        <f t="shared" si="20"/>
        <v>0</v>
      </c>
      <c r="AM36" s="125">
        <f t="shared" si="20"/>
        <v>0</v>
      </c>
      <c r="AN36" s="125">
        <f t="shared" si="20"/>
        <v>0</v>
      </c>
      <c r="AO36" s="125">
        <f t="shared" si="20"/>
        <v>0</v>
      </c>
      <c r="AP36" s="125">
        <f t="shared" si="20"/>
        <v>0</v>
      </c>
      <c r="AQ36" s="125">
        <f t="shared" si="20"/>
        <v>0</v>
      </c>
      <c r="AR36" s="125">
        <f t="shared" si="20"/>
        <v>0</v>
      </c>
      <c r="AS36" s="125">
        <f t="shared" si="20"/>
        <v>0</v>
      </c>
      <c r="AT36" s="125">
        <f t="shared" si="20"/>
        <v>0</v>
      </c>
      <c r="AU36" s="125">
        <f t="shared" si="20"/>
        <v>0</v>
      </c>
      <c r="AV36" s="125">
        <f t="shared" si="20"/>
        <v>0</v>
      </c>
      <c r="AW36" s="125">
        <f t="shared" si="20"/>
        <v>0</v>
      </c>
      <c r="AX36" s="125">
        <f t="shared" si="20"/>
        <v>0</v>
      </c>
      <c r="AY36" s="125">
        <f t="shared" si="20"/>
        <v>0</v>
      </c>
      <c r="AZ36" s="125">
        <f t="shared" si="20"/>
        <v>0</v>
      </c>
      <c r="BA36" s="125">
        <f t="shared" si="20"/>
        <v>0</v>
      </c>
      <c r="BB36" s="125">
        <f t="shared" si="20"/>
        <v>0</v>
      </c>
      <c r="BC36" s="125">
        <f t="shared" si="20"/>
        <v>0</v>
      </c>
      <c r="BD36" s="125">
        <f t="shared" si="20"/>
        <v>0</v>
      </c>
      <c r="BE36" s="125">
        <f t="shared" si="6"/>
        <v>1.42</v>
      </c>
      <c r="BF36" s="125">
        <f t="shared" si="7"/>
        <v>0</v>
      </c>
      <c r="BG36" s="125"/>
      <c r="BH36" s="125"/>
      <c r="BI36" s="125">
        <v>0</v>
      </c>
      <c r="BJ36" s="125">
        <v>0</v>
      </c>
      <c r="BK36" s="125">
        <v>1.42</v>
      </c>
      <c r="BL36" s="125">
        <v>0</v>
      </c>
      <c r="BM36" s="125">
        <v>0</v>
      </c>
      <c r="BN36" s="125">
        <v>0</v>
      </c>
      <c r="BO36" s="125">
        <v>0</v>
      </c>
      <c r="BP36" s="125">
        <v>0</v>
      </c>
      <c r="BQ36" s="125">
        <v>0</v>
      </c>
    </row>
    <row r="37" s="110" customFormat="1" spans="1:69">
      <c r="A37" s="123" t="s">
        <v>139</v>
      </c>
      <c r="B37" s="123" t="s">
        <v>177</v>
      </c>
      <c r="C37" s="123" t="s">
        <v>137</v>
      </c>
      <c r="D37" s="124" t="s">
        <v>141</v>
      </c>
      <c r="E37" s="125">
        <f t="shared" si="1"/>
        <v>276.95</v>
      </c>
      <c r="F37" s="125">
        <f t="shared" si="3"/>
        <v>276.95</v>
      </c>
      <c r="G37" s="125">
        <v>276.95</v>
      </c>
      <c r="H37" s="125">
        <f t="shared" si="4"/>
        <v>0</v>
      </c>
      <c r="I37" s="125">
        <v>0</v>
      </c>
      <c r="J37" s="125">
        <v>0</v>
      </c>
      <c r="K37" s="125">
        <v>0</v>
      </c>
      <c r="L37" s="125">
        <v>0</v>
      </c>
      <c r="M37" s="125">
        <v>0</v>
      </c>
      <c r="N37" s="125">
        <v>0</v>
      </c>
      <c r="O37" s="125">
        <v>0</v>
      </c>
      <c r="P37" s="125">
        <v>0</v>
      </c>
      <c r="Q37" s="125"/>
      <c r="R37" s="125">
        <v>0</v>
      </c>
      <c r="S37" s="125">
        <v>0</v>
      </c>
      <c r="T37" s="125">
        <v>0</v>
      </c>
      <c r="U37" s="125">
        <v>0</v>
      </c>
      <c r="V37" s="125">
        <v>0</v>
      </c>
      <c r="W37" s="125">
        <v>0</v>
      </c>
      <c r="X37" s="123" t="s">
        <v>139</v>
      </c>
      <c r="Y37" s="123" t="s">
        <v>177</v>
      </c>
      <c r="Z37" s="123" t="s">
        <v>137</v>
      </c>
      <c r="AA37" s="124" t="s">
        <v>141</v>
      </c>
      <c r="AB37" s="125">
        <f t="shared" ref="AB37:AB38" si="21">SUBTOTAL(9,AC37:BD37)</f>
        <v>0</v>
      </c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>
        <v>0</v>
      </c>
      <c r="BE37" s="125">
        <f t="shared" si="6"/>
        <v>0</v>
      </c>
      <c r="BF37" s="125">
        <f t="shared" si="7"/>
        <v>0</v>
      </c>
      <c r="BG37" s="125"/>
      <c r="BH37" s="125"/>
      <c r="BI37" s="125">
        <v>0</v>
      </c>
      <c r="BJ37" s="125">
        <v>0</v>
      </c>
      <c r="BK37" s="125">
        <v>0</v>
      </c>
      <c r="BL37" s="125">
        <v>0</v>
      </c>
      <c r="BM37" s="125">
        <v>0</v>
      </c>
      <c r="BN37" s="125">
        <v>0</v>
      </c>
      <c r="BO37" s="125">
        <v>0</v>
      </c>
      <c r="BP37" s="125">
        <v>0</v>
      </c>
      <c r="BQ37" s="125">
        <v>0</v>
      </c>
    </row>
    <row r="38" s="110" customFormat="1" spans="1:69">
      <c r="A38" s="123" t="s">
        <v>139</v>
      </c>
      <c r="B38" s="123" t="s">
        <v>177</v>
      </c>
      <c r="C38" s="123" t="s">
        <v>154</v>
      </c>
      <c r="D38" s="124" t="s">
        <v>178</v>
      </c>
      <c r="E38" s="125">
        <f t="shared" si="1"/>
        <v>1.42</v>
      </c>
      <c r="F38" s="125">
        <f t="shared" si="3"/>
        <v>0</v>
      </c>
      <c r="G38" s="125">
        <v>0</v>
      </c>
      <c r="H38" s="125">
        <f t="shared" si="4"/>
        <v>0</v>
      </c>
      <c r="I38" s="125">
        <v>0</v>
      </c>
      <c r="J38" s="125">
        <v>0</v>
      </c>
      <c r="K38" s="125">
        <v>0</v>
      </c>
      <c r="L38" s="125">
        <v>0</v>
      </c>
      <c r="M38" s="125">
        <v>0</v>
      </c>
      <c r="N38" s="125">
        <v>0</v>
      </c>
      <c r="O38" s="125">
        <v>0</v>
      </c>
      <c r="P38" s="125">
        <v>0</v>
      </c>
      <c r="Q38" s="125"/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3" t="s">
        <v>139</v>
      </c>
      <c r="Y38" s="123" t="s">
        <v>177</v>
      </c>
      <c r="Z38" s="123" t="s">
        <v>154</v>
      </c>
      <c r="AA38" s="124" t="s">
        <v>178</v>
      </c>
      <c r="AB38" s="125">
        <f t="shared" si="21"/>
        <v>0</v>
      </c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>
        <v>0</v>
      </c>
      <c r="BE38" s="125">
        <f t="shared" si="6"/>
        <v>1.42</v>
      </c>
      <c r="BF38" s="125">
        <f t="shared" si="7"/>
        <v>0</v>
      </c>
      <c r="BG38" s="125"/>
      <c r="BH38" s="125"/>
      <c r="BI38" s="125">
        <v>0</v>
      </c>
      <c r="BJ38" s="125">
        <v>0</v>
      </c>
      <c r="BK38" s="125">
        <v>1.42</v>
      </c>
      <c r="BL38" s="125">
        <v>0</v>
      </c>
      <c r="BM38" s="125">
        <v>0</v>
      </c>
      <c r="BN38" s="125">
        <v>0</v>
      </c>
      <c r="BO38" s="125">
        <v>0</v>
      </c>
      <c r="BP38" s="125">
        <v>0</v>
      </c>
      <c r="BQ38" s="125">
        <v>0</v>
      </c>
    </row>
    <row r="39" s="110" customFormat="1" spans="1:69">
      <c r="A39" s="123"/>
      <c r="B39" s="123" t="s">
        <v>179</v>
      </c>
      <c r="C39" s="123"/>
      <c r="D39" s="124" t="s">
        <v>180</v>
      </c>
      <c r="E39" s="125">
        <f t="shared" si="1"/>
        <v>515.82</v>
      </c>
      <c r="F39" s="125">
        <f t="shared" si="3"/>
        <v>231.83</v>
      </c>
      <c r="G39" s="125">
        <v>0</v>
      </c>
      <c r="H39" s="125">
        <f t="shared" si="4"/>
        <v>168.75</v>
      </c>
      <c r="I39" s="125">
        <v>168.75</v>
      </c>
      <c r="J39" s="125">
        <v>0</v>
      </c>
      <c r="K39" s="125">
        <v>0</v>
      </c>
      <c r="L39" s="125">
        <v>0</v>
      </c>
      <c r="M39" s="125">
        <v>23.08</v>
      </c>
      <c r="N39" s="125">
        <v>0</v>
      </c>
      <c r="O39" s="125">
        <v>0</v>
      </c>
      <c r="P39" s="125">
        <v>0</v>
      </c>
      <c r="Q39" s="125"/>
      <c r="R39" s="125">
        <v>0</v>
      </c>
      <c r="S39" s="125">
        <v>0</v>
      </c>
      <c r="T39" s="125">
        <v>0</v>
      </c>
      <c r="U39" s="125">
        <v>0</v>
      </c>
      <c r="V39" s="125">
        <v>0</v>
      </c>
      <c r="W39" s="125">
        <v>40</v>
      </c>
      <c r="X39" s="123"/>
      <c r="Y39" s="123" t="s">
        <v>179</v>
      </c>
      <c r="Z39" s="123"/>
      <c r="AA39" s="124" t="s">
        <v>180</v>
      </c>
      <c r="AB39" s="125">
        <f>SUM(AB40)</f>
        <v>283.99</v>
      </c>
      <c r="AC39" s="125">
        <f t="shared" ref="AC39:BD39" si="22">SUM(AC40)</f>
        <v>30</v>
      </c>
      <c r="AD39" s="125">
        <f t="shared" si="22"/>
        <v>10</v>
      </c>
      <c r="AE39" s="125">
        <f t="shared" si="22"/>
        <v>0</v>
      </c>
      <c r="AF39" s="125">
        <f t="shared" si="22"/>
        <v>0</v>
      </c>
      <c r="AG39" s="125">
        <f t="shared" si="22"/>
        <v>5</v>
      </c>
      <c r="AH39" s="125">
        <f t="shared" si="22"/>
        <v>10</v>
      </c>
      <c r="AI39" s="125">
        <f t="shared" si="22"/>
        <v>10</v>
      </c>
      <c r="AJ39" s="125">
        <f t="shared" si="22"/>
        <v>0</v>
      </c>
      <c r="AK39" s="125">
        <f t="shared" si="22"/>
        <v>0</v>
      </c>
      <c r="AL39" s="125">
        <f t="shared" si="22"/>
        <v>20</v>
      </c>
      <c r="AM39" s="125">
        <f t="shared" si="22"/>
        <v>0</v>
      </c>
      <c r="AN39" s="125">
        <f t="shared" si="22"/>
        <v>10</v>
      </c>
      <c r="AO39" s="125">
        <f t="shared" si="22"/>
        <v>0</v>
      </c>
      <c r="AP39" s="125">
        <f t="shared" si="22"/>
        <v>6</v>
      </c>
      <c r="AQ39" s="125">
        <f t="shared" si="22"/>
        <v>5</v>
      </c>
      <c r="AR39" s="125">
        <f t="shared" si="22"/>
        <v>3</v>
      </c>
      <c r="AS39" s="125">
        <f t="shared" si="22"/>
        <v>0</v>
      </c>
      <c r="AT39" s="125">
        <f t="shared" si="22"/>
        <v>0</v>
      </c>
      <c r="AU39" s="125">
        <f t="shared" si="22"/>
        <v>0</v>
      </c>
      <c r="AV39" s="125">
        <f t="shared" si="22"/>
        <v>2</v>
      </c>
      <c r="AW39" s="125">
        <f t="shared" si="22"/>
        <v>0</v>
      </c>
      <c r="AX39" s="125">
        <f t="shared" si="22"/>
        <v>9.3</v>
      </c>
      <c r="AY39" s="125">
        <f t="shared" si="22"/>
        <v>0</v>
      </c>
      <c r="AZ39" s="125">
        <f t="shared" si="22"/>
        <v>6</v>
      </c>
      <c r="BA39" s="125">
        <f t="shared" si="22"/>
        <v>50.84</v>
      </c>
      <c r="BB39" s="125">
        <f t="shared" si="22"/>
        <v>0</v>
      </c>
      <c r="BC39" s="125">
        <f t="shared" si="22"/>
        <v>106.85</v>
      </c>
      <c r="BD39" s="125">
        <f t="shared" si="22"/>
        <v>0</v>
      </c>
      <c r="BE39" s="125">
        <f t="shared" si="6"/>
        <v>0</v>
      </c>
      <c r="BF39" s="125">
        <f t="shared" si="7"/>
        <v>0</v>
      </c>
      <c r="BG39" s="125"/>
      <c r="BH39" s="125"/>
      <c r="BI39" s="125">
        <v>0</v>
      </c>
      <c r="BJ39" s="125">
        <v>0</v>
      </c>
      <c r="BK39" s="125">
        <v>0</v>
      </c>
      <c r="BL39" s="125">
        <v>0</v>
      </c>
      <c r="BM39" s="125">
        <v>0</v>
      </c>
      <c r="BN39" s="125">
        <v>0</v>
      </c>
      <c r="BO39" s="125">
        <v>0</v>
      </c>
      <c r="BP39" s="125">
        <v>0</v>
      </c>
      <c r="BQ39" s="125">
        <v>0</v>
      </c>
    </row>
    <row r="40" s="110" customFormat="1" spans="1:69">
      <c r="A40" s="123" t="s">
        <v>139</v>
      </c>
      <c r="B40" s="123" t="s">
        <v>181</v>
      </c>
      <c r="C40" s="123" t="s">
        <v>137</v>
      </c>
      <c r="D40" s="124" t="s">
        <v>141</v>
      </c>
      <c r="E40" s="125">
        <f t="shared" si="1"/>
        <v>515.82</v>
      </c>
      <c r="F40" s="125">
        <f t="shared" si="3"/>
        <v>231.83</v>
      </c>
      <c r="G40" s="125">
        <v>0</v>
      </c>
      <c r="H40" s="125">
        <f t="shared" si="4"/>
        <v>168.75</v>
      </c>
      <c r="I40" s="125">
        <v>168.75</v>
      </c>
      <c r="J40" s="125">
        <v>0</v>
      </c>
      <c r="K40" s="125">
        <v>0</v>
      </c>
      <c r="L40" s="125">
        <v>0</v>
      </c>
      <c r="M40" s="125">
        <v>23.08</v>
      </c>
      <c r="N40" s="125">
        <v>0</v>
      </c>
      <c r="O40" s="125">
        <v>0</v>
      </c>
      <c r="P40" s="125">
        <v>0</v>
      </c>
      <c r="Q40" s="125"/>
      <c r="R40" s="125">
        <v>0</v>
      </c>
      <c r="S40" s="125">
        <v>0</v>
      </c>
      <c r="T40" s="125">
        <v>0</v>
      </c>
      <c r="U40" s="125">
        <v>0</v>
      </c>
      <c r="V40" s="125">
        <v>0</v>
      </c>
      <c r="W40" s="125">
        <v>40</v>
      </c>
      <c r="X40" s="123" t="s">
        <v>139</v>
      </c>
      <c r="Y40" s="123" t="s">
        <v>181</v>
      </c>
      <c r="Z40" s="123" t="s">
        <v>137</v>
      </c>
      <c r="AA40" s="124" t="s">
        <v>141</v>
      </c>
      <c r="AB40" s="125">
        <f>SUBTOTAL(9,AC40:BD40)</f>
        <v>283.99</v>
      </c>
      <c r="AC40" s="136">
        <v>30</v>
      </c>
      <c r="AD40" s="136">
        <v>10</v>
      </c>
      <c r="AE40" s="137">
        <v>0</v>
      </c>
      <c r="AF40" s="137">
        <v>0</v>
      </c>
      <c r="AG40" s="136">
        <v>5</v>
      </c>
      <c r="AH40" s="136">
        <v>10</v>
      </c>
      <c r="AI40" s="136">
        <v>10</v>
      </c>
      <c r="AJ40" s="136">
        <v>0</v>
      </c>
      <c r="AK40" s="136">
        <v>0</v>
      </c>
      <c r="AL40" s="136">
        <v>20</v>
      </c>
      <c r="AM40" s="137">
        <v>0</v>
      </c>
      <c r="AN40" s="136">
        <v>10</v>
      </c>
      <c r="AO40" s="136">
        <v>0</v>
      </c>
      <c r="AP40" s="136">
        <v>6</v>
      </c>
      <c r="AQ40" s="136">
        <v>5</v>
      </c>
      <c r="AR40" s="136">
        <v>3</v>
      </c>
      <c r="AS40" s="137">
        <v>0</v>
      </c>
      <c r="AT40" s="137">
        <v>0</v>
      </c>
      <c r="AU40" s="137">
        <v>0</v>
      </c>
      <c r="AV40" s="136">
        <v>2</v>
      </c>
      <c r="AW40" s="137">
        <v>0</v>
      </c>
      <c r="AX40" s="136">
        <v>9.3</v>
      </c>
      <c r="AY40" s="136">
        <v>0</v>
      </c>
      <c r="AZ40" s="136">
        <v>6</v>
      </c>
      <c r="BA40" s="136">
        <v>50.84</v>
      </c>
      <c r="BB40" s="136">
        <v>0</v>
      </c>
      <c r="BC40" s="136">
        <v>106.85</v>
      </c>
      <c r="BD40" s="125">
        <v>0</v>
      </c>
      <c r="BE40" s="125">
        <f t="shared" si="6"/>
        <v>0</v>
      </c>
      <c r="BF40" s="125">
        <f t="shared" si="7"/>
        <v>0</v>
      </c>
      <c r="BG40" s="125"/>
      <c r="BH40" s="125"/>
      <c r="BI40" s="125">
        <v>0</v>
      </c>
      <c r="BJ40" s="125">
        <v>0</v>
      </c>
      <c r="BK40" s="125">
        <v>0</v>
      </c>
      <c r="BL40" s="125">
        <v>0</v>
      </c>
      <c r="BM40" s="125">
        <v>0</v>
      </c>
      <c r="BN40" s="125">
        <v>0</v>
      </c>
      <c r="BO40" s="125">
        <v>0</v>
      </c>
      <c r="BP40" s="125">
        <v>0</v>
      </c>
      <c r="BQ40" s="125">
        <v>0</v>
      </c>
    </row>
    <row r="41" s="110" customFormat="1" spans="1:69">
      <c r="A41" s="123"/>
      <c r="B41" s="123" t="s">
        <v>182</v>
      </c>
      <c r="C41" s="123"/>
      <c r="D41" s="124" t="s">
        <v>183</v>
      </c>
      <c r="E41" s="125">
        <f t="shared" si="1"/>
        <v>319.12</v>
      </c>
      <c r="F41" s="125">
        <f t="shared" si="3"/>
        <v>235.81</v>
      </c>
      <c r="G41" s="125">
        <v>132.52</v>
      </c>
      <c r="H41" s="125">
        <f t="shared" si="4"/>
        <v>92.25</v>
      </c>
      <c r="I41" s="125">
        <v>92.25</v>
      </c>
      <c r="J41" s="125">
        <v>0</v>
      </c>
      <c r="K41" s="125">
        <v>0</v>
      </c>
      <c r="L41" s="125">
        <v>0</v>
      </c>
      <c r="M41" s="125">
        <v>11.04</v>
      </c>
      <c r="N41" s="125">
        <v>0</v>
      </c>
      <c r="O41" s="125">
        <v>0</v>
      </c>
      <c r="P41" s="125">
        <v>0</v>
      </c>
      <c r="Q41" s="125"/>
      <c r="R41" s="125">
        <v>0</v>
      </c>
      <c r="S41" s="125">
        <v>0</v>
      </c>
      <c r="T41" s="125">
        <v>0</v>
      </c>
      <c r="U41" s="125">
        <v>0</v>
      </c>
      <c r="V41" s="125">
        <v>0</v>
      </c>
      <c r="W41" s="125">
        <v>0</v>
      </c>
      <c r="X41" s="123"/>
      <c r="Y41" s="123" t="s">
        <v>182</v>
      </c>
      <c r="Z41" s="123"/>
      <c r="AA41" s="124" t="s">
        <v>183</v>
      </c>
      <c r="AB41" s="125">
        <f>SUM(AB42:AB45)</f>
        <v>76.82</v>
      </c>
      <c r="AC41" s="125">
        <f t="shared" ref="AC41:BD41" si="23">SUM(AC42:AC45)</f>
        <v>15.5</v>
      </c>
      <c r="AD41" s="125">
        <f t="shared" si="23"/>
        <v>0.32</v>
      </c>
      <c r="AE41" s="125">
        <f t="shared" si="23"/>
        <v>0</v>
      </c>
      <c r="AF41" s="125">
        <f t="shared" si="23"/>
        <v>0</v>
      </c>
      <c r="AG41" s="125">
        <f t="shared" si="23"/>
        <v>0.75</v>
      </c>
      <c r="AH41" s="125">
        <f t="shared" si="23"/>
        <v>4.35</v>
      </c>
      <c r="AI41" s="125">
        <f t="shared" si="23"/>
        <v>0.78</v>
      </c>
      <c r="AJ41" s="125">
        <f t="shared" si="23"/>
        <v>0</v>
      </c>
      <c r="AK41" s="125">
        <f t="shared" si="23"/>
        <v>0</v>
      </c>
      <c r="AL41" s="125">
        <f t="shared" si="23"/>
        <v>17.6</v>
      </c>
      <c r="AM41" s="125">
        <f t="shared" si="23"/>
        <v>0</v>
      </c>
      <c r="AN41" s="125">
        <f t="shared" si="23"/>
        <v>0.2</v>
      </c>
      <c r="AO41" s="125">
        <f t="shared" si="23"/>
        <v>0</v>
      </c>
      <c r="AP41" s="125">
        <f t="shared" si="23"/>
        <v>1.1</v>
      </c>
      <c r="AQ41" s="125">
        <f t="shared" si="23"/>
        <v>0.7</v>
      </c>
      <c r="AR41" s="125">
        <f t="shared" si="23"/>
        <v>2</v>
      </c>
      <c r="AS41" s="125">
        <f t="shared" si="23"/>
        <v>0</v>
      </c>
      <c r="AT41" s="125">
        <f t="shared" si="23"/>
        <v>0</v>
      </c>
      <c r="AU41" s="125">
        <f t="shared" si="23"/>
        <v>0</v>
      </c>
      <c r="AV41" s="125">
        <f t="shared" si="23"/>
        <v>3</v>
      </c>
      <c r="AW41" s="125">
        <f t="shared" si="23"/>
        <v>0</v>
      </c>
      <c r="AX41" s="125">
        <f t="shared" si="23"/>
        <v>4.6</v>
      </c>
      <c r="AY41" s="125">
        <f t="shared" si="23"/>
        <v>0.5</v>
      </c>
      <c r="AZ41" s="125">
        <f t="shared" si="23"/>
        <v>0</v>
      </c>
      <c r="BA41" s="125">
        <f t="shared" si="23"/>
        <v>21.52</v>
      </c>
      <c r="BB41" s="125">
        <f t="shared" si="23"/>
        <v>0</v>
      </c>
      <c r="BC41" s="125">
        <f t="shared" si="23"/>
        <v>3.9</v>
      </c>
      <c r="BD41" s="125">
        <f t="shared" si="23"/>
        <v>0</v>
      </c>
      <c r="BE41" s="125">
        <f t="shared" si="6"/>
        <v>6.49</v>
      </c>
      <c r="BF41" s="125">
        <f t="shared" si="7"/>
        <v>0</v>
      </c>
      <c r="BG41" s="125"/>
      <c r="BH41" s="125"/>
      <c r="BI41" s="125">
        <v>0</v>
      </c>
      <c r="BJ41" s="125">
        <v>0</v>
      </c>
      <c r="BK41" s="125">
        <v>6.49</v>
      </c>
      <c r="BL41" s="125">
        <v>0</v>
      </c>
      <c r="BM41" s="125">
        <v>0</v>
      </c>
      <c r="BN41" s="125">
        <v>0</v>
      </c>
      <c r="BO41" s="125">
        <v>0</v>
      </c>
      <c r="BP41" s="125">
        <v>0</v>
      </c>
      <c r="BQ41" s="125">
        <v>0</v>
      </c>
    </row>
    <row r="42" s="110" customFormat="1" spans="1:69">
      <c r="A42" s="123" t="s">
        <v>139</v>
      </c>
      <c r="B42" s="123" t="s">
        <v>184</v>
      </c>
      <c r="C42" s="123" t="s">
        <v>137</v>
      </c>
      <c r="D42" s="124" t="s">
        <v>141</v>
      </c>
      <c r="E42" s="125">
        <f t="shared" si="1"/>
        <v>319.12</v>
      </c>
      <c r="F42" s="125">
        <f t="shared" si="3"/>
        <v>235.81</v>
      </c>
      <c r="G42" s="125">
        <v>132.52</v>
      </c>
      <c r="H42" s="125">
        <f t="shared" si="4"/>
        <v>92.25</v>
      </c>
      <c r="I42" s="125">
        <v>92.25</v>
      </c>
      <c r="J42" s="125">
        <v>0</v>
      </c>
      <c r="K42" s="125">
        <v>0</v>
      </c>
      <c r="L42" s="125">
        <v>0</v>
      </c>
      <c r="M42" s="125">
        <v>11.04</v>
      </c>
      <c r="N42" s="125">
        <v>0</v>
      </c>
      <c r="O42" s="125">
        <v>0</v>
      </c>
      <c r="P42" s="125">
        <v>0</v>
      </c>
      <c r="Q42" s="125"/>
      <c r="R42" s="125">
        <v>0</v>
      </c>
      <c r="S42" s="125">
        <v>0</v>
      </c>
      <c r="T42" s="125">
        <v>0</v>
      </c>
      <c r="U42" s="125">
        <v>0</v>
      </c>
      <c r="V42" s="125">
        <v>0</v>
      </c>
      <c r="W42" s="125">
        <v>0</v>
      </c>
      <c r="X42" s="123" t="s">
        <v>139</v>
      </c>
      <c r="Y42" s="123" t="s">
        <v>184</v>
      </c>
      <c r="Z42" s="123" t="s">
        <v>137</v>
      </c>
      <c r="AA42" s="124" t="s">
        <v>141</v>
      </c>
      <c r="AB42" s="125">
        <f t="shared" ref="AB42:AB45" si="24">SUBTOTAL(9,AC42:BD42)</f>
        <v>76.82</v>
      </c>
      <c r="AC42" s="136">
        <v>15.5</v>
      </c>
      <c r="AD42" s="136">
        <v>0.32</v>
      </c>
      <c r="AE42" s="137">
        <v>0</v>
      </c>
      <c r="AF42" s="137">
        <v>0</v>
      </c>
      <c r="AG42" s="136">
        <v>0.75</v>
      </c>
      <c r="AH42" s="136">
        <v>4.35</v>
      </c>
      <c r="AI42" s="136">
        <v>0.78</v>
      </c>
      <c r="AJ42" s="136">
        <v>0</v>
      </c>
      <c r="AK42" s="136">
        <v>0</v>
      </c>
      <c r="AL42" s="136">
        <v>17.6</v>
      </c>
      <c r="AM42" s="137">
        <v>0</v>
      </c>
      <c r="AN42" s="136">
        <v>0.2</v>
      </c>
      <c r="AO42" s="136">
        <v>0</v>
      </c>
      <c r="AP42" s="136">
        <v>1.1</v>
      </c>
      <c r="AQ42" s="136">
        <v>0.7</v>
      </c>
      <c r="AR42" s="136">
        <v>2</v>
      </c>
      <c r="AS42" s="137">
        <v>0</v>
      </c>
      <c r="AT42" s="137">
        <v>0</v>
      </c>
      <c r="AU42" s="137">
        <v>0</v>
      </c>
      <c r="AV42" s="136">
        <v>3</v>
      </c>
      <c r="AW42" s="137">
        <v>0</v>
      </c>
      <c r="AX42" s="136">
        <v>4.6</v>
      </c>
      <c r="AY42" s="136">
        <v>0.5</v>
      </c>
      <c r="AZ42" s="136">
        <v>0</v>
      </c>
      <c r="BA42" s="136">
        <v>21.52</v>
      </c>
      <c r="BB42" s="136">
        <v>0</v>
      </c>
      <c r="BC42" s="136">
        <v>3.9</v>
      </c>
      <c r="BD42" s="125">
        <v>0</v>
      </c>
      <c r="BE42" s="125">
        <f t="shared" si="6"/>
        <v>6.49</v>
      </c>
      <c r="BF42" s="125">
        <f t="shared" si="7"/>
        <v>0</v>
      </c>
      <c r="BG42" s="125"/>
      <c r="BH42" s="125"/>
      <c r="BI42" s="125">
        <v>0</v>
      </c>
      <c r="BJ42" s="125">
        <v>0</v>
      </c>
      <c r="BK42" s="125">
        <v>6.49</v>
      </c>
      <c r="BL42" s="125">
        <v>0</v>
      </c>
      <c r="BM42" s="125">
        <v>0</v>
      </c>
      <c r="BN42" s="125">
        <v>0</v>
      </c>
      <c r="BO42" s="125">
        <v>0</v>
      </c>
      <c r="BP42" s="125">
        <v>0</v>
      </c>
      <c r="BQ42" s="125">
        <v>0</v>
      </c>
    </row>
    <row r="43" s="110" customFormat="1" spans="1:69">
      <c r="A43" s="123" t="s">
        <v>139</v>
      </c>
      <c r="B43" s="123" t="s">
        <v>184</v>
      </c>
      <c r="C43" s="123" t="s">
        <v>156</v>
      </c>
      <c r="D43" s="124" t="s">
        <v>185</v>
      </c>
      <c r="E43" s="125">
        <f t="shared" si="1"/>
        <v>0</v>
      </c>
      <c r="F43" s="125">
        <f t="shared" si="3"/>
        <v>0</v>
      </c>
      <c r="G43" s="125">
        <v>0</v>
      </c>
      <c r="H43" s="125">
        <f t="shared" si="4"/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  <c r="O43" s="125">
        <v>0</v>
      </c>
      <c r="P43" s="125">
        <v>0</v>
      </c>
      <c r="Q43" s="125"/>
      <c r="R43" s="125">
        <v>0</v>
      </c>
      <c r="S43" s="125">
        <v>0</v>
      </c>
      <c r="T43" s="125">
        <v>0</v>
      </c>
      <c r="U43" s="125">
        <v>0</v>
      </c>
      <c r="V43" s="125">
        <v>0</v>
      </c>
      <c r="W43" s="125">
        <v>0</v>
      </c>
      <c r="X43" s="123" t="s">
        <v>139</v>
      </c>
      <c r="Y43" s="123" t="s">
        <v>184</v>
      </c>
      <c r="Z43" s="123" t="s">
        <v>156</v>
      </c>
      <c r="AA43" s="124" t="s">
        <v>185</v>
      </c>
      <c r="AB43" s="125">
        <f t="shared" si="24"/>
        <v>0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>
        <v>0</v>
      </c>
      <c r="BE43" s="125">
        <f t="shared" si="6"/>
        <v>0</v>
      </c>
      <c r="BF43" s="125">
        <f t="shared" si="7"/>
        <v>0</v>
      </c>
      <c r="BG43" s="125"/>
      <c r="BH43" s="125"/>
      <c r="BI43" s="125">
        <v>0</v>
      </c>
      <c r="BJ43" s="125">
        <v>0</v>
      </c>
      <c r="BK43" s="125">
        <v>0</v>
      </c>
      <c r="BL43" s="125">
        <v>0</v>
      </c>
      <c r="BM43" s="125">
        <v>0</v>
      </c>
      <c r="BN43" s="125">
        <v>0</v>
      </c>
      <c r="BO43" s="125">
        <v>0</v>
      </c>
      <c r="BP43" s="125">
        <v>0</v>
      </c>
      <c r="BQ43" s="125">
        <v>0</v>
      </c>
    </row>
    <row r="44" s="110" customFormat="1" spans="1:69">
      <c r="A44" s="123" t="s">
        <v>139</v>
      </c>
      <c r="B44" s="123" t="s">
        <v>184</v>
      </c>
      <c r="C44" s="123" t="s">
        <v>150</v>
      </c>
      <c r="D44" s="124" t="s">
        <v>186</v>
      </c>
      <c r="E44" s="125">
        <f t="shared" si="1"/>
        <v>0</v>
      </c>
      <c r="F44" s="125">
        <f t="shared" si="3"/>
        <v>0</v>
      </c>
      <c r="G44" s="125">
        <v>0</v>
      </c>
      <c r="H44" s="125">
        <f t="shared" si="4"/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  <c r="P44" s="125">
        <v>0</v>
      </c>
      <c r="Q44" s="125"/>
      <c r="R44" s="125">
        <v>0</v>
      </c>
      <c r="S44" s="125">
        <v>0</v>
      </c>
      <c r="T44" s="125">
        <v>0</v>
      </c>
      <c r="U44" s="125">
        <v>0</v>
      </c>
      <c r="V44" s="125">
        <v>0</v>
      </c>
      <c r="W44" s="125">
        <v>0</v>
      </c>
      <c r="X44" s="123" t="s">
        <v>139</v>
      </c>
      <c r="Y44" s="123" t="s">
        <v>184</v>
      </c>
      <c r="Z44" s="123" t="s">
        <v>150</v>
      </c>
      <c r="AA44" s="124" t="s">
        <v>186</v>
      </c>
      <c r="AB44" s="125">
        <f t="shared" si="24"/>
        <v>0</v>
      </c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>
        <v>0</v>
      </c>
      <c r="BE44" s="125">
        <f t="shared" si="6"/>
        <v>0</v>
      </c>
      <c r="BF44" s="125">
        <f t="shared" si="7"/>
        <v>0</v>
      </c>
      <c r="BG44" s="125"/>
      <c r="BH44" s="125"/>
      <c r="BI44" s="125">
        <v>0</v>
      </c>
      <c r="BJ44" s="125">
        <v>0</v>
      </c>
      <c r="BK44" s="125">
        <v>0</v>
      </c>
      <c r="BL44" s="125">
        <v>0</v>
      </c>
      <c r="BM44" s="125">
        <v>0</v>
      </c>
      <c r="BN44" s="125">
        <v>0</v>
      </c>
      <c r="BO44" s="125">
        <v>0</v>
      </c>
      <c r="BP44" s="125">
        <v>0</v>
      </c>
      <c r="BQ44" s="125">
        <v>0</v>
      </c>
    </row>
    <row r="45" s="110" customFormat="1" spans="1:69">
      <c r="A45" s="123" t="s">
        <v>139</v>
      </c>
      <c r="B45" s="123" t="s">
        <v>184</v>
      </c>
      <c r="C45" s="123" t="s">
        <v>154</v>
      </c>
      <c r="D45" s="124" t="s">
        <v>187</v>
      </c>
      <c r="E45" s="125">
        <f t="shared" si="1"/>
        <v>0</v>
      </c>
      <c r="F45" s="125">
        <f t="shared" si="3"/>
        <v>0</v>
      </c>
      <c r="G45" s="125">
        <v>0</v>
      </c>
      <c r="H45" s="125">
        <f t="shared" si="4"/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0</v>
      </c>
      <c r="O45" s="125">
        <v>0</v>
      </c>
      <c r="P45" s="125">
        <v>0</v>
      </c>
      <c r="Q45" s="125"/>
      <c r="R45" s="125">
        <v>0</v>
      </c>
      <c r="S45" s="125">
        <v>0</v>
      </c>
      <c r="T45" s="125">
        <v>0</v>
      </c>
      <c r="U45" s="125">
        <v>0</v>
      </c>
      <c r="V45" s="125">
        <v>0</v>
      </c>
      <c r="W45" s="125">
        <v>0</v>
      </c>
      <c r="X45" s="123" t="s">
        <v>139</v>
      </c>
      <c r="Y45" s="123" t="s">
        <v>184</v>
      </c>
      <c r="Z45" s="123" t="s">
        <v>154</v>
      </c>
      <c r="AA45" s="124" t="s">
        <v>187</v>
      </c>
      <c r="AB45" s="125">
        <f t="shared" si="24"/>
        <v>0</v>
      </c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>
        <v>0</v>
      </c>
      <c r="BE45" s="125">
        <f t="shared" si="6"/>
        <v>0</v>
      </c>
      <c r="BF45" s="125">
        <f t="shared" si="7"/>
        <v>0</v>
      </c>
      <c r="BG45" s="125"/>
      <c r="BH45" s="125"/>
      <c r="BI45" s="125">
        <v>0</v>
      </c>
      <c r="BJ45" s="125">
        <v>0</v>
      </c>
      <c r="BK45" s="125">
        <v>0</v>
      </c>
      <c r="BL45" s="125">
        <v>0</v>
      </c>
      <c r="BM45" s="125">
        <v>0</v>
      </c>
      <c r="BN45" s="125">
        <v>0</v>
      </c>
      <c r="BO45" s="125">
        <v>0</v>
      </c>
      <c r="BP45" s="125">
        <v>0</v>
      </c>
      <c r="BQ45" s="125">
        <v>0</v>
      </c>
    </row>
    <row r="46" s="110" customFormat="1" spans="1:69">
      <c r="A46" s="123"/>
      <c r="B46" s="123" t="s">
        <v>188</v>
      </c>
      <c r="C46" s="123"/>
      <c r="D46" s="124" t="s">
        <v>189</v>
      </c>
      <c r="E46" s="125">
        <f t="shared" si="1"/>
        <v>16.27</v>
      </c>
      <c r="F46" s="125">
        <f t="shared" si="3"/>
        <v>12.55</v>
      </c>
      <c r="G46" s="125">
        <v>7.43</v>
      </c>
      <c r="H46" s="125">
        <f t="shared" si="4"/>
        <v>4.5</v>
      </c>
      <c r="I46" s="125">
        <v>4.5</v>
      </c>
      <c r="J46" s="125">
        <v>0</v>
      </c>
      <c r="K46" s="125">
        <v>0</v>
      </c>
      <c r="L46" s="125">
        <v>0</v>
      </c>
      <c r="M46" s="125">
        <v>0.62</v>
      </c>
      <c r="N46" s="125">
        <v>0</v>
      </c>
      <c r="O46" s="125">
        <v>0</v>
      </c>
      <c r="P46" s="125">
        <v>0</v>
      </c>
      <c r="Q46" s="125"/>
      <c r="R46" s="125">
        <v>0</v>
      </c>
      <c r="S46" s="125">
        <v>0</v>
      </c>
      <c r="T46" s="125">
        <v>0</v>
      </c>
      <c r="U46" s="125">
        <v>0</v>
      </c>
      <c r="V46" s="125">
        <v>0</v>
      </c>
      <c r="W46" s="125">
        <v>0</v>
      </c>
      <c r="X46" s="123"/>
      <c r="Y46" s="123" t="s">
        <v>188</v>
      </c>
      <c r="Z46" s="123"/>
      <c r="AA46" s="124" t="s">
        <v>189</v>
      </c>
      <c r="AB46" s="125">
        <f>SUM(AB47:AB48)</f>
        <v>3.72</v>
      </c>
      <c r="AC46" s="125">
        <f t="shared" ref="AC46:BD46" si="25">SUM(AC47:AC48)</f>
        <v>1</v>
      </c>
      <c r="AD46" s="125">
        <f t="shared" si="25"/>
        <v>0</v>
      </c>
      <c r="AE46" s="125">
        <f t="shared" si="25"/>
        <v>0</v>
      </c>
      <c r="AF46" s="125">
        <f t="shared" si="25"/>
        <v>0</v>
      </c>
      <c r="AG46" s="125">
        <f t="shared" si="25"/>
        <v>0</v>
      </c>
      <c r="AH46" s="125">
        <f t="shared" si="25"/>
        <v>0</v>
      </c>
      <c r="AI46" s="125">
        <f t="shared" si="25"/>
        <v>0</v>
      </c>
      <c r="AJ46" s="125">
        <f t="shared" si="25"/>
        <v>0</v>
      </c>
      <c r="AK46" s="125">
        <f t="shared" si="25"/>
        <v>0</v>
      </c>
      <c r="AL46" s="125">
        <f t="shared" si="25"/>
        <v>0.4</v>
      </c>
      <c r="AM46" s="125">
        <f t="shared" si="25"/>
        <v>0</v>
      </c>
      <c r="AN46" s="125">
        <f t="shared" si="25"/>
        <v>0</v>
      </c>
      <c r="AO46" s="125">
        <f t="shared" si="25"/>
        <v>0</v>
      </c>
      <c r="AP46" s="125">
        <f t="shared" si="25"/>
        <v>0</v>
      </c>
      <c r="AQ46" s="125">
        <f t="shared" si="25"/>
        <v>0</v>
      </c>
      <c r="AR46" s="125">
        <f t="shared" si="25"/>
        <v>0</v>
      </c>
      <c r="AS46" s="125">
        <f t="shared" si="25"/>
        <v>0</v>
      </c>
      <c r="AT46" s="125">
        <f t="shared" si="25"/>
        <v>0</v>
      </c>
      <c r="AU46" s="125">
        <f t="shared" si="25"/>
        <v>0</v>
      </c>
      <c r="AV46" s="125">
        <f t="shared" si="25"/>
        <v>0</v>
      </c>
      <c r="AW46" s="125">
        <f t="shared" si="25"/>
        <v>0</v>
      </c>
      <c r="AX46" s="125">
        <f t="shared" si="25"/>
        <v>0</v>
      </c>
      <c r="AY46" s="125">
        <f t="shared" si="25"/>
        <v>0</v>
      </c>
      <c r="AZ46" s="125">
        <f t="shared" si="25"/>
        <v>0</v>
      </c>
      <c r="BA46" s="125">
        <f t="shared" si="25"/>
        <v>2.32</v>
      </c>
      <c r="BB46" s="125">
        <f t="shared" si="25"/>
        <v>0</v>
      </c>
      <c r="BC46" s="125">
        <f t="shared" si="25"/>
        <v>0</v>
      </c>
      <c r="BD46" s="125">
        <f t="shared" si="25"/>
        <v>0</v>
      </c>
      <c r="BE46" s="125">
        <f t="shared" si="6"/>
        <v>0</v>
      </c>
      <c r="BF46" s="125">
        <f t="shared" si="7"/>
        <v>0</v>
      </c>
      <c r="BG46" s="125"/>
      <c r="BH46" s="125"/>
      <c r="BI46" s="125">
        <v>0</v>
      </c>
      <c r="BJ46" s="125">
        <v>0</v>
      </c>
      <c r="BK46" s="125">
        <v>0</v>
      </c>
      <c r="BL46" s="125">
        <v>0</v>
      </c>
      <c r="BM46" s="125">
        <v>0</v>
      </c>
      <c r="BN46" s="125">
        <v>0</v>
      </c>
      <c r="BO46" s="125">
        <v>0</v>
      </c>
      <c r="BP46" s="125">
        <v>0</v>
      </c>
      <c r="BQ46" s="125">
        <v>0</v>
      </c>
    </row>
    <row r="47" s="110" customFormat="1" spans="1:69">
      <c r="A47" s="123" t="s">
        <v>139</v>
      </c>
      <c r="B47" s="123" t="s">
        <v>190</v>
      </c>
      <c r="C47" s="123" t="s">
        <v>137</v>
      </c>
      <c r="D47" s="124" t="s">
        <v>141</v>
      </c>
      <c r="E47" s="125">
        <f t="shared" si="1"/>
        <v>16.27</v>
      </c>
      <c r="F47" s="125">
        <f t="shared" si="3"/>
        <v>12.55</v>
      </c>
      <c r="G47" s="125">
        <v>7.43</v>
      </c>
      <c r="H47" s="125">
        <f t="shared" si="4"/>
        <v>4.5</v>
      </c>
      <c r="I47" s="125">
        <v>4.5</v>
      </c>
      <c r="J47" s="125">
        <v>0</v>
      </c>
      <c r="K47" s="125">
        <v>0</v>
      </c>
      <c r="L47" s="125">
        <v>0</v>
      </c>
      <c r="M47" s="125">
        <v>0.62</v>
      </c>
      <c r="N47" s="125">
        <v>0</v>
      </c>
      <c r="O47" s="125">
        <v>0</v>
      </c>
      <c r="P47" s="125">
        <v>0</v>
      </c>
      <c r="Q47" s="125"/>
      <c r="R47" s="125">
        <v>0</v>
      </c>
      <c r="S47" s="125">
        <v>0</v>
      </c>
      <c r="T47" s="125">
        <v>0</v>
      </c>
      <c r="U47" s="125">
        <v>0</v>
      </c>
      <c r="V47" s="125">
        <v>0</v>
      </c>
      <c r="W47" s="125">
        <v>0</v>
      </c>
      <c r="X47" s="123" t="s">
        <v>139</v>
      </c>
      <c r="Y47" s="123" t="s">
        <v>190</v>
      </c>
      <c r="Z47" s="123" t="s">
        <v>137</v>
      </c>
      <c r="AA47" s="124" t="s">
        <v>141</v>
      </c>
      <c r="AB47" s="125">
        <f t="shared" ref="AB47:AB48" si="26">SUBTOTAL(9,AC47:BD47)</f>
        <v>3.72</v>
      </c>
      <c r="AC47" s="136">
        <v>1</v>
      </c>
      <c r="AD47" s="136">
        <v>0</v>
      </c>
      <c r="AE47" s="137">
        <v>0</v>
      </c>
      <c r="AF47" s="137">
        <v>0</v>
      </c>
      <c r="AG47" s="136">
        <v>0</v>
      </c>
      <c r="AH47" s="136">
        <v>0</v>
      </c>
      <c r="AI47" s="136">
        <v>0</v>
      </c>
      <c r="AJ47" s="136">
        <v>0</v>
      </c>
      <c r="AK47" s="136">
        <v>0</v>
      </c>
      <c r="AL47" s="136">
        <v>0.4</v>
      </c>
      <c r="AM47" s="137">
        <v>0</v>
      </c>
      <c r="AN47" s="136">
        <v>0</v>
      </c>
      <c r="AO47" s="136">
        <v>0</v>
      </c>
      <c r="AP47" s="136">
        <v>0</v>
      </c>
      <c r="AQ47" s="136">
        <v>0</v>
      </c>
      <c r="AR47" s="136">
        <v>0</v>
      </c>
      <c r="AS47" s="137">
        <v>0</v>
      </c>
      <c r="AT47" s="137">
        <v>0</v>
      </c>
      <c r="AU47" s="137">
        <v>0</v>
      </c>
      <c r="AV47" s="136">
        <v>0</v>
      </c>
      <c r="AW47" s="137">
        <v>0</v>
      </c>
      <c r="AX47" s="136">
        <v>0</v>
      </c>
      <c r="AY47" s="136">
        <v>0</v>
      </c>
      <c r="AZ47" s="136">
        <v>0</v>
      </c>
      <c r="BA47" s="136">
        <v>2.32</v>
      </c>
      <c r="BB47" s="136">
        <v>0</v>
      </c>
      <c r="BC47" s="136">
        <v>0</v>
      </c>
      <c r="BD47" s="125">
        <v>0</v>
      </c>
      <c r="BE47" s="125">
        <f t="shared" si="6"/>
        <v>0</v>
      </c>
      <c r="BF47" s="125">
        <f t="shared" si="7"/>
        <v>0</v>
      </c>
      <c r="BG47" s="125"/>
      <c r="BH47" s="125"/>
      <c r="BI47" s="125">
        <v>0</v>
      </c>
      <c r="BJ47" s="125">
        <v>0</v>
      </c>
      <c r="BK47" s="125">
        <v>0</v>
      </c>
      <c r="BL47" s="125">
        <v>0</v>
      </c>
      <c r="BM47" s="125">
        <v>0</v>
      </c>
      <c r="BN47" s="125">
        <v>0</v>
      </c>
      <c r="BO47" s="125">
        <v>0</v>
      </c>
      <c r="BP47" s="125">
        <v>0</v>
      </c>
      <c r="BQ47" s="125">
        <v>0</v>
      </c>
    </row>
    <row r="48" s="110" customFormat="1" spans="1:69">
      <c r="A48" s="123" t="s">
        <v>139</v>
      </c>
      <c r="B48" s="123" t="s">
        <v>190</v>
      </c>
      <c r="C48" s="123" t="s">
        <v>159</v>
      </c>
      <c r="D48" s="124" t="s">
        <v>191</v>
      </c>
      <c r="E48" s="125">
        <f t="shared" si="1"/>
        <v>0</v>
      </c>
      <c r="F48" s="125">
        <f t="shared" si="3"/>
        <v>0</v>
      </c>
      <c r="G48" s="125">
        <v>0</v>
      </c>
      <c r="H48" s="125">
        <f t="shared" si="4"/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  <c r="O48" s="125">
        <v>0</v>
      </c>
      <c r="P48" s="125">
        <v>0</v>
      </c>
      <c r="Q48" s="125"/>
      <c r="R48" s="125">
        <v>0</v>
      </c>
      <c r="S48" s="125">
        <v>0</v>
      </c>
      <c r="T48" s="125">
        <v>0</v>
      </c>
      <c r="U48" s="125">
        <v>0</v>
      </c>
      <c r="V48" s="125">
        <v>0</v>
      </c>
      <c r="W48" s="125">
        <v>0</v>
      </c>
      <c r="X48" s="123" t="s">
        <v>139</v>
      </c>
      <c r="Y48" s="123" t="s">
        <v>190</v>
      </c>
      <c r="Z48" s="123" t="s">
        <v>159</v>
      </c>
      <c r="AA48" s="124" t="s">
        <v>191</v>
      </c>
      <c r="AB48" s="125">
        <f t="shared" si="26"/>
        <v>0</v>
      </c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>
        <v>0</v>
      </c>
      <c r="BE48" s="125">
        <f t="shared" si="6"/>
        <v>0</v>
      </c>
      <c r="BF48" s="125">
        <f t="shared" si="7"/>
        <v>0</v>
      </c>
      <c r="BG48" s="125"/>
      <c r="BH48" s="125"/>
      <c r="BI48" s="125">
        <v>0</v>
      </c>
      <c r="BJ48" s="125">
        <v>0</v>
      </c>
      <c r="BK48" s="125">
        <v>0</v>
      </c>
      <c r="BL48" s="125">
        <v>0</v>
      </c>
      <c r="BM48" s="125">
        <v>0</v>
      </c>
      <c r="BN48" s="125">
        <v>0</v>
      </c>
      <c r="BO48" s="125">
        <v>0</v>
      </c>
      <c r="BP48" s="125">
        <v>0</v>
      </c>
      <c r="BQ48" s="125">
        <v>0</v>
      </c>
    </row>
    <row r="49" s="110" customFormat="1" spans="1:69">
      <c r="A49" s="123"/>
      <c r="B49" s="123" t="s">
        <v>192</v>
      </c>
      <c r="C49" s="123"/>
      <c r="D49" s="124" t="s">
        <v>193</v>
      </c>
      <c r="E49" s="125">
        <f t="shared" si="1"/>
        <v>41.29</v>
      </c>
      <c r="F49" s="125">
        <f t="shared" si="3"/>
        <v>27.43</v>
      </c>
      <c r="G49" s="125">
        <v>25.32</v>
      </c>
      <c r="H49" s="125">
        <f t="shared" si="4"/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2.11</v>
      </c>
      <c r="N49" s="125">
        <v>0</v>
      </c>
      <c r="O49" s="125">
        <v>0</v>
      </c>
      <c r="P49" s="125">
        <v>0</v>
      </c>
      <c r="Q49" s="125"/>
      <c r="R49" s="125">
        <v>0</v>
      </c>
      <c r="S49" s="125">
        <v>0</v>
      </c>
      <c r="T49" s="125">
        <v>0</v>
      </c>
      <c r="U49" s="125">
        <v>0</v>
      </c>
      <c r="V49" s="125">
        <v>0</v>
      </c>
      <c r="W49" s="125">
        <v>0</v>
      </c>
      <c r="X49" s="123"/>
      <c r="Y49" s="123" t="s">
        <v>192</v>
      </c>
      <c r="Z49" s="123"/>
      <c r="AA49" s="124" t="s">
        <v>193</v>
      </c>
      <c r="AB49" s="125">
        <f>SUM(AB50:AB51)</f>
        <v>13.12</v>
      </c>
      <c r="AC49" s="125">
        <f t="shared" ref="AC49:BD49" si="27">SUM(AC50:AC51)</f>
        <v>0</v>
      </c>
      <c r="AD49" s="125">
        <f t="shared" si="27"/>
        <v>0.1</v>
      </c>
      <c r="AE49" s="125">
        <f t="shared" si="27"/>
        <v>0</v>
      </c>
      <c r="AF49" s="125">
        <f t="shared" si="27"/>
        <v>0</v>
      </c>
      <c r="AG49" s="125">
        <f t="shared" si="27"/>
        <v>0.1</v>
      </c>
      <c r="AH49" s="125">
        <f t="shared" si="27"/>
        <v>0.4</v>
      </c>
      <c r="AI49" s="125">
        <f t="shared" si="27"/>
        <v>0.3</v>
      </c>
      <c r="AJ49" s="125">
        <f t="shared" si="27"/>
        <v>0</v>
      </c>
      <c r="AK49" s="125">
        <f t="shared" si="27"/>
        <v>0</v>
      </c>
      <c r="AL49" s="125">
        <f t="shared" si="27"/>
        <v>1</v>
      </c>
      <c r="AM49" s="125">
        <f t="shared" si="27"/>
        <v>0</v>
      </c>
      <c r="AN49" s="125">
        <f t="shared" si="27"/>
        <v>0.1</v>
      </c>
      <c r="AO49" s="125">
        <f t="shared" si="27"/>
        <v>0</v>
      </c>
      <c r="AP49" s="125">
        <f t="shared" si="27"/>
        <v>0</v>
      </c>
      <c r="AQ49" s="125">
        <f t="shared" si="27"/>
        <v>0</v>
      </c>
      <c r="AR49" s="125">
        <f t="shared" si="27"/>
        <v>3</v>
      </c>
      <c r="AS49" s="125">
        <f t="shared" si="27"/>
        <v>0</v>
      </c>
      <c r="AT49" s="125">
        <f t="shared" si="27"/>
        <v>0</v>
      </c>
      <c r="AU49" s="125">
        <f t="shared" si="27"/>
        <v>0</v>
      </c>
      <c r="AV49" s="125">
        <f t="shared" si="27"/>
        <v>0</v>
      </c>
      <c r="AW49" s="125">
        <f t="shared" si="27"/>
        <v>0</v>
      </c>
      <c r="AX49" s="125">
        <f t="shared" si="27"/>
        <v>3</v>
      </c>
      <c r="AY49" s="125">
        <f t="shared" si="27"/>
        <v>0</v>
      </c>
      <c r="AZ49" s="125">
        <f t="shared" si="27"/>
        <v>0</v>
      </c>
      <c r="BA49" s="125">
        <f t="shared" si="27"/>
        <v>5.12</v>
      </c>
      <c r="BB49" s="125">
        <f t="shared" si="27"/>
        <v>0</v>
      </c>
      <c r="BC49" s="125">
        <f t="shared" si="27"/>
        <v>0</v>
      </c>
      <c r="BD49" s="125">
        <f t="shared" si="27"/>
        <v>0</v>
      </c>
      <c r="BE49" s="125">
        <f t="shared" si="6"/>
        <v>0.74</v>
      </c>
      <c r="BF49" s="125">
        <f t="shared" si="7"/>
        <v>0</v>
      </c>
      <c r="BG49" s="125"/>
      <c r="BH49" s="125"/>
      <c r="BI49" s="125">
        <v>0</v>
      </c>
      <c r="BJ49" s="125">
        <v>0</v>
      </c>
      <c r="BK49" s="125">
        <v>0.74</v>
      </c>
      <c r="BL49" s="125">
        <v>0</v>
      </c>
      <c r="BM49" s="125">
        <v>0</v>
      </c>
      <c r="BN49" s="125">
        <v>0</v>
      </c>
      <c r="BO49" s="125">
        <v>0</v>
      </c>
      <c r="BP49" s="125">
        <v>0</v>
      </c>
      <c r="BQ49" s="125">
        <v>0</v>
      </c>
    </row>
    <row r="50" s="110" customFormat="1" spans="1:69">
      <c r="A50" s="123" t="s">
        <v>139</v>
      </c>
      <c r="B50" s="123" t="s">
        <v>194</v>
      </c>
      <c r="C50" s="123" t="s">
        <v>137</v>
      </c>
      <c r="D50" s="124" t="s">
        <v>141</v>
      </c>
      <c r="E50" s="125">
        <f t="shared" si="1"/>
        <v>41.29</v>
      </c>
      <c r="F50" s="125">
        <f t="shared" si="3"/>
        <v>27.43</v>
      </c>
      <c r="G50" s="125">
        <v>25.32</v>
      </c>
      <c r="H50" s="125">
        <f t="shared" si="4"/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2.11</v>
      </c>
      <c r="N50" s="125">
        <v>0</v>
      </c>
      <c r="O50" s="125">
        <v>0</v>
      </c>
      <c r="P50" s="125">
        <v>0</v>
      </c>
      <c r="Q50" s="125"/>
      <c r="R50" s="125">
        <v>0</v>
      </c>
      <c r="S50" s="125">
        <v>0</v>
      </c>
      <c r="T50" s="125">
        <v>0</v>
      </c>
      <c r="U50" s="125">
        <v>0</v>
      </c>
      <c r="V50" s="125">
        <v>0</v>
      </c>
      <c r="W50" s="125">
        <v>0</v>
      </c>
      <c r="X50" s="123" t="s">
        <v>139</v>
      </c>
      <c r="Y50" s="123" t="s">
        <v>194</v>
      </c>
      <c r="Z50" s="123" t="s">
        <v>137</v>
      </c>
      <c r="AA50" s="124" t="s">
        <v>141</v>
      </c>
      <c r="AB50" s="125">
        <f t="shared" ref="AB50:AB51" si="28">SUBTOTAL(9,AC50:BD50)</f>
        <v>13.12</v>
      </c>
      <c r="AC50" s="136">
        <v>0</v>
      </c>
      <c r="AD50" s="136">
        <v>0.1</v>
      </c>
      <c r="AE50" s="137">
        <v>0</v>
      </c>
      <c r="AF50" s="137">
        <v>0</v>
      </c>
      <c r="AG50" s="136">
        <v>0.1</v>
      </c>
      <c r="AH50" s="136">
        <v>0.4</v>
      </c>
      <c r="AI50" s="136">
        <v>0.3</v>
      </c>
      <c r="AJ50" s="136">
        <v>0</v>
      </c>
      <c r="AK50" s="136">
        <v>0</v>
      </c>
      <c r="AL50" s="136">
        <v>1</v>
      </c>
      <c r="AM50" s="137">
        <v>0</v>
      </c>
      <c r="AN50" s="136">
        <v>0.1</v>
      </c>
      <c r="AO50" s="136">
        <v>0</v>
      </c>
      <c r="AP50" s="136">
        <v>0</v>
      </c>
      <c r="AQ50" s="136">
        <v>0</v>
      </c>
      <c r="AR50" s="136">
        <v>3</v>
      </c>
      <c r="AS50" s="137">
        <v>0</v>
      </c>
      <c r="AT50" s="137">
        <v>0</v>
      </c>
      <c r="AU50" s="137">
        <v>0</v>
      </c>
      <c r="AV50" s="136">
        <v>0</v>
      </c>
      <c r="AW50" s="137">
        <v>0</v>
      </c>
      <c r="AX50" s="136">
        <v>3</v>
      </c>
      <c r="AY50" s="136">
        <v>0</v>
      </c>
      <c r="AZ50" s="136">
        <v>0</v>
      </c>
      <c r="BA50" s="136">
        <v>5.12</v>
      </c>
      <c r="BB50" s="136">
        <v>0</v>
      </c>
      <c r="BC50" s="136">
        <v>0</v>
      </c>
      <c r="BD50" s="125">
        <v>0</v>
      </c>
      <c r="BE50" s="125">
        <f t="shared" si="6"/>
        <v>0.74</v>
      </c>
      <c r="BF50" s="125">
        <f t="shared" si="7"/>
        <v>0</v>
      </c>
      <c r="BG50" s="125"/>
      <c r="BH50" s="125"/>
      <c r="BI50" s="125">
        <v>0</v>
      </c>
      <c r="BJ50" s="125">
        <v>0</v>
      </c>
      <c r="BK50" s="125">
        <v>0.74</v>
      </c>
      <c r="BL50" s="125">
        <v>0</v>
      </c>
      <c r="BM50" s="125">
        <v>0</v>
      </c>
      <c r="BN50" s="125">
        <v>0</v>
      </c>
      <c r="BO50" s="125">
        <v>0</v>
      </c>
      <c r="BP50" s="125">
        <v>0</v>
      </c>
      <c r="BQ50" s="125">
        <v>0</v>
      </c>
    </row>
    <row r="51" s="110" customFormat="1" spans="1:69">
      <c r="A51" s="123" t="s">
        <v>139</v>
      </c>
      <c r="B51" s="123" t="s">
        <v>194</v>
      </c>
      <c r="C51" s="123" t="s">
        <v>156</v>
      </c>
      <c r="D51" s="124" t="s">
        <v>195</v>
      </c>
      <c r="E51" s="125">
        <f t="shared" si="1"/>
        <v>0</v>
      </c>
      <c r="F51" s="125">
        <f t="shared" si="3"/>
        <v>0</v>
      </c>
      <c r="G51" s="125">
        <v>0</v>
      </c>
      <c r="H51" s="125">
        <f t="shared" si="4"/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  <c r="O51" s="125">
        <v>0</v>
      </c>
      <c r="P51" s="125">
        <v>0</v>
      </c>
      <c r="Q51" s="125"/>
      <c r="R51" s="125">
        <v>0</v>
      </c>
      <c r="S51" s="125">
        <v>0</v>
      </c>
      <c r="T51" s="125">
        <v>0</v>
      </c>
      <c r="U51" s="125">
        <v>0</v>
      </c>
      <c r="V51" s="125">
        <v>0</v>
      </c>
      <c r="W51" s="125">
        <v>0</v>
      </c>
      <c r="X51" s="123" t="s">
        <v>139</v>
      </c>
      <c r="Y51" s="123" t="s">
        <v>194</v>
      </c>
      <c r="Z51" s="123" t="s">
        <v>156</v>
      </c>
      <c r="AA51" s="124" t="s">
        <v>195</v>
      </c>
      <c r="AB51" s="125">
        <f t="shared" si="28"/>
        <v>0</v>
      </c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>
        <v>0</v>
      </c>
      <c r="BE51" s="125">
        <f t="shared" si="6"/>
        <v>0</v>
      </c>
      <c r="BF51" s="125">
        <f t="shared" si="7"/>
        <v>0</v>
      </c>
      <c r="BG51" s="125"/>
      <c r="BH51" s="125"/>
      <c r="BI51" s="125">
        <v>0</v>
      </c>
      <c r="BJ51" s="125">
        <v>0</v>
      </c>
      <c r="BK51" s="125">
        <v>0</v>
      </c>
      <c r="BL51" s="125">
        <v>0</v>
      </c>
      <c r="BM51" s="125">
        <v>0</v>
      </c>
      <c r="BN51" s="125">
        <v>0</v>
      </c>
      <c r="BO51" s="125">
        <v>0</v>
      </c>
      <c r="BP51" s="125">
        <v>0</v>
      </c>
      <c r="BQ51" s="125">
        <v>0</v>
      </c>
    </row>
    <row r="52" s="110" customFormat="1" spans="1:69">
      <c r="A52" s="123"/>
      <c r="B52" s="123" t="s">
        <v>196</v>
      </c>
      <c r="C52" s="123"/>
      <c r="D52" s="124" t="s">
        <v>197</v>
      </c>
      <c r="E52" s="125">
        <f t="shared" si="1"/>
        <v>75.04</v>
      </c>
      <c r="F52" s="125">
        <f t="shared" si="3"/>
        <v>55.62</v>
      </c>
      <c r="G52" s="125">
        <v>32.44</v>
      </c>
      <c r="H52" s="125">
        <f t="shared" si="4"/>
        <v>20.48</v>
      </c>
      <c r="I52" s="125">
        <v>20.48</v>
      </c>
      <c r="J52" s="125">
        <v>0</v>
      </c>
      <c r="K52" s="125">
        <v>0</v>
      </c>
      <c r="L52" s="125">
        <v>0</v>
      </c>
      <c r="M52" s="125">
        <v>2.7</v>
      </c>
      <c r="N52" s="125">
        <v>0</v>
      </c>
      <c r="O52" s="125">
        <v>0</v>
      </c>
      <c r="P52" s="125">
        <v>0</v>
      </c>
      <c r="Q52" s="125"/>
      <c r="R52" s="125">
        <v>0</v>
      </c>
      <c r="S52" s="125">
        <v>0</v>
      </c>
      <c r="T52" s="125">
        <v>0</v>
      </c>
      <c r="U52" s="125">
        <v>0</v>
      </c>
      <c r="V52" s="125">
        <v>0</v>
      </c>
      <c r="W52" s="125">
        <v>0</v>
      </c>
      <c r="X52" s="123"/>
      <c r="Y52" s="123" t="s">
        <v>196</v>
      </c>
      <c r="Z52" s="123"/>
      <c r="AA52" s="124" t="s">
        <v>197</v>
      </c>
      <c r="AB52" s="125">
        <f>SUM(AB53:AB54)</f>
        <v>19.42</v>
      </c>
      <c r="AC52" s="125">
        <f t="shared" ref="AC52:BD52" si="29">SUM(AC53:AC54)</f>
        <v>2</v>
      </c>
      <c r="AD52" s="125">
        <f t="shared" si="29"/>
        <v>0</v>
      </c>
      <c r="AE52" s="125">
        <f t="shared" si="29"/>
        <v>0</v>
      </c>
      <c r="AF52" s="125">
        <f t="shared" si="29"/>
        <v>0</v>
      </c>
      <c r="AG52" s="125">
        <f t="shared" si="29"/>
        <v>0</v>
      </c>
      <c r="AH52" s="125">
        <f t="shared" si="29"/>
        <v>1</v>
      </c>
      <c r="AI52" s="125">
        <f t="shared" si="29"/>
        <v>0</v>
      </c>
      <c r="AJ52" s="125">
        <f t="shared" si="29"/>
        <v>0</v>
      </c>
      <c r="AK52" s="125">
        <f t="shared" si="29"/>
        <v>0</v>
      </c>
      <c r="AL52" s="125">
        <f t="shared" si="29"/>
        <v>2.8</v>
      </c>
      <c r="AM52" s="125">
        <f t="shared" si="29"/>
        <v>0</v>
      </c>
      <c r="AN52" s="125">
        <f t="shared" si="29"/>
        <v>0</v>
      </c>
      <c r="AO52" s="125">
        <f t="shared" si="29"/>
        <v>2</v>
      </c>
      <c r="AP52" s="125">
        <f t="shared" si="29"/>
        <v>2</v>
      </c>
      <c r="AQ52" s="125">
        <f t="shared" si="29"/>
        <v>0</v>
      </c>
      <c r="AR52" s="125">
        <f t="shared" si="29"/>
        <v>3</v>
      </c>
      <c r="AS52" s="125">
        <f t="shared" si="29"/>
        <v>0</v>
      </c>
      <c r="AT52" s="125">
        <f t="shared" si="29"/>
        <v>0</v>
      </c>
      <c r="AU52" s="125">
        <f t="shared" si="29"/>
        <v>0</v>
      </c>
      <c r="AV52" s="125">
        <f t="shared" si="29"/>
        <v>0</v>
      </c>
      <c r="AW52" s="125">
        <f t="shared" si="29"/>
        <v>0</v>
      </c>
      <c r="AX52" s="125">
        <f t="shared" si="29"/>
        <v>0</v>
      </c>
      <c r="AY52" s="125">
        <f t="shared" si="29"/>
        <v>0</v>
      </c>
      <c r="AZ52" s="125">
        <f t="shared" si="29"/>
        <v>0</v>
      </c>
      <c r="BA52" s="125">
        <f t="shared" si="29"/>
        <v>4.62</v>
      </c>
      <c r="BB52" s="125">
        <f t="shared" si="29"/>
        <v>0</v>
      </c>
      <c r="BC52" s="125">
        <f t="shared" si="29"/>
        <v>0</v>
      </c>
      <c r="BD52" s="125">
        <f t="shared" si="29"/>
        <v>2</v>
      </c>
      <c r="BE52" s="125">
        <f t="shared" si="6"/>
        <v>0</v>
      </c>
      <c r="BF52" s="125">
        <f t="shared" si="7"/>
        <v>0</v>
      </c>
      <c r="BG52" s="125"/>
      <c r="BH52" s="125"/>
      <c r="BI52" s="125">
        <v>0</v>
      </c>
      <c r="BJ52" s="125">
        <v>0</v>
      </c>
      <c r="BK52" s="125">
        <v>0</v>
      </c>
      <c r="BL52" s="125">
        <v>0</v>
      </c>
      <c r="BM52" s="125">
        <v>0</v>
      </c>
      <c r="BN52" s="125">
        <v>0</v>
      </c>
      <c r="BO52" s="125">
        <v>0</v>
      </c>
      <c r="BP52" s="125">
        <v>0</v>
      </c>
      <c r="BQ52" s="125">
        <v>0</v>
      </c>
    </row>
    <row r="53" s="110" customFormat="1" spans="1:69">
      <c r="A53" s="123" t="s">
        <v>139</v>
      </c>
      <c r="B53" s="123" t="s">
        <v>198</v>
      </c>
      <c r="C53" s="123" t="s">
        <v>137</v>
      </c>
      <c r="D53" s="124" t="s">
        <v>141</v>
      </c>
      <c r="E53" s="125">
        <f t="shared" si="1"/>
        <v>75.04</v>
      </c>
      <c r="F53" s="125">
        <f t="shared" si="3"/>
        <v>55.62</v>
      </c>
      <c r="G53" s="125">
        <v>32.44</v>
      </c>
      <c r="H53" s="125">
        <f t="shared" si="4"/>
        <v>20.48</v>
      </c>
      <c r="I53" s="125">
        <v>20.48</v>
      </c>
      <c r="J53" s="125">
        <v>0</v>
      </c>
      <c r="K53" s="125">
        <v>0</v>
      </c>
      <c r="L53" s="125">
        <v>0</v>
      </c>
      <c r="M53" s="125">
        <v>2.7</v>
      </c>
      <c r="N53" s="125">
        <v>0</v>
      </c>
      <c r="O53" s="125">
        <v>0</v>
      </c>
      <c r="P53" s="125">
        <v>0</v>
      </c>
      <c r="Q53" s="125"/>
      <c r="R53" s="125">
        <v>0</v>
      </c>
      <c r="S53" s="125">
        <v>0</v>
      </c>
      <c r="T53" s="125">
        <v>0</v>
      </c>
      <c r="U53" s="125">
        <v>0</v>
      </c>
      <c r="V53" s="125">
        <v>0</v>
      </c>
      <c r="W53" s="125">
        <v>0</v>
      </c>
      <c r="X53" s="123" t="s">
        <v>139</v>
      </c>
      <c r="Y53" s="123" t="s">
        <v>198</v>
      </c>
      <c r="Z53" s="123" t="s">
        <v>137</v>
      </c>
      <c r="AA53" s="124" t="s">
        <v>141</v>
      </c>
      <c r="AB53" s="125">
        <f t="shared" ref="AB53:AB54" si="30">SUBTOTAL(9,AC53:BD53)</f>
        <v>19.42</v>
      </c>
      <c r="AC53" s="136">
        <v>2</v>
      </c>
      <c r="AD53" s="136">
        <v>0</v>
      </c>
      <c r="AE53" s="137">
        <v>0</v>
      </c>
      <c r="AF53" s="137">
        <v>0</v>
      </c>
      <c r="AG53" s="136">
        <v>0</v>
      </c>
      <c r="AH53" s="136">
        <v>1</v>
      </c>
      <c r="AI53" s="136">
        <v>0</v>
      </c>
      <c r="AJ53" s="136">
        <v>0</v>
      </c>
      <c r="AK53" s="136">
        <v>0</v>
      </c>
      <c r="AL53" s="136">
        <v>2.8</v>
      </c>
      <c r="AM53" s="137">
        <v>0</v>
      </c>
      <c r="AN53" s="136">
        <v>0</v>
      </c>
      <c r="AO53" s="136">
        <v>2</v>
      </c>
      <c r="AP53" s="136">
        <v>2</v>
      </c>
      <c r="AQ53" s="136">
        <v>0</v>
      </c>
      <c r="AR53" s="136">
        <v>3</v>
      </c>
      <c r="AS53" s="137">
        <v>0</v>
      </c>
      <c r="AT53" s="137">
        <v>0</v>
      </c>
      <c r="AU53" s="137">
        <v>0</v>
      </c>
      <c r="AV53" s="136">
        <v>0</v>
      </c>
      <c r="AW53" s="137">
        <v>0</v>
      </c>
      <c r="AX53" s="136">
        <v>0</v>
      </c>
      <c r="AY53" s="136">
        <v>0</v>
      </c>
      <c r="AZ53" s="136">
        <v>0</v>
      </c>
      <c r="BA53" s="136">
        <v>4.62</v>
      </c>
      <c r="BB53" s="136">
        <v>0</v>
      </c>
      <c r="BC53" s="136">
        <v>0</v>
      </c>
      <c r="BD53" s="125">
        <v>2</v>
      </c>
      <c r="BE53" s="125">
        <f t="shared" si="6"/>
        <v>0</v>
      </c>
      <c r="BF53" s="125">
        <f t="shared" si="7"/>
        <v>0</v>
      </c>
      <c r="BG53" s="125"/>
      <c r="BH53" s="125"/>
      <c r="BI53" s="125">
        <v>0</v>
      </c>
      <c r="BJ53" s="125">
        <v>0</v>
      </c>
      <c r="BK53" s="125">
        <v>0</v>
      </c>
      <c r="BL53" s="125">
        <v>0</v>
      </c>
      <c r="BM53" s="125">
        <v>0</v>
      </c>
      <c r="BN53" s="125">
        <v>0</v>
      </c>
      <c r="BO53" s="125">
        <v>0</v>
      </c>
      <c r="BP53" s="125">
        <v>0</v>
      </c>
      <c r="BQ53" s="125">
        <v>0</v>
      </c>
    </row>
    <row r="54" s="110" customFormat="1" spans="1:69">
      <c r="A54" s="123" t="s">
        <v>139</v>
      </c>
      <c r="B54" s="123" t="s">
        <v>198</v>
      </c>
      <c r="C54" s="123" t="s">
        <v>154</v>
      </c>
      <c r="D54" s="124" t="s">
        <v>199</v>
      </c>
      <c r="E54" s="125">
        <f t="shared" si="1"/>
        <v>0</v>
      </c>
      <c r="F54" s="125">
        <f t="shared" si="3"/>
        <v>0</v>
      </c>
      <c r="G54" s="125">
        <v>0</v>
      </c>
      <c r="H54" s="125">
        <f t="shared" si="4"/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0</v>
      </c>
      <c r="N54" s="125">
        <v>0</v>
      </c>
      <c r="O54" s="125">
        <v>0</v>
      </c>
      <c r="P54" s="125">
        <v>0</v>
      </c>
      <c r="Q54" s="125"/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25">
        <v>0</v>
      </c>
      <c r="X54" s="123" t="s">
        <v>139</v>
      </c>
      <c r="Y54" s="123" t="s">
        <v>198</v>
      </c>
      <c r="Z54" s="123" t="s">
        <v>154</v>
      </c>
      <c r="AA54" s="124" t="s">
        <v>199</v>
      </c>
      <c r="AB54" s="125">
        <f t="shared" si="30"/>
        <v>0</v>
      </c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>
        <v>0</v>
      </c>
      <c r="BE54" s="125">
        <f t="shared" si="6"/>
        <v>0</v>
      </c>
      <c r="BF54" s="125">
        <f t="shared" si="7"/>
        <v>0</v>
      </c>
      <c r="BG54" s="125"/>
      <c r="BH54" s="125"/>
      <c r="BI54" s="125">
        <v>0</v>
      </c>
      <c r="BJ54" s="125">
        <v>0</v>
      </c>
      <c r="BK54" s="125">
        <v>0</v>
      </c>
      <c r="BL54" s="125">
        <v>0</v>
      </c>
      <c r="BM54" s="125">
        <v>0</v>
      </c>
      <c r="BN54" s="125">
        <v>0</v>
      </c>
      <c r="BO54" s="125">
        <v>0</v>
      </c>
      <c r="BP54" s="125">
        <v>0</v>
      </c>
      <c r="BQ54" s="125">
        <v>0</v>
      </c>
    </row>
    <row r="55" s="110" customFormat="1" spans="1:69">
      <c r="A55" s="123"/>
      <c r="B55" s="123" t="s">
        <v>200</v>
      </c>
      <c r="C55" s="123"/>
      <c r="D55" s="124" t="s">
        <v>201</v>
      </c>
      <c r="E55" s="125">
        <f t="shared" si="1"/>
        <v>183.3</v>
      </c>
      <c r="F55" s="125">
        <f t="shared" si="3"/>
        <v>135.28</v>
      </c>
      <c r="G55" s="125">
        <v>95.8</v>
      </c>
      <c r="H55" s="125">
        <f t="shared" si="4"/>
        <v>15.75</v>
      </c>
      <c r="I55" s="125">
        <v>15.75</v>
      </c>
      <c r="J55" s="125">
        <v>0</v>
      </c>
      <c r="K55" s="125">
        <v>0</v>
      </c>
      <c r="L55" s="125">
        <v>0</v>
      </c>
      <c r="M55" s="125">
        <v>7.98</v>
      </c>
      <c r="N55" s="125">
        <v>0</v>
      </c>
      <c r="O55" s="125">
        <v>15.75</v>
      </c>
      <c r="P55" s="125">
        <v>0</v>
      </c>
      <c r="Q55" s="125"/>
      <c r="R55" s="125">
        <v>0</v>
      </c>
      <c r="S55" s="125">
        <v>0</v>
      </c>
      <c r="T55" s="125">
        <v>0</v>
      </c>
      <c r="U55" s="125">
        <v>0</v>
      </c>
      <c r="V55" s="125">
        <v>0</v>
      </c>
      <c r="W55" s="125">
        <v>0</v>
      </c>
      <c r="X55" s="123"/>
      <c r="Y55" s="123" t="s">
        <v>200</v>
      </c>
      <c r="Z55" s="123"/>
      <c r="AA55" s="124" t="s">
        <v>201</v>
      </c>
      <c r="AB55" s="125">
        <f>SUM(AB56)</f>
        <v>41.52</v>
      </c>
      <c r="AC55" s="125">
        <f t="shared" ref="AC55:BD55" si="31">SUM(AC56)</f>
        <v>4.85</v>
      </c>
      <c r="AD55" s="125">
        <f t="shared" si="31"/>
        <v>1.35</v>
      </c>
      <c r="AE55" s="125">
        <f t="shared" si="31"/>
        <v>0</v>
      </c>
      <c r="AF55" s="125">
        <f t="shared" si="31"/>
        <v>0</v>
      </c>
      <c r="AG55" s="125">
        <f t="shared" si="31"/>
        <v>0.2</v>
      </c>
      <c r="AH55" s="125">
        <f t="shared" si="31"/>
        <v>1.4</v>
      </c>
      <c r="AI55" s="125">
        <f t="shared" si="31"/>
        <v>0.3</v>
      </c>
      <c r="AJ55" s="125">
        <f t="shared" si="31"/>
        <v>0.1</v>
      </c>
      <c r="AK55" s="125">
        <f t="shared" si="31"/>
        <v>0</v>
      </c>
      <c r="AL55" s="125">
        <f t="shared" si="31"/>
        <v>3.7</v>
      </c>
      <c r="AM55" s="125">
        <f t="shared" si="31"/>
        <v>0</v>
      </c>
      <c r="AN55" s="125">
        <f t="shared" si="31"/>
        <v>0.2</v>
      </c>
      <c r="AO55" s="125">
        <f t="shared" si="31"/>
        <v>0</v>
      </c>
      <c r="AP55" s="125">
        <f t="shared" si="31"/>
        <v>0.6</v>
      </c>
      <c r="AQ55" s="125">
        <f t="shared" si="31"/>
        <v>0</v>
      </c>
      <c r="AR55" s="125">
        <f t="shared" si="31"/>
        <v>2.15</v>
      </c>
      <c r="AS55" s="125">
        <f t="shared" si="31"/>
        <v>0</v>
      </c>
      <c r="AT55" s="125">
        <f t="shared" si="31"/>
        <v>0</v>
      </c>
      <c r="AU55" s="125">
        <f t="shared" si="31"/>
        <v>0</v>
      </c>
      <c r="AV55" s="125">
        <f t="shared" si="31"/>
        <v>0</v>
      </c>
      <c r="AW55" s="125">
        <f t="shared" si="31"/>
        <v>0</v>
      </c>
      <c r="AX55" s="125">
        <f t="shared" si="31"/>
        <v>12.35</v>
      </c>
      <c r="AY55" s="125">
        <f t="shared" si="31"/>
        <v>0.8</v>
      </c>
      <c r="AZ55" s="125">
        <f t="shared" si="31"/>
        <v>5</v>
      </c>
      <c r="BA55" s="125">
        <f t="shared" si="31"/>
        <v>6.32</v>
      </c>
      <c r="BB55" s="125">
        <f t="shared" si="31"/>
        <v>0</v>
      </c>
      <c r="BC55" s="125">
        <f t="shared" si="31"/>
        <v>2.2</v>
      </c>
      <c r="BD55" s="125">
        <f t="shared" si="31"/>
        <v>0</v>
      </c>
      <c r="BE55" s="125">
        <f t="shared" si="6"/>
        <v>6.5</v>
      </c>
      <c r="BF55" s="125">
        <f t="shared" si="7"/>
        <v>0</v>
      </c>
      <c r="BG55" s="125"/>
      <c r="BH55" s="125"/>
      <c r="BI55" s="125">
        <v>0</v>
      </c>
      <c r="BJ55" s="125">
        <v>0</v>
      </c>
      <c r="BK55" s="125">
        <v>6.5</v>
      </c>
      <c r="BL55" s="125">
        <v>0</v>
      </c>
      <c r="BM55" s="125">
        <v>0</v>
      </c>
      <c r="BN55" s="125">
        <v>0</v>
      </c>
      <c r="BO55" s="125">
        <v>0</v>
      </c>
      <c r="BP55" s="125">
        <v>0</v>
      </c>
      <c r="BQ55" s="125">
        <v>0</v>
      </c>
    </row>
    <row r="56" s="110" customFormat="1" spans="1:69">
      <c r="A56" s="123" t="s">
        <v>139</v>
      </c>
      <c r="B56" s="123" t="s">
        <v>202</v>
      </c>
      <c r="C56" s="123" t="s">
        <v>137</v>
      </c>
      <c r="D56" s="124" t="s">
        <v>141</v>
      </c>
      <c r="E56" s="125">
        <f t="shared" si="1"/>
        <v>183.3</v>
      </c>
      <c r="F56" s="125">
        <f t="shared" si="3"/>
        <v>135.28</v>
      </c>
      <c r="G56" s="125">
        <v>95.8</v>
      </c>
      <c r="H56" s="125">
        <f t="shared" si="4"/>
        <v>15.75</v>
      </c>
      <c r="I56" s="125">
        <v>15.75</v>
      </c>
      <c r="J56" s="125">
        <v>0</v>
      </c>
      <c r="K56" s="125">
        <v>0</v>
      </c>
      <c r="L56" s="125">
        <v>0</v>
      </c>
      <c r="M56" s="125">
        <v>7.98</v>
      </c>
      <c r="N56" s="125">
        <v>0</v>
      </c>
      <c r="O56" s="125">
        <v>15.75</v>
      </c>
      <c r="P56" s="125">
        <v>0</v>
      </c>
      <c r="Q56" s="125"/>
      <c r="R56" s="125">
        <v>0</v>
      </c>
      <c r="S56" s="125">
        <v>0</v>
      </c>
      <c r="T56" s="125">
        <v>0</v>
      </c>
      <c r="U56" s="125">
        <v>0</v>
      </c>
      <c r="V56" s="125">
        <v>0</v>
      </c>
      <c r="W56" s="125">
        <v>0</v>
      </c>
      <c r="X56" s="123" t="s">
        <v>139</v>
      </c>
      <c r="Y56" s="123" t="s">
        <v>202</v>
      </c>
      <c r="Z56" s="123" t="s">
        <v>137</v>
      </c>
      <c r="AA56" s="124" t="s">
        <v>141</v>
      </c>
      <c r="AB56" s="125">
        <f>SUBTOTAL(9,AC56:BD56)</f>
        <v>41.52</v>
      </c>
      <c r="AC56" s="136">
        <v>4.85</v>
      </c>
      <c r="AD56" s="136">
        <v>1.35</v>
      </c>
      <c r="AE56" s="137">
        <v>0</v>
      </c>
      <c r="AF56" s="137">
        <v>0</v>
      </c>
      <c r="AG56" s="136">
        <v>0.2</v>
      </c>
      <c r="AH56" s="136">
        <v>1.4</v>
      </c>
      <c r="AI56" s="136">
        <v>0.3</v>
      </c>
      <c r="AJ56" s="136">
        <v>0.1</v>
      </c>
      <c r="AK56" s="136">
        <v>0</v>
      </c>
      <c r="AL56" s="136">
        <v>3.7</v>
      </c>
      <c r="AM56" s="137">
        <v>0</v>
      </c>
      <c r="AN56" s="136">
        <v>0.2</v>
      </c>
      <c r="AO56" s="136">
        <v>0</v>
      </c>
      <c r="AP56" s="136">
        <v>0.6</v>
      </c>
      <c r="AQ56" s="136">
        <v>0</v>
      </c>
      <c r="AR56" s="136">
        <v>2.15</v>
      </c>
      <c r="AS56" s="137">
        <v>0</v>
      </c>
      <c r="AT56" s="137">
        <v>0</v>
      </c>
      <c r="AU56" s="137">
        <v>0</v>
      </c>
      <c r="AV56" s="136">
        <v>0</v>
      </c>
      <c r="AW56" s="137">
        <v>0</v>
      </c>
      <c r="AX56" s="136">
        <v>12.35</v>
      </c>
      <c r="AY56" s="136">
        <v>0.8</v>
      </c>
      <c r="AZ56" s="136">
        <v>5</v>
      </c>
      <c r="BA56" s="136">
        <v>6.32</v>
      </c>
      <c r="BB56" s="136">
        <v>0</v>
      </c>
      <c r="BC56" s="136">
        <v>2.2</v>
      </c>
      <c r="BD56" s="125">
        <v>0</v>
      </c>
      <c r="BE56" s="125">
        <f t="shared" si="6"/>
        <v>6.5</v>
      </c>
      <c r="BF56" s="125">
        <f t="shared" si="7"/>
        <v>0</v>
      </c>
      <c r="BG56" s="125"/>
      <c r="BH56" s="125"/>
      <c r="BI56" s="125">
        <v>0</v>
      </c>
      <c r="BJ56" s="125">
        <v>0</v>
      </c>
      <c r="BK56" s="125">
        <v>6.5</v>
      </c>
      <c r="BL56" s="125">
        <v>0</v>
      </c>
      <c r="BM56" s="125">
        <v>0</v>
      </c>
      <c r="BN56" s="125">
        <v>0</v>
      </c>
      <c r="BO56" s="125">
        <v>0</v>
      </c>
      <c r="BP56" s="125">
        <v>0</v>
      </c>
      <c r="BQ56" s="125">
        <v>0</v>
      </c>
    </row>
    <row r="57" s="110" customFormat="1" spans="1:69">
      <c r="A57" s="123"/>
      <c r="B57" s="123" t="s">
        <v>203</v>
      </c>
      <c r="C57" s="123"/>
      <c r="D57" s="124" t="s">
        <v>204</v>
      </c>
      <c r="E57" s="125">
        <f t="shared" si="1"/>
        <v>682.01</v>
      </c>
      <c r="F57" s="125">
        <f t="shared" si="3"/>
        <v>503.63</v>
      </c>
      <c r="G57" s="125">
        <v>275.48</v>
      </c>
      <c r="H57" s="125">
        <f t="shared" si="4"/>
        <v>194.04</v>
      </c>
      <c r="I57" s="125">
        <v>171</v>
      </c>
      <c r="J57" s="125">
        <v>0</v>
      </c>
      <c r="K57" s="125">
        <v>0</v>
      </c>
      <c r="L57" s="125">
        <v>23.04</v>
      </c>
      <c r="M57" s="125">
        <v>22.96</v>
      </c>
      <c r="N57" s="125">
        <v>0</v>
      </c>
      <c r="O57" s="125">
        <v>3.15</v>
      </c>
      <c r="P57" s="125">
        <v>0</v>
      </c>
      <c r="Q57" s="125"/>
      <c r="R57" s="125">
        <v>0</v>
      </c>
      <c r="S57" s="125">
        <v>0</v>
      </c>
      <c r="T57" s="125">
        <v>0</v>
      </c>
      <c r="U57" s="125">
        <v>0</v>
      </c>
      <c r="V57" s="125">
        <v>0</v>
      </c>
      <c r="W57" s="125">
        <v>8</v>
      </c>
      <c r="X57" s="123"/>
      <c r="Y57" s="123" t="s">
        <v>203</v>
      </c>
      <c r="Z57" s="123"/>
      <c r="AA57" s="124" t="s">
        <v>204</v>
      </c>
      <c r="AB57" s="125">
        <f>SUM(AB58:AB62)</f>
        <v>175.8</v>
      </c>
      <c r="AC57" s="125">
        <f t="shared" ref="AC57:BD57" si="32">SUM(AC58:AC62)</f>
        <v>28.12</v>
      </c>
      <c r="AD57" s="125">
        <f t="shared" si="32"/>
        <v>5.3</v>
      </c>
      <c r="AE57" s="125">
        <f t="shared" si="32"/>
        <v>0</v>
      </c>
      <c r="AF57" s="125">
        <f t="shared" si="32"/>
        <v>0</v>
      </c>
      <c r="AG57" s="125">
        <f t="shared" si="32"/>
        <v>1</v>
      </c>
      <c r="AH57" s="125">
        <f t="shared" si="32"/>
        <v>3.7</v>
      </c>
      <c r="AI57" s="125">
        <f t="shared" si="32"/>
        <v>3.8</v>
      </c>
      <c r="AJ57" s="125">
        <f t="shared" si="32"/>
        <v>0</v>
      </c>
      <c r="AK57" s="125">
        <f t="shared" si="32"/>
        <v>0</v>
      </c>
      <c r="AL57" s="125">
        <f t="shared" si="32"/>
        <v>22.5</v>
      </c>
      <c r="AM57" s="125">
        <f t="shared" si="32"/>
        <v>0</v>
      </c>
      <c r="AN57" s="125">
        <f t="shared" si="32"/>
        <v>1.2</v>
      </c>
      <c r="AO57" s="125">
        <f t="shared" si="32"/>
        <v>0</v>
      </c>
      <c r="AP57" s="125">
        <f t="shared" si="32"/>
        <v>5.7</v>
      </c>
      <c r="AQ57" s="125">
        <f t="shared" si="32"/>
        <v>3.5</v>
      </c>
      <c r="AR57" s="125">
        <f t="shared" si="32"/>
        <v>22.5</v>
      </c>
      <c r="AS57" s="125">
        <f t="shared" si="32"/>
        <v>0</v>
      </c>
      <c r="AT57" s="125">
        <f t="shared" si="32"/>
        <v>0</v>
      </c>
      <c r="AU57" s="125">
        <f t="shared" si="32"/>
        <v>0</v>
      </c>
      <c r="AV57" s="125">
        <f t="shared" si="32"/>
        <v>1.2</v>
      </c>
      <c r="AW57" s="125">
        <f t="shared" si="32"/>
        <v>0</v>
      </c>
      <c r="AX57" s="125">
        <f t="shared" si="32"/>
        <v>14.4</v>
      </c>
      <c r="AY57" s="125">
        <f t="shared" si="32"/>
        <v>0</v>
      </c>
      <c r="AZ57" s="125">
        <f t="shared" si="32"/>
        <v>6</v>
      </c>
      <c r="BA57" s="125">
        <f t="shared" si="32"/>
        <v>51.18</v>
      </c>
      <c r="BB57" s="125">
        <f t="shared" si="32"/>
        <v>0</v>
      </c>
      <c r="BC57" s="125">
        <f t="shared" si="32"/>
        <v>5.7</v>
      </c>
      <c r="BD57" s="125">
        <f t="shared" si="32"/>
        <v>0</v>
      </c>
      <c r="BE57" s="125">
        <f t="shared" si="6"/>
        <v>2.58</v>
      </c>
      <c r="BF57" s="125">
        <f t="shared" si="7"/>
        <v>0</v>
      </c>
      <c r="BG57" s="125"/>
      <c r="BH57" s="125"/>
      <c r="BI57" s="125">
        <v>0</v>
      </c>
      <c r="BJ57" s="125">
        <v>0</v>
      </c>
      <c r="BK57" s="125">
        <v>2.58</v>
      </c>
      <c r="BL57" s="125">
        <v>0</v>
      </c>
      <c r="BM57" s="125">
        <v>0</v>
      </c>
      <c r="BN57" s="125">
        <v>0</v>
      </c>
      <c r="BO57" s="125">
        <v>0</v>
      </c>
      <c r="BP57" s="125">
        <v>0</v>
      </c>
      <c r="BQ57" s="125">
        <v>0</v>
      </c>
    </row>
    <row r="58" s="110" customFormat="1" spans="1:69">
      <c r="A58" s="123" t="s">
        <v>139</v>
      </c>
      <c r="B58" s="123" t="s">
        <v>205</v>
      </c>
      <c r="C58" s="123" t="s">
        <v>137</v>
      </c>
      <c r="D58" s="124" t="s">
        <v>141</v>
      </c>
      <c r="E58" s="125">
        <f t="shared" si="1"/>
        <v>673.72</v>
      </c>
      <c r="F58" s="125">
        <f t="shared" si="3"/>
        <v>497.34</v>
      </c>
      <c r="G58" s="125">
        <v>272.58</v>
      </c>
      <c r="H58" s="125">
        <f t="shared" si="4"/>
        <v>194.04</v>
      </c>
      <c r="I58" s="125">
        <v>171</v>
      </c>
      <c r="J58" s="125">
        <v>0</v>
      </c>
      <c r="K58" s="125">
        <v>0</v>
      </c>
      <c r="L58" s="125">
        <v>23.04</v>
      </c>
      <c r="M58" s="125">
        <v>22.72</v>
      </c>
      <c r="N58" s="125">
        <v>0</v>
      </c>
      <c r="O58" s="125">
        <v>0</v>
      </c>
      <c r="P58" s="125">
        <v>0</v>
      </c>
      <c r="Q58" s="125"/>
      <c r="R58" s="125">
        <v>0</v>
      </c>
      <c r="S58" s="125">
        <v>0</v>
      </c>
      <c r="T58" s="125">
        <v>0</v>
      </c>
      <c r="U58" s="125">
        <v>0</v>
      </c>
      <c r="V58" s="125">
        <v>0</v>
      </c>
      <c r="W58" s="125">
        <v>8</v>
      </c>
      <c r="X58" s="123" t="s">
        <v>139</v>
      </c>
      <c r="Y58" s="123" t="s">
        <v>205</v>
      </c>
      <c r="Z58" s="123" t="s">
        <v>137</v>
      </c>
      <c r="AA58" s="124" t="s">
        <v>141</v>
      </c>
      <c r="AB58" s="125">
        <f t="shared" ref="AB58:AB62" si="33">SUBTOTAL(9,AC58:BD58)</f>
        <v>173.8</v>
      </c>
      <c r="AC58" s="136">
        <v>27.12</v>
      </c>
      <c r="AD58" s="136">
        <v>5.3</v>
      </c>
      <c r="AE58" s="137">
        <v>0</v>
      </c>
      <c r="AF58" s="137">
        <v>0</v>
      </c>
      <c r="AG58" s="136">
        <v>1</v>
      </c>
      <c r="AH58" s="136">
        <v>3.7</v>
      </c>
      <c r="AI58" s="136">
        <v>3.8</v>
      </c>
      <c r="AJ58" s="136">
        <v>0</v>
      </c>
      <c r="AK58" s="136">
        <v>0</v>
      </c>
      <c r="AL58" s="136">
        <v>22.5</v>
      </c>
      <c r="AM58" s="137">
        <v>0</v>
      </c>
      <c r="AN58" s="136">
        <v>1.2</v>
      </c>
      <c r="AO58" s="136">
        <v>0</v>
      </c>
      <c r="AP58" s="136">
        <v>5.7</v>
      </c>
      <c r="AQ58" s="136">
        <v>3.5</v>
      </c>
      <c r="AR58" s="136">
        <v>22.5</v>
      </c>
      <c r="AS58" s="137">
        <v>0</v>
      </c>
      <c r="AT58" s="137">
        <v>0</v>
      </c>
      <c r="AU58" s="137">
        <v>0</v>
      </c>
      <c r="AV58" s="136">
        <v>1.2</v>
      </c>
      <c r="AW58" s="137">
        <v>0</v>
      </c>
      <c r="AX58" s="136">
        <v>14.4</v>
      </c>
      <c r="AY58" s="136">
        <v>0</v>
      </c>
      <c r="AZ58" s="136">
        <v>6</v>
      </c>
      <c r="BA58" s="136">
        <v>51.18</v>
      </c>
      <c r="BB58" s="136">
        <v>0</v>
      </c>
      <c r="BC58" s="136">
        <v>4.7</v>
      </c>
      <c r="BD58" s="125">
        <v>0</v>
      </c>
      <c r="BE58" s="125">
        <f t="shared" si="6"/>
        <v>2.58</v>
      </c>
      <c r="BF58" s="125">
        <f t="shared" si="7"/>
        <v>0</v>
      </c>
      <c r="BG58" s="125"/>
      <c r="BH58" s="125"/>
      <c r="BI58" s="125">
        <v>0</v>
      </c>
      <c r="BJ58" s="125">
        <v>0</v>
      </c>
      <c r="BK58" s="125">
        <v>2.58</v>
      </c>
      <c r="BL58" s="125">
        <v>0</v>
      </c>
      <c r="BM58" s="125">
        <v>0</v>
      </c>
      <c r="BN58" s="125">
        <v>0</v>
      </c>
      <c r="BO58" s="125">
        <v>0</v>
      </c>
      <c r="BP58" s="125">
        <v>0</v>
      </c>
      <c r="BQ58" s="125">
        <v>0</v>
      </c>
    </row>
    <row r="59" s="110" customFormat="1" spans="1:69">
      <c r="A59" s="123" t="s">
        <v>139</v>
      </c>
      <c r="B59" s="123" t="s">
        <v>205</v>
      </c>
      <c r="C59" s="123" t="s">
        <v>142</v>
      </c>
      <c r="D59" s="124" t="s">
        <v>148</v>
      </c>
      <c r="E59" s="125">
        <f t="shared" si="1"/>
        <v>0</v>
      </c>
      <c r="F59" s="125">
        <f t="shared" si="3"/>
        <v>0</v>
      </c>
      <c r="G59" s="125">
        <v>0</v>
      </c>
      <c r="H59" s="125">
        <f t="shared" si="4"/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v>0</v>
      </c>
      <c r="O59" s="125">
        <v>0</v>
      </c>
      <c r="P59" s="125">
        <v>0</v>
      </c>
      <c r="Q59" s="125"/>
      <c r="R59" s="125">
        <v>0</v>
      </c>
      <c r="S59" s="125">
        <v>0</v>
      </c>
      <c r="T59" s="125">
        <v>0</v>
      </c>
      <c r="U59" s="125">
        <v>0</v>
      </c>
      <c r="V59" s="125">
        <v>0</v>
      </c>
      <c r="W59" s="125">
        <v>0</v>
      </c>
      <c r="X59" s="123" t="s">
        <v>139</v>
      </c>
      <c r="Y59" s="123" t="s">
        <v>205</v>
      </c>
      <c r="Z59" s="123" t="s">
        <v>142</v>
      </c>
      <c r="AA59" s="124" t="s">
        <v>148</v>
      </c>
      <c r="AB59" s="125">
        <f t="shared" si="33"/>
        <v>0</v>
      </c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>
        <v>0</v>
      </c>
      <c r="BE59" s="125">
        <f t="shared" si="6"/>
        <v>0</v>
      </c>
      <c r="BF59" s="125">
        <f t="shared" si="7"/>
        <v>0</v>
      </c>
      <c r="BG59" s="125"/>
      <c r="BH59" s="125"/>
      <c r="BI59" s="125">
        <v>0</v>
      </c>
      <c r="BJ59" s="125">
        <v>0</v>
      </c>
      <c r="BK59" s="125">
        <v>0</v>
      </c>
      <c r="BL59" s="125">
        <v>0</v>
      </c>
      <c r="BM59" s="125">
        <v>0</v>
      </c>
      <c r="BN59" s="125">
        <v>0</v>
      </c>
      <c r="BO59" s="125">
        <v>0</v>
      </c>
      <c r="BP59" s="125">
        <v>0</v>
      </c>
      <c r="BQ59" s="125">
        <v>0</v>
      </c>
    </row>
    <row r="60" s="110" customFormat="1" spans="1:69">
      <c r="A60" s="123" t="s">
        <v>139</v>
      </c>
      <c r="B60" s="123" t="s">
        <v>205</v>
      </c>
      <c r="C60" s="123" t="s">
        <v>145</v>
      </c>
      <c r="D60" s="124" t="s">
        <v>149</v>
      </c>
      <c r="E60" s="125">
        <f t="shared" si="1"/>
        <v>0</v>
      </c>
      <c r="F60" s="125">
        <f t="shared" si="3"/>
        <v>0</v>
      </c>
      <c r="G60" s="125">
        <v>0</v>
      </c>
      <c r="H60" s="125">
        <f t="shared" si="4"/>
        <v>0</v>
      </c>
      <c r="I60" s="125">
        <v>0</v>
      </c>
      <c r="J60" s="125">
        <v>0</v>
      </c>
      <c r="K60" s="125">
        <v>0</v>
      </c>
      <c r="L60" s="125">
        <v>0</v>
      </c>
      <c r="M60" s="125">
        <v>0</v>
      </c>
      <c r="N60" s="125">
        <v>0</v>
      </c>
      <c r="O60" s="125">
        <v>0</v>
      </c>
      <c r="P60" s="125">
        <v>0</v>
      </c>
      <c r="Q60" s="125"/>
      <c r="R60" s="125">
        <v>0</v>
      </c>
      <c r="S60" s="125">
        <v>0</v>
      </c>
      <c r="T60" s="125">
        <v>0</v>
      </c>
      <c r="U60" s="125">
        <v>0</v>
      </c>
      <c r="V60" s="125">
        <v>0</v>
      </c>
      <c r="W60" s="125">
        <v>0</v>
      </c>
      <c r="X60" s="123" t="s">
        <v>139</v>
      </c>
      <c r="Y60" s="123" t="s">
        <v>205</v>
      </c>
      <c r="Z60" s="123" t="s">
        <v>145</v>
      </c>
      <c r="AA60" s="124" t="s">
        <v>149</v>
      </c>
      <c r="AB60" s="125">
        <f t="shared" si="33"/>
        <v>0</v>
      </c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>
        <v>0</v>
      </c>
      <c r="BE60" s="125">
        <f t="shared" si="6"/>
        <v>0</v>
      </c>
      <c r="BF60" s="125">
        <f t="shared" si="7"/>
        <v>0</v>
      </c>
      <c r="BG60" s="125"/>
      <c r="BH60" s="125"/>
      <c r="BI60" s="125">
        <v>0</v>
      </c>
      <c r="BJ60" s="125">
        <v>0</v>
      </c>
      <c r="BK60" s="125">
        <v>0</v>
      </c>
      <c r="BL60" s="125">
        <v>0</v>
      </c>
      <c r="BM60" s="125">
        <v>0</v>
      </c>
      <c r="BN60" s="125">
        <v>0</v>
      </c>
      <c r="BO60" s="125">
        <v>0</v>
      </c>
      <c r="BP60" s="125">
        <v>0</v>
      </c>
      <c r="BQ60" s="125">
        <v>0</v>
      </c>
    </row>
    <row r="61" s="110" customFormat="1" ht="13.5" customHeight="1" spans="1:69">
      <c r="A61" s="123" t="s">
        <v>139</v>
      </c>
      <c r="B61" s="123" t="s">
        <v>205</v>
      </c>
      <c r="C61" s="123" t="s">
        <v>152</v>
      </c>
      <c r="D61" s="124" t="s">
        <v>153</v>
      </c>
      <c r="E61" s="125">
        <f t="shared" si="1"/>
        <v>8.29</v>
      </c>
      <c r="F61" s="125">
        <f t="shared" si="3"/>
        <v>6.29</v>
      </c>
      <c r="G61" s="125">
        <v>2.9</v>
      </c>
      <c r="H61" s="125">
        <f t="shared" si="4"/>
        <v>0</v>
      </c>
      <c r="I61" s="125">
        <v>0</v>
      </c>
      <c r="J61" s="125">
        <v>0</v>
      </c>
      <c r="K61" s="125">
        <v>0</v>
      </c>
      <c r="L61" s="125">
        <v>0</v>
      </c>
      <c r="M61" s="125">
        <v>0.24</v>
      </c>
      <c r="N61" s="125">
        <v>0</v>
      </c>
      <c r="O61" s="125">
        <v>3.15</v>
      </c>
      <c r="P61" s="125">
        <v>0</v>
      </c>
      <c r="Q61" s="125"/>
      <c r="R61" s="125">
        <v>0</v>
      </c>
      <c r="S61" s="125">
        <v>0</v>
      </c>
      <c r="T61" s="125">
        <v>0</v>
      </c>
      <c r="U61" s="125">
        <v>0</v>
      </c>
      <c r="V61" s="125">
        <v>0</v>
      </c>
      <c r="W61" s="125">
        <v>0</v>
      </c>
      <c r="X61" s="123" t="s">
        <v>139</v>
      </c>
      <c r="Y61" s="123" t="s">
        <v>205</v>
      </c>
      <c r="Z61" s="123" t="s">
        <v>152</v>
      </c>
      <c r="AA61" s="124" t="s">
        <v>153</v>
      </c>
      <c r="AB61" s="125">
        <f t="shared" si="33"/>
        <v>2</v>
      </c>
      <c r="AC61" s="136">
        <v>1</v>
      </c>
      <c r="AD61" s="136">
        <v>0</v>
      </c>
      <c r="AE61" s="137">
        <v>0</v>
      </c>
      <c r="AF61" s="137">
        <v>0</v>
      </c>
      <c r="AG61" s="136">
        <v>0</v>
      </c>
      <c r="AH61" s="136">
        <v>0</v>
      </c>
      <c r="AI61" s="136">
        <v>0</v>
      </c>
      <c r="AJ61" s="136">
        <v>0</v>
      </c>
      <c r="AK61" s="136">
        <v>0</v>
      </c>
      <c r="AL61" s="136">
        <v>0</v>
      </c>
      <c r="AM61" s="137">
        <v>0</v>
      </c>
      <c r="AN61" s="136">
        <v>0</v>
      </c>
      <c r="AO61" s="136">
        <v>0</v>
      </c>
      <c r="AP61" s="136">
        <v>0</v>
      </c>
      <c r="AQ61" s="136">
        <v>0</v>
      </c>
      <c r="AR61" s="136">
        <v>0</v>
      </c>
      <c r="AS61" s="137">
        <v>0</v>
      </c>
      <c r="AT61" s="137">
        <v>0</v>
      </c>
      <c r="AU61" s="137">
        <v>0</v>
      </c>
      <c r="AV61" s="136">
        <v>0</v>
      </c>
      <c r="AW61" s="137">
        <v>0</v>
      </c>
      <c r="AX61" s="136">
        <v>0</v>
      </c>
      <c r="AY61" s="136">
        <v>0</v>
      </c>
      <c r="AZ61" s="136">
        <v>0</v>
      </c>
      <c r="BA61" s="136">
        <v>0</v>
      </c>
      <c r="BB61" s="136">
        <v>0</v>
      </c>
      <c r="BC61" s="136">
        <v>1</v>
      </c>
      <c r="BD61" s="125">
        <v>0</v>
      </c>
      <c r="BE61" s="125">
        <f t="shared" si="6"/>
        <v>0</v>
      </c>
      <c r="BF61" s="125">
        <f t="shared" si="7"/>
        <v>0</v>
      </c>
      <c r="BG61" s="125"/>
      <c r="BH61" s="125"/>
      <c r="BI61" s="125">
        <v>0</v>
      </c>
      <c r="BJ61" s="125">
        <v>0</v>
      </c>
      <c r="BK61" s="125">
        <v>0</v>
      </c>
      <c r="BL61" s="125">
        <v>0</v>
      </c>
      <c r="BM61" s="125">
        <v>0</v>
      </c>
      <c r="BN61" s="125">
        <v>0</v>
      </c>
      <c r="BO61" s="125">
        <v>0</v>
      </c>
      <c r="BP61" s="125">
        <v>0</v>
      </c>
      <c r="BQ61" s="125">
        <v>0</v>
      </c>
    </row>
    <row r="62" s="110" customFormat="1" spans="1:69">
      <c r="A62" s="123" t="s">
        <v>139</v>
      </c>
      <c r="B62" s="123" t="s">
        <v>205</v>
      </c>
      <c r="C62" s="123" t="s">
        <v>154</v>
      </c>
      <c r="D62" s="124" t="s">
        <v>206</v>
      </c>
      <c r="E62" s="125">
        <f t="shared" si="1"/>
        <v>0</v>
      </c>
      <c r="F62" s="125">
        <f t="shared" si="3"/>
        <v>0</v>
      </c>
      <c r="G62" s="125">
        <v>0</v>
      </c>
      <c r="H62" s="125">
        <f t="shared" si="4"/>
        <v>0</v>
      </c>
      <c r="I62" s="125">
        <v>0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/>
      <c r="R62" s="125">
        <v>0</v>
      </c>
      <c r="S62" s="125">
        <v>0</v>
      </c>
      <c r="T62" s="125">
        <v>0</v>
      </c>
      <c r="U62" s="125">
        <v>0</v>
      </c>
      <c r="V62" s="125">
        <v>0</v>
      </c>
      <c r="W62" s="125">
        <v>0</v>
      </c>
      <c r="X62" s="123" t="s">
        <v>139</v>
      </c>
      <c r="Y62" s="123" t="s">
        <v>205</v>
      </c>
      <c r="Z62" s="123" t="s">
        <v>154</v>
      </c>
      <c r="AA62" s="124" t="s">
        <v>206</v>
      </c>
      <c r="AB62" s="125">
        <f t="shared" si="33"/>
        <v>0</v>
      </c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>
        <v>0</v>
      </c>
      <c r="BE62" s="125">
        <f t="shared" si="6"/>
        <v>0</v>
      </c>
      <c r="BF62" s="125">
        <f t="shared" si="7"/>
        <v>0</v>
      </c>
      <c r="BG62" s="125"/>
      <c r="BH62" s="125"/>
      <c r="BI62" s="125">
        <v>0</v>
      </c>
      <c r="BJ62" s="125">
        <v>0</v>
      </c>
      <c r="BK62" s="125">
        <v>0</v>
      </c>
      <c r="BL62" s="125">
        <v>0</v>
      </c>
      <c r="BM62" s="125">
        <v>0</v>
      </c>
      <c r="BN62" s="125">
        <v>0</v>
      </c>
      <c r="BO62" s="125">
        <v>0</v>
      </c>
      <c r="BP62" s="125">
        <v>0</v>
      </c>
      <c r="BQ62" s="125">
        <v>0</v>
      </c>
    </row>
    <row r="63" s="110" customFormat="1" spans="1:69">
      <c r="A63" s="123"/>
      <c r="B63" s="123" t="s">
        <v>207</v>
      </c>
      <c r="C63" s="123"/>
      <c r="D63" s="124" t="s">
        <v>208</v>
      </c>
      <c r="E63" s="125">
        <f t="shared" si="1"/>
        <v>258.61</v>
      </c>
      <c r="F63" s="125">
        <f t="shared" si="3"/>
        <v>192.85</v>
      </c>
      <c r="G63" s="125">
        <v>109.48</v>
      </c>
      <c r="H63" s="125">
        <f t="shared" si="4"/>
        <v>74.25</v>
      </c>
      <c r="I63" s="125">
        <v>74.25</v>
      </c>
      <c r="J63" s="125">
        <v>0</v>
      </c>
      <c r="K63" s="125">
        <v>0</v>
      </c>
      <c r="L63" s="125">
        <v>0</v>
      </c>
      <c r="M63" s="125">
        <v>9.12</v>
      </c>
      <c r="N63" s="125">
        <v>0</v>
      </c>
      <c r="O63" s="125">
        <v>0</v>
      </c>
      <c r="P63" s="125">
        <v>0</v>
      </c>
      <c r="Q63" s="125"/>
      <c r="R63" s="125">
        <v>0</v>
      </c>
      <c r="S63" s="125">
        <v>0</v>
      </c>
      <c r="T63" s="125">
        <v>0</v>
      </c>
      <c r="U63" s="125">
        <v>0</v>
      </c>
      <c r="V63" s="125">
        <v>0</v>
      </c>
      <c r="W63" s="125">
        <v>0</v>
      </c>
      <c r="X63" s="123"/>
      <c r="Y63" s="123" t="s">
        <v>207</v>
      </c>
      <c r="Z63" s="123"/>
      <c r="AA63" s="124" t="s">
        <v>208</v>
      </c>
      <c r="AB63" s="125">
        <f>SUM(AB64)</f>
        <v>65.08</v>
      </c>
      <c r="AC63" s="125">
        <f t="shared" ref="AC63:BD63" si="34">SUM(AC64)</f>
        <v>8</v>
      </c>
      <c r="AD63" s="125">
        <f t="shared" si="34"/>
        <v>2</v>
      </c>
      <c r="AE63" s="125">
        <f t="shared" si="34"/>
        <v>0</v>
      </c>
      <c r="AF63" s="125">
        <f t="shared" si="34"/>
        <v>0</v>
      </c>
      <c r="AG63" s="125">
        <f t="shared" si="34"/>
        <v>0.5</v>
      </c>
      <c r="AH63" s="125">
        <f t="shared" si="34"/>
        <v>4.6</v>
      </c>
      <c r="AI63" s="125">
        <f t="shared" si="34"/>
        <v>1.4</v>
      </c>
      <c r="AJ63" s="125">
        <f t="shared" si="34"/>
        <v>0</v>
      </c>
      <c r="AK63" s="125">
        <f t="shared" si="34"/>
        <v>0</v>
      </c>
      <c r="AL63" s="125">
        <f t="shared" si="34"/>
        <v>9.36</v>
      </c>
      <c r="AM63" s="125">
        <f t="shared" si="34"/>
        <v>0</v>
      </c>
      <c r="AN63" s="125">
        <f t="shared" si="34"/>
        <v>1</v>
      </c>
      <c r="AO63" s="125">
        <f t="shared" si="34"/>
        <v>0</v>
      </c>
      <c r="AP63" s="125">
        <f t="shared" si="34"/>
        <v>2</v>
      </c>
      <c r="AQ63" s="125">
        <f t="shared" si="34"/>
        <v>3</v>
      </c>
      <c r="AR63" s="125">
        <f t="shared" si="34"/>
        <v>5</v>
      </c>
      <c r="AS63" s="125">
        <f t="shared" si="34"/>
        <v>0</v>
      </c>
      <c r="AT63" s="125">
        <f t="shared" si="34"/>
        <v>0</v>
      </c>
      <c r="AU63" s="125">
        <f t="shared" si="34"/>
        <v>0</v>
      </c>
      <c r="AV63" s="125">
        <f t="shared" si="34"/>
        <v>0</v>
      </c>
      <c r="AW63" s="125">
        <f t="shared" si="34"/>
        <v>0</v>
      </c>
      <c r="AX63" s="125">
        <f t="shared" si="34"/>
        <v>3.44</v>
      </c>
      <c r="AY63" s="125">
        <f t="shared" si="34"/>
        <v>0</v>
      </c>
      <c r="AZ63" s="125">
        <f t="shared" si="34"/>
        <v>0</v>
      </c>
      <c r="BA63" s="125">
        <f t="shared" si="34"/>
        <v>21.78</v>
      </c>
      <c r="BB63" s="125">
        <f t="shared" si="34"/>
        <v>0</v>
      </c>
      <c r="BC63" s="125">
        <f t="shared" si="34"/>
        <v>3</v>
      </c>
      <c r="BD63" s="125">
        <f t="shared" si="34"/>
        <v>0</v>
      </c>
      <c r="BE63" s="125">
        <f t="shared" si="6"/>
        <v>0.68</v>
      </c>
      <c r="BF63" s="125">
        <f t="shared" si="7"/>
        <v>0</v>
      </c>
      <c r="BG63" s="125"/>
      <c r="BH63" s="125"/>
      <c r="BI63" s="125">
        <v>0</v>
      </c>
      <c r="BJ63" s="125">
        <v>0</v>
      </c>
      <c r="BK63" s="125">
        <v>0.68</v>
      </c>
      <c r="BL63" s="125">
        <v>0</v>
      </c>
      <c r="BM63" s="125">
        <v>0</v>
      </c>
      <c r="BN63" s="125">
        <v>0</v>
      </c>
      <c r="BO63" s="125">
        <v>0</v>
      </c>
      <c r="BP63" s="125">
        <v>0</v>
      </c>
      <c r="BQ63" s="125">
        <v>0</v>
      </c>
    </row>
    <row r="64" s="110" customFormat="1" spans="1:69">
      <c r="A64" s="123" t="s">
        <v>139</v>
      </c>
      <c r="B64" s="123" t="s">
        <v>209</v>
      </c>
      <c r="C64" s="123" t="s">
        <v>137</v>
      </c>
      <c r="D64" s="124" t="s">
        <v>141</v>
      </c>
      <c r="E64" s="125">
        <f t="shared" si="1"/>
        <v>258.61</v>
      </c>
      <c r="F64" s="125">
        <f t="shared" si="3"/>
        <v>192.85</v>
      </c>
      <c r="G64" s="125">
        <v>109.48</v>
      </c>
      <c r="H64" s="125">
        <f t="shared" si="4"/>
        <v>74.25</v>
      </c>
      <c r="I64" s="125">
        <v>74.25</v>
      </c>
      <c r="J64" s="125">
        <v>0</v>
      </c>
      <c r="K64" s="125">
        <v>0</v>
      </c>
      <c r="L64" s="125">
        <v>0</v>
      </c>
      <c r="M64" s="125">
        <v>9.12</v>
      </c>
      <c r="N64" s="125">
        <v>0</v>
      </c>
      <c r="O64" s="125">
        <v>0</v>
      </c>
      <c r="P64" s="125">
        <v>0</v>
      </c>
      <c r="Q64" s="125"/>
      <c r="R64" s="125">
        <v>0</v>
      </c>
      <c r="S64" s="125">
        <v>0</v>
      </c>
      <c r="T64" s="125">
        <v>0</v>
      </c>
      <c r="U64" s="125">
        <v>0</v>
      </c>
      <c r="V64" s="125">
        <v>0</v>
      </c>
      <c r="W64" s="125">
        <v>0</v>
      </c>
      <c r="X64" s="123" t="s">
        <v>139</v>
      </c>
      <c r="Y64" s="123" t="s">
        <v>209</v>
      </c>
      <c r="Z64" s="123" t="s">
        <v>137</v>
      </c>
      <c r="AA64" s="124" t="s">
        <v>141</v>
      </c>
      <c r="AB64" s="125">
        <f>SUBTOTAL(9,AC64:BD64)</f>
        <v>65.08</v>
      </c>
      <c r="AC64" s="136">
        <v>8</v>
      </c>
      <c r="AD64" s="136">
        <v>2</v>
      </c>
      <c r="AE64" s="137">
        <v>0</v>
      </c>
      <c r="AF64" s="137">
        <v>0</v>
      </c>
      <c r="AG64" s="136">
        <v>0.5</v>
      </c>
      <c r="AH64" s="136">
        <v>4.6</v>
      </c>
      <c r="AI64" s="136">
        <v>1.4</v>
      </c>
      <c r="AJ64" s="136">
        <v>0</v>
      </c>
      <c r="AK64" s="136">
        <v>0</v>
      </c>
      <c r="AL64" s="136">
        <v>9.36</v>
      </c>
      <c r="AM64" s="137">
        <v>0</v>
      </c>
      <c r="AN64" s="136">
        <v>1</v>
      </c>
      <c r="AO64" s="136">
        <v>0</v>
      </c>
      <c r="AP64" s="136">
        <v>2</v>
      </c>
      <c r="AQ64" s="136">
        <v>3</v>
      </c>
      <c r="AR64" s="136">
        <v>5</v>
      </c>
      <c r="AS64" s="137">
        <v>0</v>
      </c>
      <c r="AT64" s="137">
        <v>0</v>
      </c>
      <c r="AU64" s="137">
        <v>0</v>
      </c>
      <c r="AV64" s="136">
        <v>0</v>
      </c>
      <c r="AW64" s="137">
        <v>0</v>
      </c>
      <c r="AX64" s="136">
        <v>3.44</v>
      </c>
      <c r="AY64" s="136">
        <v>0</v>
      </c>
      <c r="AZ64" s="136">
        <v>0</v>
      </c>
      <c r="BA64" s="136">
        <v>21.78</v>
      </c>
      <c r="BB64" s="136">
        <v>0</v>
      </c>
      <c r="BC64" s="136">
        <v>3</v>
      </c>
      <c r="BD64" s="125">
        <v>0</v>
      </c>
      <c r="BE64" s="125">
        <f t="shared" si="6"/>
        <v>0.68</v>
      </c>
      <c r="BF64" s="125">
        <f t="shared" si="7"/>
        <v>0</v>
      </c>
      <c r="BG64" s="125"/>
      <c r="BH64" s="125"/>
      <c r="BI64" s="125">
        <v>0</v>
      </c>
      <c r="BJ64" s="125">
        <v>0</v>
      </c>
      <c r="BK64" s="125">
        <v>0.68</v>
      </c>
      <c r="BL64" s="125">
        <v>0</v>
      </c>
      <c r="BM64" s="125">
        <v>0</v>
      </c>
      <c r="BN64" s="125">
        <v>0</v>
      </c>
      <c r="BO64" s="125">
        <v>0</v>
      </c>
      <c r="BP64" s="125">
        <v>0</v>
      </c>
      <c r="BQ64" s="125">
        <v>0</v>
      </c>
    </row>
    <row r="65" s="110" customFormat="1" spans="1:69">
      <c r="A65" s="123"/>
      <c r="B65" s="123" t="s">
        <v>210</v>
      </c>
      <c r="C65" s="123"/>
      <c r="D65" s="124" t="s">
        <v>211</v>
      </c>
      <c r="E65" s="125">
        <f t="shared" si="1"/>
        <v>203.85</v>
      </c>
      <c r="F65" s="125">
        <f t="shared" si="3"/>
        <v>154.77</v>
      </c>
      <c r="G65" s="125">
        <v>97.17</v>
      </c>
      <c r="H65" s="125">
        <f t="shared" si="4"/>
        <v>49.5</v>
      </c>
      <c r="I65" s="125">
        <v>49.5</v>
      </c>
      <c r="J65" s="125">
        <v>0</v>
      </c>
      <c r="K65" s="125">
        <v>0</v>
      </c>
      <c r="L65" s="125">
        <v>0</v>
      </c>
      <c r="M65" s="125">
        <v>8.1</v>
      </c>
      <c r="N65" s="125">
        <v>0</v>
      </c>
      <c r="O65" s="125">
        <v>0</v>
      </c>
      <c r="P65" s="125">
        <v>0</v>
      </c>
      <c r="Q65" s="125"/>
      <c r="R65" s="125">
        <v>0</v>
      </c>
      <c r="S65" s="125">
        <v>0</v>
      </c>
      <c r="T65" s="125">
        <v>0</v>
      </c>
      <c r="U65" s="125">
        <v>0</v>
      </c>
      <c r="V65" s="125">
        <v>0</v>
      </c>
      <c r="W65" s="125">
        <v>0</v>
      </c>
      <c r="X65" s="123"/>
      <c r="Y65" s="123" t="s">
        <v>210</v>
      </c>
      <c r="Z65" s="123"/>
      <c r="AA65" s="124" t="s">
        <v>211</v>
      </c>
      <c r="AB65" s="125">
        <f>SUM(AB66:AB68)</f>
        <v>49.08</v>
      </c>
      <c r="AC65" s="125">
        <f t="shared" ref="AC65:BD65" si="35">SUM(AC66:AC68)</f>
        <v>8.9</v>
      </c>
      <c r="AD65" s="125">
        <f t="shared" si="35"/>
        <v>0</v>
      </c>
      <c r="AE65" s="125">
        <f t="shared" si="35"/>
        <v>0</v>
      </c>
      <c r="AF65" s="125">
        <f t="shared" si="35"/>
        <v>0</v>
      </c>
      <c r="AG65" s="125">
        <f t="shared" si="35"/>
        <v>0</v>
      </c>
      <c r="AH65" s="125">
        <f t="shared" si="35"/>
        <v>2.3</v>
      </c>
      <c r="AI65" s="125">
        <f t="shared" si="35"/>
        <v>0.5</v>
      </c>
      <c r="AJ65" s="125">
        <f t="shared" si="35"/>
        <v>0</v>
      </c>
      <c r="AK65" s="125">
        <f t="shared" si="35"/>
        <v>0</v>
      </c>
      <c r="AL65" s="125">
        <f t="shared" si="35"/>
        <v>6</v>
      </c>
      <c r="AM65" s="125">
        <f t="shared" si="35"/>
        <v>0</v>
      </c>
      <c r="AN65" s="125">
        <f t="shared" si="35"/>
        <v>1</v>
      </c>
      <c r="AO65" s="125">
        <f t="shared" si="35"/>
        <v>0</v>
      </c>
      <c r="AP65" s="125">
        <f t="shared" si="35"/>
        <v>3</v>
      </c>
      <c r="AQ65" s="125">
        <f t="shared" si="35"/>
        <v>1.9</v>
      </c>
      <c r="AR65" s="125">
        <f t="shared" si="35"/>
        <v>6</v>
      </c>
      <c r="AS65" s="125">
        <f t="shared" si="35"/>
        <v>0</v>
      </c>
      <c r="AT65" s="125">
        <f t="shared" si="35"/>
        <v>0</v>
      </c>
      <c r="AU65" s="125">
        <f t="shared" si="35"/>
        <v>0</v>
      </c>
      <c r="AV65" s="125">
        <f t="shared" si="35"/>
        <v>1</v>
      </c>
      <c r="AW65" s="125">
        <f t="shared" si="35"/>
        <v>0</v>
      </c>
      <c r="AX65" s="125">
        <f t="shared" si="35"/>
        <v>4</v>
      </c>
      <c r="AY65" s="125">
        <f t="shared" si="35"/>
        <v>0.6</v>
      </c>
      <c r="AZ65" s="125">
        <f t="shared" si="35"/>
        <v>0</v>
      </c>
      <c r="BA65" s="125">
        <f t="shared" si="35"/>
        <v>13.88</v>
      </c>
      <c r="BB65" s="125">
        <f t="shared" si="35"/>
        <v>0</v>
      </c>
      <c r="BC65" s="125">
        <f t="shared" si="35"/>
        <v>0</v>
      </c>
      <c r="BD65" s="125">
        <f t="shared" si="35"/>
        <v>0</v>
      </c>
      <c r="BE65" s="125">
        <f t="shared" si="6"/>
        <v>0</v>
      </c>
      <c r="BF65" s="125">
        <f t="shared" si="7"/>
        <v>0</v>
      </c>
      <c r="BG65" s="125"/>
      <c r="BH65" s="125"/>
      <c r="BI65" s="125">
        <v>0</v>
      </c>
      <c r="BJ65" s="125">
        <v>0</v>
      </c>
      <c r="BK65" s="125">
        <v>0</v>
      </c>
      <c r="BL65" s="125">
        <v>0</v>
      </c>
      <c r="BM65" s="125">
        <v>0</v>
      </c>
      <c r="BN65" s="125">
        <v>0</v>
      </c>
      <c r="BO65" s="125">
        <v>0</v>
      </c>
      <c r="BP65" s="125">
        <v>0</v>
      </c>
      <c r="BQ65" s="125">
        <v>0</v>
      </c>
    </row>
    <row r="66" s="110" customFormat="1" spans="1:69">
      <c r="A66" s="123" t="s">
        <v>139</v>
      </c>
      <c r="B66" s="123" t="s">
        <v>212</v>
      </c>
      <c r="C66" s="123" t="s">
        <v>137</v>
      </c>
      <c r="D66" s="124" t="s">
        <v>141</v>
      </c>
      <c r="E66" s="125">
        <f t="shared" si="1"/>
        <v>203.85</v>
      </c>
      <c r="F66" s="125">
        <f t="shared" si="3"/>
        <v>154.77</v>
      </c>
      <c r="G66" s="125">
        <v>97.17</v>
      </c>
      <c r="H66" s="125">
        <f t="shared" si="4"/>
        <v>49.5</v>
      </c>
      <c r="I66" s="125">
        <v>49.5</v>
      </c>
      <c r="J66" s="125">
        <v>0</v>
      </c>
      <c r="K66" s="125">
        <v>0</v>
      </c>
      <c r="L66" s="125">
        <v>0</v>
      </c>
      <c r="M66" s="125">
        <v>8.1</v>
      </c>
      <c r="N66" s="125">
        <v>0</v>
      </c>
      <c r="O66" s="125">
        <v>0</v>
      </c>
      <c r="P66" s="125">
        <v>0</v>
      </c>
      <c r="Q66" s="125"/>
      <c r="R66" s="125">
        <v>0</v>
      </c>
      <c r="S66" s="125">
        <v>0</v>
      </c>
      <c r="T66" s="125">
        <v>0</v>
      </c>
      <c r="U66" s="125">
        <v>0</v>
      </c>
      <c r="V66" s="125">
        <v>0</v>
      </c>
      <c r="W66" s="125">
        <v>0</v>
      </c>
      <c r="X66" s="123" t="s">
        <v>139</v>
      </c>
      <c r="Y66" s="123" t="s">
        <v>212</v>
      </c>
      <c r="Z66" s="123" t="s">
        <v>137</v>
      </c>
      <c r="AA66" s="124" t="s">
        <v>141</v>
      </c>
      <c r="AB66" s="125">
        <f t="shared" ref="AB66:AB68" si="36">SUBTOTAL(9,AC66:BD66)</f>
        <v>49.08</v>
      </c>
      <c r="AC66" s="136">
        <v>8.9</v>
      </c>
      <c r="AD66" s="136">
        <v>0</v>
      </c>
      <c r="AE66" s="137">
        <v>0</v>
      </c>
      <c r="AF66" s="137">
        <v>0</v>
      </c>
      <c r="AG66" s="136">
        <v>0</v>
      </c>
      <c r="AH66" s="136">
        <v>2.3</v>
      </c>
      <c r="AI66" s="136">
        <v>0.5</v>
      </c>
      <c r="AJ66" s="136">
        <v>0</v>
      </c>
      <c r="AK66" s="136">
        <v>0</v>
      </c>
      <c r="AL66" s="136">
        <v>6</v>
      </c>
      <c r="AM66" s="137">
        <v>0</v>
      </c>
      <c r="AN66" s="136">
        <v>1</v>
      </c>
      <c r="AO66" s="136">
        <v>0</v>
      </c>
      <c r="AP66" s="136">
        <v>3</v>
      </c>
      <c r="AQ66" s="136">
        <v>1.9</v>
      </c>
      <c r="AR66" s="136">
        <v>6</v>
      </c>
      <c r="AS66" s="137">
        <v>0</v>
      </c>
      <c r="AT66" s="137">
        <v>0</v>
      </c>
      <c r="AU66" s="137">
        <v>0</v>
      </c>
      <c r="AV66" s="136">
        <v>1</v>
      </c>
      <c r="AW66" s="137">
        <v>0</v>
      </c>
      <c r="AX66" s="136">
        <v>4</v>
      </c>
      <c r="AY66" s="136">
        <v>0.6</v>
      </c>
      <c r="AZ66" s="136">
        <v>0</v>
      </c>
      <c r="BA66" s="136">
        <v>13.88</v>
      </c>
      <c r="BB66" s="136">
        <v>0</v>
      </c>
      <c r="BC66" s="136">
        <v>0</v>
      </c>
      <c r="BD66" s="125">
        <v>0</v>
      </c>
      <c r="BE66" s="125">
        <f t="shared" si="6"/>
        <v>0</v>
      </c>
      <c r="BF66" s="125">
        <f t="shared" si="7"/>
        <v>0</v>
      </c>
      <c r="BG66" s="125"/>
      <c r="BH66" s="125"/>
      <c r="BI66" s="125">
        <v>0</v>
      </c>
      <c r="BJ66" s="125">
        <v>0</v>
      </c>
      <c r="BK66" s="125">
        <v>0</v>
      </c>
      <c r="BL66" s="125">
        <v>0</v>
      </c>
      <c r="BM66" s="125">
        <v>0</v>
      </c>
      <c r="BN66" s="125">
        <v>0</v>
      </c>
      <c r="BO66" s="125">
        <v>0</v>
      </c>
      <c r="BP66" s="125">
        <v>0</v>
      </c>
      <c r="BQ66" s="125">
        <v>0</v>
      </c>
    </row>
    <row r="67" s="110" customFormat="1" spans="1:69">
      <c r="A67" s="123" t="s">
        <v>139</v>
      </c>
      <c r="B67" s="123" t="s">
        <v>212</v>
      </c>
      <c r="C67" s="123" t="s">
        <v>152</v>
      </c>
      <c r="D67" s="124" t="s">
        <v>153</v>
      </c>
      <c r="E67" s="125">
        <f t="shared" si="1"/>
        <v>0</v>
      </c>
      <c r="F67" s="125">
        <f t="shared" si="3"/>
        <v>0</v>
      </c>
      <c r="G67" s="125">
        <v>0</v>
      </c>
      <c r="H67" s="125">
        <f t="shared" si="4"/>
        <v>0</v>
      </c>
      <c r="I67" s="125">
        <v>0</v>
      </c>
      <c r="J67" s="125">
        <v>0</v>
      </c>
      <c r="K67" s="125">
        <v>0</v>
      </c>
      <c r="L67" s="125">
        <v>0</v>
      </c>
      <c r="M67" s="125">
        <v>0</v>
      </c>
      <c r="N67" s="125">
        <v>0</v>
      </c>
      <c r="O67" s="125">
        <v>0</v>
      </c>
      <c r="P67" s="125">
        <v>0</v>
      </c>
      <c r="Q67" s="125"/>
      <c r="R67" s="125">
        <v>0</v>
      </c>
      <c r="S67" s="125">
        <v>0</v>
      </c>
      <c r="T67" s="125">
        <v>0</v>
      </c>
      <c r="U67" s="125">
        <v>0</v>
      </c>
      <c r="V67" s="125">
        <v>0</v>
      </c>
      <c r="W67" s="125">
        <v>0</v>
      </c>
      <c r="X67" s="123" t="s">
        <v>139</v>
      </c>
      <c r="Y67" s="123" t="s">
        <v>212</v>
      </c>
      <c r="Z67" s="123" t="s">
        <v>152</v>
      </c>
      <c r="AA67" s="124" t="s">
        <v>153</v>
      </c>
      <c r="AB67" s="125">
        <f t="shared" si="36"/>
        <v>0</v>
      </c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>
        <v>0</v>
      </c>
      <c r="BE67" s="125">
        <f t="shared" si="6"/>
        <v>0</v>
      </c>
      <c r="BF67" s="125">
        <f t="shared" si="7"/>
        <v>0</v>
      </c>
      <c r="BG67" s="125"/>
      <c r="BH67" s="125"/>
      <c r="BI67" s="125">
        <v>0</v>
      </c>
      <c r="BJ67" s="125">
        <v>0</v>
      </c>
      <c r="BK67" s="125">
        <v>0</v>
      </c>
      <c r="BL67" s="125">
        <v>0</v>
      </c>
      <c r="BM67" s="125">
        <v>0</v>
      </c>
      <c r="BN67" s="125">
        <v>0</v>
      </c>
      <c r="BO67" s="125">
        <v>0</v>
      </c>
      <c r="BP67" s="125">
        <v>0</v>
      </c>
      <c r="BQ67" s="125">
        <v>0</v>
      </c>
    </row>
    <row r="68" s="110" customFormat="1" spans="1:69">
      <c r="A68" s="123" t="s">
        <v>139</v>
      </c>
      <c r="B68" s="123" t="s">
        <v>212</v>
      </c>
      <c r="C68" s="123" t="s">
        <v>154</v>
      </c>
      <c r="D68" s="124" t="s">
        <v>213</v>
      </c>
      <c r="E68" s="125">
        <f t="shared" si="1"/>
        <v>0</v>
      </c>
      <c r="F68" s="125">
        <f t="shared" si="3"/>
        <v>0</v>
      </c>
      <c r="G68" s="125">
        <v>0</v>
      </c>
      <c r="H68" s="125">
        <f t="shared" si="4"/>
        <v>0</v>
      </c>
      <c r="I68" s="125">
        <v>0</v>
      </c>
      <c r="J68" s="125">
        <v>0</v>
      </c>
      <c r="K68" s="125">
        <v>0</v>
      </c>
      <c r="L68" s="125">
        <v>0</v>
      </c>
      <c r="M68" s="125">
        <v>0</v>
      </c>
      <c r="N68" s="125">
        <v>0</v>
      </c>
      <c r="O68" s="125">
        <v>0</v>
      </c>
      <c r="P68" s="125">
        <v>0</v>
      </c>
      <c r="Q68" s="125"/>
      <c r="R68" s="125">
        <v>0</v>
      </c>
      <c r="S68" s="125">
        <v>0</v>
      </c>
      <c r="T68" s="125">
        <v>0</v>
      </c>
      <c r="U68" s="125">
        <v>0</v>
      </c>
      <c r="V68" s="125">
        <v>0</v>
      </c>
      <c r="W68" s="125">
        <v>0</v>
      </c>
      <c r="X68" s="123" t="s">
        <v>139</v>
      </c>
      <c r="Y68" s="123" t="s">
        <v>212</v>
      </c>
      <c r="Z68" s="123" t="s">
        <v>154</v>
      </c>
      <c r="AA68" s="124" t="s">
        <v>213</v>
      </c>
      <c r="AB68" s="125">
        <f t="shared" si="36"/>
        <v>0</v>
      </c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>
        <v>0</v>
      </c>
      <c r="BE68" s="125">
        <f t="shared" si="6"/>
        <v>0</v>
      </c>
      <c r="BF68" s="125">
        <f t="shared" si="7"/>
        <v>0</v>
      </c>
      <c r="BG68" s="125"/>
      <c r="BH68" s="125"/>
      <c r="BI68" s="125">
        <v>0</v>
      </c>
      <c r="BJ68" s="125">
        <v>0</v>
      </c>
      <c r="BK68" s="125">
        <v>0</v>
      </c>
      <c r="BL68" s="125">
        <v>0</v>
      </c>
      <c r="BM68" s="125">
        <v>0</v>
      </c>
      <c r="BN68" s="125">
        <v>0</v>
      </c>
      <c r="BO68" s="125">
        <v>0</v>
      </c>
      <c r="BP68" s="125">
        <v>0</v>
      </c>
      <c r="BQ68" s="125">
        <v>0</v>
      </c>
    </row>
    <row r="69" s="110" customFormat="1" spans="1:69">
      <c r="A69" s="123"/>
      <c r="B69" s="123" t="s">
        <v>214</v>
      </c>
      <c r="C69" s="123"/>
      <c r="D69" s="124" t="s">
        <v>215</v>
      </c>
      <c r="E69" s="125">
        <f t="shared" si="1"/>
        <v>86.11</v>
      </c>
      <c r="F69" s="125">
        <f t="shared" si="3"/>
        <v>65.31</v>
      </c>
      <c r="G69" s="125">
        <v>39.52</v>
      </c>
      <c r="H69" s="125">
        <f t="shared" si="4"/>
        <v>22.5</v>
      </c>
      <c r="I69" s="125">
        <v>22.5</v>
      </c>
      <c r="J69" s="125">
        <v>0</v>
      </c>
      <c r="K69" s="125">
        <v>0</v>
      </c>
      <c r="L69" s="125">
        <v>0</v>
      </c>
      <c r="M69" s="125">
        <v>3.29</v>
      </c>
      <c r="N69" s="125">
        <v>0</v>
      </c>
      <c r="O69" s="125">
        <v>0</v>
      </c>
      <c r="P69" s="125">
        <v>0</v>
      </c>
      <c r="Q69" s="125"/>
      <c r="R69" s="125">
        <v>0</v>
      </c>
      <c r="S69" s="125">
        <v>0</v>
      </c>
      <c r="T69" s="125">
        <v>0</v>
      </c>
      <c r="U69" s="125">
        <v>0</v>
      </c>
      <c r="V69" s="125">
        <v>0</v>
      </c>
      <c r="W69" s="125">
        <v>0</v>
      </c>
      <c r="X69" s="123"/>
      <c r="Y69" s="123" t="s">
        <v>214</v>
      </c>
      <c r="Z69" s="123"/>
      <c r="AA69" s="124" t="s">
        <v>215</v>
      </c>
      <c r="AB69" s="125">
        <f>SUM(AB70:AB71)</f>
        <v>20.8</v>
      </c>
      <c r="AC69" s="125">
        <f t="shared" ref="AC69:BD69" si="37">SUM(AC70:AC71)</f>
        <v>5</v>
      </c>
      <c r="AD69" s="125">
        <f t="shared" si="37"/>
        <v>1</v>
      </c>
      <c r="AE69" s="125">
        <f t="shared" si="37"/>
        <v>0</v>
      </c>
      <c r="AF69" s="125">
        <f t="shared" si="37"/>
        <v>0</v>
      </c>
      <c r="AG69" s="125">
        <f t="shared" si="37"/>
        <v>0</v>
      </c>
      <c r="AH69" s="125">
        <f t="shared" si="37"/>
        <v>0</v>
      </c>
      <c r="AI69" s="125">
        <f t="shared" si="37"/>
        <v>0</v>
      </c>
      <c r="AJ69" s="125">
        <f t="shared" si="37"/>
        <v>0</v>
      </c>
      <c r="AK69" s="125">
        <f t="shared" si="37"/>
        <v>0</v>
      </c>
      <c r="AL69" s="125">
        <f t="shared" si="37"/>
        <v>5.3</v>
      </c>
      <c r="AM69" s="125">
        <f t="shared" si="37"/>
        <v>0</v>
      </c>
      <c r="AN69" s="125">
        <f t="shared" si="37"/>
        <v>0</v>
      </c>
      <c r="AO69" s="125">
        <f t="shared" si="37"/>
        <v>0</v>
      </c>
      <c r="AP69" s="125">
        <f t="shared" si="37"/>
        <v>0</v>
      </c>
      <c r="AQ69" s="125">
        <f t="shared" si="37"/>
        <v>0</v>
      </c>
      <c r="AR69" s="125">
        <f t="shared" si="37"/>
        <v>0</v>
      </c>
      <c r="AS69" s="125">
        <f t="shared" si="37"/>
        <v>0</v>
      </c>
      <c r="AT69" s="125">
        <f t="shared" si="37"/>
        <v>0</v>
      </c>
      <c r="AU69" s="125">
        <f t="shared" si="37"/>
        <v>0</v>
      </c>
      <c r="AV69" s="125">
        <f t="shared" si="37"/>
        <v>0</v>
      </c>
      <c r="AW69" s="125">
        <f t="shared" si="37"/>
        <v>0</v>
      </c>
      <c r="AX69" s="125">
        <f t="shared" si="37"/>
        <v>0</v>
      </c>
      <c r="AY69" s="125">
        <f t="shared" si="37"/>
        <v>0</v>
      </c>
      <c r="AZ69" s="125">
        <f t="shared" si="37"/>
        <v>0</v>
      </c>
      <c r="BA69" s="125">
        <f t="shared" si="37"/>
        <v>7.7</v>
      </c>
      <c r="BB69" s="125">
        <f t="shared" si="37"/>
        <v>0</v>
      </c>
      <c r="BC69" s="125">
        <f t="shared" si="37"/>
        <v>1.8</v>
      </c>
      <c r="BD69" s="125">
        <f t="shared" si="37"/>
        <v>0</v>
      </c>
      <c r="BE69" s="125">
        <f t="shared" si="6"/>
        <v>0</v>
      </c>
      <c r="BF69" s="125">
        <f t="shared" si="7"/>
        <v>0</v>
      </c>
      <c r="BG69" s="125"/>
      <c r="BH69" s="125"/>
      <c r="BI69" s="125">
        <v>0</v>
      </c>
      <c r="BJ69" s="125">
        <v>0</v>
      </c>
      <c r="BK69" s="125">
        <v>0</v>
      </c>
      <c r="BL69" s="125">
        <v>0</v>
      </c>
      <c r="BM69" s="125">
        <v>0</v>
      </c>
      <c r="BN69" s="125">
        <v>0</v>
      </c>
      <c r="BO69" s="125">
        <v>0</v>
      </c>
      <c r="BP69" s="125">
        <v>0</v>
      </c>
      <c r="BQ69" s="125">
        <v>0</v>
      </c>
    </row>
    <row r="70" s="110" customFormat="1" spans="1:69">
      <c r="A70" s="123" t="s">
        <v>139</v>
      </c>
      <c r="B70" s="123" t="s">
        <v>216</v>
      </c>
      <c r="C70" s="123" t="s">
        <v>137</v>
      </c>
      <c r="D70" s="124" t="s">
        <v>141</v>
      </c>
      <c r="E70" s="125">
        <f t="shared" si="1"/>
        <v>52.66</v>
      </c>
      <c r="F70" s="125">
        <f t="shared" si="3"/>
        <v>39.8</v>
      </c>
      <c r="G70" s="125">
        <v>24.28</v>
      </c>
      <c r="H70" s="125">
        <f t="shared" si="4"/>
        <v>13.5</v>
      </c>
      <c r="I70" s="125">
        <v>13.5</v>
      </c>
      <c r="J70" s="125">
        <v>0</v>
      </c>
      <c r="K70" s="125">
        <v>0</v>
      </c>
      <c r="L70" s="125">
        <v>0</v>
      </c>
      <c r="M70" s="125">
        <v>2.02</v>
      </c>
      <c r="N70" s="125">
        <v>0</v>
      </c>
      <c r="O70" s="125">
        <v>0</v>
      </c>
      <c r="P70" s="125">
        <v>0</v>
      </c>
      <c r="Q70" s="125"/>
      <c r="R70" s="125">
        <v>0</v>
      </c>
      <c r="S70" s="125">
        <v>0</v>
      </c>
      <c r="T70" s="125">
        <v>0</v>
      </c>
      <c r="U70" s="125">
        <v>0</v>
      </c>
      <c r="V70" s="125">
        <v>0</v>
      </c>
      <c r="W70" s="125">
        <v>0</v>
      </c>
      <c r="X70" s="123" t="s">
        <v>139</v>
      </c>
      <c r="Y70" s="123" t="s">
        <v>216</v>
      </c>
      <c r="Z70" s="123" t="s">
        <v>137</v>
      </c>
      <c r="AA70" s="124" t="s">
        <v>141</v>
      </c>
      <c r="AB70" s="125">
        <f t="shared" ref="AB70:AB71" si="38">SUBTOTAL(9,AC70:BD70)</f>
        <v>12.86</v>
      </c>
      <c r="AC70" s="136">
        <v>2</v>
      </c>
      <c r="AD70" s="136">
        <v>0</v>
      </c>
      <c r="AE70" s="137">
        <v>0</v>
      </c>
      <c r="AF70" s="137">
        <v>0</v>
      </c>
      <c r="AG70" s="136">
        <v>0</v>
      </c>
      <c r="AH70" s="136">
        <v>0</v>
      </c>
      <c r="AI70" s="136">
        <v>0</v>
      </c>
      <c r="AJ70" s="136">
        <v>0</v>
      </c>
      <c r="AK70" s="136">
        <v>0</v>
      </c>
      <c r="AL70" s="136">
        <v>4</v>
      </c>
      <c r="AM70" s="137">
        <v>0</v>
      </c>
      <c r="AN70" s="136">
        <v>0</v>
      </c>
      <c r="AO70" s="136">
        <v>0</v>
      </c>
      <c r="AP70" s="136">
        <v>0</v>
      </c>
      <c r="AQ70" s="136">
        <v>0</v>
      </c>
      <c r="AR70" s="136">
        <v>0</v>
      </c>
      <c r="AS70" s="137">
        <v>0</v>
      </c>
      <c r="AT70" s="137">
        <v>0</v>
      </c>
      <c r="AU70" s="137">
        <v>0</v>
      </c>
      <c r="AV70" s="136">
        <v>0</v>
      </c>
      <c r="AW70" s="137">
        <v>0</v>
      </c>
      <c r="AX70" s="136">
        <v>0</v>
      </c>
      <c r="AY70" s="136">
        <v>0</v>
      </c>
      <c r="AZ70" s="136">
        <v>0</v>
      </c>
      <c r="BA70" s="136">
        <v>5.06</v>
      </c>
      <c r="BB70" s="136">
        <v>0</v>
      </c>
      <c r="BC70" s="136">
        <v>1.8</v>
      </c>
      <c r="BD70" s="125">
        <v>0</v>
      </c>
      <c r="BE70" s="125">
        <f t="shared" si="6"/>
        <v>0</v>
      </c>
      <c r="BF70" s="125">
        <f t="shared" si="7"/>
        <v>0</v>
      </c>
      <c r="BG70" s="125"/>
      <c r="BH70" s="125"/>
      <c r="BI70" s="125">
        <v>0</v>
      </c>
      <c r="BJ70" s="125">
        <v>0</v>
      </c>
      <c r="BK70" s="125">
        <v>0</v>
      </c>
      <c r="BL70" s="125">
        <v>0</v>
      </c>
      <c r="BM70" s="125">
        <v>0</v>
      </c>
      <c r="BN70" s="125">
        <v>0</v>
      </c>
      <c r="BO70" s="125">
        <v>0</v>
      </c>
      <c r="BP70" s="125">
        <v>0</v>
      </c>
      <c r="BQ70" s="125">
        <v>0</v>
      </c>
    </row>
    <row r="71" s="110" customFormat="1" spans="1:69">
      <c r="A71" s="123" t="s">
        <v>139</v>
      </c>
      <c r="B71" s="123" t="s">
        <v>216</v>
      </c>
      <c r="C71" s="123" t="s">
        <v>159</v>
      </c>
      <c r="D71" s="124" t="s">
        <v>217</v>
      </c>
      <c r="E71" s="125">
        <f t="shared" si="1"/>
        <v>33.45</v>
      </c>
      <c r="F71" s="125">
        <f t="shared" si="3"/>
        <v>25.51</v>
      </c>
      <c r="G71" s="125">
        <v>15.24</v>
      </c>
      <c r="H71" s="125">
        <f t="shared" si="4"/>
        <v>9</v>
      </c>
      <c r="I71" s="125">
        <v>9</v>
      </c>
      <c r="J71" s="125">
        <v>0</v>
      </c>
      <c r="K71" s="125">
        <v>0</v>
      </c>
      <c r="L71" s="125">
        <v>0</v>
      </c>
      <c r="M71" s="125">
        <v>1.27</v>
      </c>
      <c r="N71" s="125">
        <v>0</v>
      </c>
      <c r="O71" s="125">
        <v>0</v>
      </c>
      <c r="P71" s="125">
        <v>0</v>
      </c>
      <c r="Q71" s="125"/>
      <c r="R71" s="125">
        <v>0</v>
      </c>
      <c r="S71" s="125">
        <v>0</v>
      </c>
      <c r="T71" s="125">
        <v>0</v>
      </c>
      <c r="U71" s="125">
        <v>0</v>
      </c>
      <c r="V71" s="125">
        <v>0</v>
      </c>
      <c r="W71" s="125">
        <v>0</v>
      </c>
      <c r="X71" s="123" t="s">
        <v>139</v>
      </c>
      <c r="Y71" s="123" t="s">
        <v>216</v>
      </c>
      <c r="Z71" s="123" t="s">
        <v>159</v>
      </c>
      <c r="AA71" s="124" t="s">
        <v>217</v>
      </c>
      <c r="AB71" s="125">
        <f t="shared" si="38"/>
        <v>7.94</v>
      </c>
      <c r="AC71" s="136">
        <v>3</v>
      </c>
      <c r="AD71" s="136">
        <v>1</v>
      </c>
      <c r="AE71" s="137">
        <v>0</v>
      </c>
      <c r="AF71" s="137">
        <v>0</v>
      </c>
      <c r="AG71" s="136">
        <v>0</v>
      </c>
      <c r="AH71" s="136">
        <v>0</v>
      </c>
      <c r="AI71" s="136">
        <v>0</v>
      </c>
      <c r="AJ71" s="136">
        <v>0</v>
      </c>
      <c r="AK71" s="136">
        <v>0</v>
      </c>
      <c r="AL71" s="136">
        <v>1.3</v>
      </c>
      <c r="AM71" s="137">
        <v>0</v>
      </c>
      <c r="AN71" s="136">
        <v>0</v>
      </c>
      <c r="AO71" s="136">
        <v>0</v>
      </c>
      <c r="AP71" s="136">
        <v>0</v>
      </c>
      <c r="AQ71" s="136">
        <v>0</v>
      </c>
      <c r="AR71" s="136">
        <v>0</v>
      </c>
      <c r="AS71" s="137">
        <v>0</v>
      </c>
      <c r="AT71" s="137">
        <v>0</v>
      </c>
      <c r="AU71" s="137">
        <v>0</v>
      </c>
      <c r="AV71" s="136">
        <v>0</v>
      </c>
      <c r="AW71" s="137">
        <v>0</v>
      </c>
      <c r="AX71" s="136">
        <v>0</v>
      </c>
      <c r="AY71" s="136">
        <v>0</v>
      </c>
      <c r="AZ71" s="136">
        <v>0</v>
      </c>
      <c r="BA71" s="136">
        <v>2.64</v>
      </c>
      <c r="BB71" s="136">
        <v>0</v>
      </c>
      <c r="BC71" s="136">
        <v>0</v>
      </c>
      <c r="BD71" s="125">
        <v>0</v>
      </c>
      <c r="BE71" s="125">
        <f t="shared" si="6"/>
        <v>0</v>
      </c>
      <c r="BF71" s="125">
        <f t="shared" si="7"/>
        <v>0</v>
      </c>
      <c r="BG71" s="125"/>
      <c r="BH71" s="125"/>
      <c r="BI71" s="125">
        <v>0</v>
      </c>
      <c r="BJ71" s="125">
        <v>0</v>
      </c>
      <c r="BK71" s="125">
        <v>0</v>
      </c>
      <c r="BL71" s="125">
        <v>0</v>
      </c>
      <c r="BM71" s="125">
        <v>0</v>
      </c>
      <c r="BN71" s="125">
        <v>0</v>
      </c>
      <c r="BO71" s="125">
        <v>0</v>
      </c>
      <c r="BP71" s="125">
        <v>0</v>
      </c>
      <c r="BQ71" s="125">
        <v>0</v>
      </c>
    </row>
    <row r="72" s="110" customFormat="1" spans="1:69">
      <c r="A72" s="123"/>
      <c r="B72" s="123" t="s">
        <v>218</v>
      </c>
      <c r="C72" s="123"/>
      <c r="D72" s="124" t="s">
        <v>219</v>
      </c>
      <c r="E72" s="125">
        <f t="shared" ref="E72:E135" si="39">F72+AB72+BE72</f>
        <v>40.82</v>
      </c>
      <c r="F72" s="125">
        <f t="shared" si="3"/>
        <v>30.85</v>
      </c>
      <c r="G72" s="125">
        <v>18.09</v>
      </c>
      <c r="H72" s="125">
        <f t="shared" si="4"/>
        <v>11.25</v>
      </c>
      <c r="I72" s="125">
        <v>11.25</v>
      </c>
      <c r="J72" s="125">
        <v>0</v>
      </c>
      <c r="K72" s="125">
        <v>0</v>
      </c>
      <c r="L72" s="125">
        <v>0</v>
      </c>
      <c r="M72" s="125">
        <v>1.51</v>
      </c>
      <c r="N72" s="125">
        <v>0</v>
      </c>
      <c r="O72" s="125">
        <v>0</v>
      </c>
      <c r="P72" s="125">
        <v>0</v>
      </c>
      <c r="Q72" s="125"/>
      <c r="R72" s="125">
        <v>0</v>
      </c>
      <c r="S72" s="125">
        <v>0</v>
      </c>
      <c r="T72" s="125">
        <v>0</v>
      </c>
      <c r="U72" s="125">
        <v>0</v>
      </c>
      <c r="V72" s="125">
        <v>0</v>
      </c>
      <c r="W72" s="125">
        <v>0</v>
      </c>
      <c r="X72" s="123"/>
      <c r="Y72" s="123" t="s">
        <v>218</v>
      </c>
      <c r="Z72" s="123"/>
      <c r="AA72" s="124" t="s">
        <v>219</v>
      </c>
      <c r="AB72" s="125">
        <f>SUM(AB73:AB74)</f>
        <v>9.46</v>
      </c>
      <c r="AC72" s="125">
        <f t="shared" ref="AC72:BD72" si="40">SUM(AC73:AC74)</f>
        <v>2</v>
      </c>
      <c r="AD72" s="125">
        <f t="shared" si="40"/>
        <v>0.5</v>
      </c>
      <c r="AE72" s="125">
        <f t="shared" si="40"/>
        <v>0</v>
      </c>
      <c r="AF72" s="125">
        <f t="shared" si="40"/>
        <v>0</v>
      </c>
      <c r="AG72" s="125">
        <f t="shared" si="40"/>
        <v>0.1</v>
      </c>
      <c r="AH72" s="125">
        <f t="shared" si="40"/>
        <v>0</v>
      </c>
      <c r="AI72" s="125">
        <f t="shared" si="40"/>
        <v>0.3</v>
      </c>
      <c r="AJ72" s="125">
        <f t="shared" si="40"/>
        <v>0</v>
      </c>
      <c r="AK72" s="125">
        <f t="shared" si="40"/>
        <v>0</v>
      </c>
      <c r="AL72" s="125">
        <f t="shared" si="40"/>
        <v>0.4</v>
      </c>
      <c r="AM72" s="125">
        <f t="shared" si="40"/>
        <v>0</v>
      </c>
      <c r="AN72" s="125">
        <f t="shared" si="40"/>
        <v>0</v>
      </c>
      <c r="AO72" s="125">
        <f t="shared" si="40"/>
        <v>0</v>
      </c>
      <c r="AP72" s="125">
        <f t="shared" si="40"/>
        <v>0</v>
      </c>
      <c r="AQ72" s="125">
        <f t="shared" si="40"/>
        <v>0</v>
      </c>
      <c r="AR72" s="125">
        <f t="shared" si="40"/>
        <v>1</v>
      </c>
      <c r="AS72" s="125">
        <f t="shared" si="40"/>
        <v>0</v>
      </c>
      <c r="AT72" s="125">
        <f t="shared" si="40"/>
        <v>0</v>
      </c>
      <c r="AU72" s="125">
        <f t="shared" si="40"/>
        <v>0</v>
      </c>
      <c r="AV72" s="125">
        <f t="shared" si="40"/>
        <v>0</v>
      </c>
      <c r="AW72" s="125">
        <f t="shared" si="40"/>
        <v>0</v>
      </c>
      <c r="AX72" s="125">
        <f t="shared" si="40"/>
        <v>0.7</v>
      </c>
      <c r="AY72" s="125">
        <f t="shared" si="40"/>
        <v>0</v>
      </c>
      <c r="AZ72" s="125">
        <f t="shared" si="40"/>
        <v>0</v>
      </c>
      <c r="BA72" s="125">
        <f t="shared" si="40"/>
        <v>3.96</v>
      </c>
      <c r="BB72" s="125">
        <f t="shared" si="40"/>
        <v>0</v>
      </c>
      <c r="BC72" s="125">
        <f t="shared" si="40"/>
        <v>0.5</v>
      </c>
      <c r="BD72" s="125">
        <f t="shared" si="40"/>
        <v>0</v>
      </c>
      <c r="BE72" s="125">
        <f t="shared" si="6"/>
        <v>0.51</v>
      </c>
      <c r="BF72" s="125">
        <f t="shared" si="7"/>
        <v>0</v>
      </c>
      <c r="BG72" s="125"/>
      <c r="BH72" s="125"/>
      <c r="BI72" s="125">
        <v>0</v>
      </c>
      <c r="BJ72" s="125">
        <v>0</v>
      </c>
      <c r="BK72" s="125">
        <v>0.51</v>
      </c>
      <c r="BL72" s="125">
        <v>0</v>
      </c>
      <c r="BM72" s="125">
        <v>0</v>
      </c>
      <c r="BN72" s="125">
        <v>0</v>
      </c>
      <c r="BO72" s="125">
        <v>0</v>
      </c>
      <c r="BP72" s="125">
        <v>0</v>
      </c>
      <c r="BQ72" s="125">
        <v>0</v>
      </c>
    </row>
    <row r="73" s="110" customFormat="1" spans="1:69">
      <c r="A73" s="123" t="s">
        <v>139</v>
      </c>
      <c r="B73" s="123" t="s">
        <v>220</v>
      </c>
      <c r="C73" s="123" t="s">
        <v>137</v>
      </c>
      <c r="D73" s="124" t="s">
        <v>141</v>
      </c>
      <c r="E73" s="125">
        <f t="shared" si="39"/>
        <v>40.82</v>
      </c>
      <c r="F73" s="125">
        <f t="shared" ref="F73:F136" si="41">SUM(M73:W73)+G73+H73</f>
        <v>30.85</v>
      </c>
      <c r="G73" s="125">
        <v>18.09</v>
      </c>
      <c r="H73" s="125">
        <f t="shared" ref="H73:H136" si="42">SUM(I73:L73)</f>
        <v>11.25</v>
      </c>
      <c r="I73" s="125">
        <v>11.25</v>
      </c>
      <c r="J73" s="125">
        <v>0</v>
      </c>
      <c r="K73" s="125">
        <v>0</v>
      </c>
      <c r="L73" s="125">
        <v>0</v>
      </c>
      <c r="M73" s="125">
        <v>1.51</v>
      </c>
      <c r="N73" s="125">
        <v>0</v>
      </c>
      <c r="O73" s="125">
        <v>0</v>
      </c>
      <c r="P73" s="125">
        <v>0</v>
      </c>
      <c r="Q73" s="125"/>
      <c r="R73" s="125">
        <v>0</v>
      </c>
      <c r="S73" s="125">
        <v>0</v>
      </c>
      <c r="T73" s="125">
        <v>0</v>
      </c>
      <c r="U73" s="125">
        <v>0</v>
      </c>
      <c r="V73" s="125">
        <v>0</v>
      </c>
      <c r="W73" s="125">
        <v>0</v>
      </c>
      <c r="X73" s="123" t="s">
        <v>139</v>
      </c>
      <c r="Y73" s="123" t="s">
        <v>220</v>
      </c>
      <c r="Z73" s="123" t="s">
        <v>137</v>
      </c>
      <c r="AA73" s="124" t="s">
        <v>141</v>
      </c>
      <c r="AB73" s="125">
        <f t="shared" ref="AB73:AB74" si="43">SUBTOTAL(9,AC73:BD73)</f>
        <v>9.46</v>
      </c>
      <c r="AC73" s="136">
        <v>2</v>
      </c>
      <c r="AD73" s="136">
        <v>0.5</v>
      </c>
      <c r="AE73" s="137">
        <v>0</v>
      </c>
      <c r="AF73" s="137">
        <v>0</v>
      </c>
      <c r="AG73" s="136">
        <v>0.1</v>
      </c>
      <c r="AH73" s="136">
        <v>0</v>
      </c>
      <c r="AI73" s="136">
        <v>0.3</v>
      </c>
      <c r="AJ73" s="136">
        <v>0</v>
      </c>
      <c r="AK73" s="136">
        <v>0</v>
      </c>
      <c r="AL73" s="136">
        <v>0.4</v>
      </c>
      <c r="AM73" s="137">
        <v>0</v>
      </c>
      <c r="AN73" s="136">
        <v>0</v>
      </c>
      <c r="AO73" s="136">
        <v>0</v>
      </c>
      <c r="AP73" s="136">
        <v>0</v>
      </c>
      <c r="AQ73" s="136">
        <v>0</v>
      </c>
      <c r="AR73" s="136">
        <v>1</v>
      </c>
      <c r="AS73" s="137">
        <v>0</v>
      </c>
      <c r="AT73" s="137">
        <v>0</v>
      </c>
      <c r="AU73" s="137">
        <v>0</v>
      </c>
      <c r="AV73" s="136">
        <v>0</v>
      </c>
      <c r="AW73" s="137">
        <v>0</v>
      </c>
      <c r="AX73" s="136">
        <v>0.7</v>
      </c>
      <c r="AY73" s="136">
        <v>0</v>
      </c>
      <c r="AZ73" s="136">
        <v>0</v>
      </c>
      <c r="BA73" s="136">
        <v>3.96</v>
      </c>
      <c r="BB73" s="136">
        <v>0</v>
      </c>
      <c r="BC73" s="136">
        <v>0.5</v>
      </c>
      <c r="BD73" s="125">
        <v>0</v>
      </c>
      <c r="BE73" s="125">
        <f t="shared" ref="BE73:BE136" si="44">SUM(BI73:BQ73)+BF73</f>
        <v>0.51</v>
      </c>
      <c r="BF73" s="125">
        <f t="shared" ref="BF73:BF136" si="45">BG73+BH73</f>
        <v>0</v>
      </c>
      <c r="BG73" s="125"/>
      <c r="BH73" s="125"/>
      <c r="BI73" s="125">
        <v>0</v>
      </c>
      <c r="BJ73" s="125">
        <v>0</v>
      </c>
      <c r="BK73" s="125">
        <v>0.51</v>
      </c>
      <c r="BL73" s="125">
        <v>0</v>
      </c>
      <c r="BM73" s="125">
        <v>0</v>
      </c>
      <c r="BN73" s="125">
        <v>0</v>
      </c>
      <c r="BO73" s="125">
        <v>0</v>
      </c>
      <c r="BP73" s="125">
        <v>0</v>
      </c>
      <c r="BQ73" s="125">
        <v>0</v>
      </c>
    </row>
    <row r="74" s="110" customFormat="1" spans="1:69">
      <c r="A74" s="123" t="s">
        <v>139</v>
      </c>
      <c r="B74" s="123" t="s">
        <v>220</v>
      </c>
      <c r="C74" s="123" t="s">
        <v>152</v>
      </c>
      <c r="D74" s="124" t="s">
        <v>153</v>
      </c>
      <c r="E74" s="125">
        <f t="shared" si="39"/>
        <v>0</v>
      </c>
      <c r="F74" s="125">
        <f t="shared" si="41"/>
        <v>0</v>
      </c>
      <c r="G74" s="125">
        <v>0</v>
      </c>
      <c r="H74" s="125">
        <f t="shared" si="42"/>
        <v>0</v>
      </c>
      <c r="I74" s="125">
        <v>0</v>
      </c>
      <c r="J74" s="125">
        <v>0</v>
      </c>
      <c r="K74" s="125">
        <v>0</v>
      </c>
      <c r="L74" s="125">
        <v>0</v>
      </c>
      <c r="M74" s="125">
        <v>0</v>
      </c>
      <c r="N74" s="125">
        <v>0</v>
      </c>
      <c r="O74" s="125">
        <v>0</v>
      </c>
      <c r="P74" s="125">
        <v>0</v>
      </c>
      <c r="Q74" s="125"/>
      <c r="R74" s="125">
        <v>0</v>
      </c>
      <c r="S74" s="125">
        <v>0</v>
      </c>
      <c r="T74" s="125">
        <v>0</v>
      </c>
      <c r="U74" s="125">
        <v>0</v>
      </c>
      <c r="V74" s="125">
        <v>0</v>
      </c>
      <c r="W74" s="125">
        <v>0</v>
      </c>
      <c r="X74" s="123" t="s">
        <v>139</v>
      </c>
      <c r="Y74" s="123" t="s">
        <v>220</v>
      </c>
      <c r="Z74" s="123" t="s">
        <v>152</v>
      </c>
      <c r="AA74" s="124" t="s">
        <v>153</v>
      </c>
      <c r="AB74" s="125">
        <f t="shared" si="43"/>
        <v>0</v>
      </c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>
        <v>0</v>
      </c>
      <c r="BE74" s="125">
        <f t="shared" si="44"/>
        <v>0</v>
      </c>
      <c r="BF74" s="125">
        <f t="shared" si="45"/>
        <v>0</v>
      </c>
      <c r="BG74" s="125"/>
      <c r="BH74" s="125"/>
      <c r="BI74" s="125">
        <v>0</v>
      </c>
      <c r="BJ74" s="125">
        <v>0</v>
      </c>
      <c r="BK74" s="125">
        <v>0</v>
      </c>
      <c r="BL74" s="125">
        <v>0</v>
      </c>
      <c r="BM74" s="125">
        <v>0</v>
      </c>
      <c r="BN74" s="125">
        <v>0</v>
      </c>
      <c r="BO74" s="125">
        <v>0</v>
      </c>
      <c r="BP74" s="125">
        <v>0</v>
      </c>
      <c r="BQ74" s="125">
        <v>0</v>
      </c>
    </row>
    <row r="75" s="110" customFormat="1" spans="1:69">
      <c r="A75" s="123"/>
      <c r="B75" s="123" t="s">
        <v>221</v>
      </c>
      <c r="C75" s="123"/>
      <c r="D75" s="124" t="s">
        <v>222</v>
      </c>
      <c r="E75" s="125">
        <f t="shared" si="39"/>
        <v>1852.85</v>
      </c>
      <c r="F75" s="125">
        <f t="shared" si="41"/>
        <v>1162.42</v>
      </c>
      <c r="G75" s="125">
        <v>720.32</v>
      </c>
      <c r="H75" s="125">
        <f t="shared" si="42"/>
        <v>350.16</v>
      </c>
      <c r="I75" s="125">
        <v>330.98</v>
      </c>
      <c r="J75" s="125">
        <v>19.18</v>
      </c>
      <c r="K75" s="125">
        <v>0</v>
      </c>
      <c r="L75" s="125">
        <v>0</v>
      </c>
      <c r="M75" s="125">
        <v>40.86</v>
      </c>
      <c r="N75" s="125">
        <v>0</v>
      </c>
      <c r="O75" s="125">
        <v>51.08</v>
      </c>
      <c r="P75" s="125">
        <v>0</v>
      </c>
      <c r="Q75" s="125"/>
      <c r="R75" s="125">
        <v>0</v>
      </c>
      <c r="S75" s="125">
        <v>0</v>
      </c>
      <c r="T75" s="125">
        <v>0</v>
      </c>
      <c r="U75" s="125">
        <v>0</v>
      </c>
      <c r="V75" s="125">
        <v>0</v>
      </c>
      <c r="W75" s="125">
        <v>0</v>
      </c>
      <c r="X75" s="123"/>
      <c r="Y75" s="123" t="s">
        <v>221</v>
      </c>
      <c r="Z75" s="123"/>
      <c r="AA75" s="124" t="s">
        <v>222</v>
      </c>
      <c r="AB75" s="125">
        <f>SUM(AB76:AB83)</f>
        <v>680.99</v>
      </c>
      <c r="AC75" s="125">
        <f t="shared" ref="AC75:BD75" si="46">SUM(AC76:AC83)</f>
        <v>11</v>
      </c>
      <c r="AD75" s="125">
        <f t="shared" si="46"/>
        <v>2.7</v>
      </c>
      <c r="AE75" s="125">
        <f t="shared" si="46"/>
        <v>0</v>
      </c>
      <c r="AF75" s="125">
        <f t="shared" si="46"/>
        <v>0</v>
      </c>
      <c r="AG75" s="125">
        <f t="shared" si="46"/>
        <v>2.1</v>
      </c>
      <c r="AH75" s="125">
        <f t="shared" si="46"/>
        <v>8.5</v>
      </c>
      <c r="AI75" s="125">
        <f t="shared" si="46"/>
        <v>2.55</v>
      </c>
      <c r="AJ75" s="125">
        <f t="shared" si="46"/>
        <v>0</v>
      </c>
      <c r="AK75" s="125">
        <f t="shared" si="46"/>
        <v>1</v>
      </c>
      <c r="AL75" s="125">
        <f t="shared" si="46"/>
        <v>21.2</v>
      </c>
      <c r="AM75" s="125">
        <f t="shared" si="46"/>
        <v>0</v>
      </c>
      <c r="AN75" s="125">
        <f t="shared" si="46"/>
        <v>65</v>
      </c>
      <c r="AO75" s="125">
        <f t="shared" si="46"/>
        <v>0.5</v>
      </c>
      <c r="AP75" s="125">
        <f t="shared" si="46"/>
        <v>0.2</v>
      </c>
      <c r="AQ75" s="125">
        <f t="shared" si="46"/>
        <v>0</v>
      </c>
      <c r="AR75" s="125">
        <f t="shared" si="46"/>
        <v>40.1</v>
      </c>
      <c r="AS75" s="125">
        <f t="shared" si="46"/>
        <v>0</v>
      </c>
      <c r="AT75" s="125">
        <f t="shared" si="46"/>
        <v>0</v>
      </c>
      <c r="AU75" s="125">
        <f t="shared" si="46"/>
        <v>0</v>
      </c>
      <c r="AV75" s="125">
        <f t="shared" si="46"/>
        <v>164.4</v>
      </c>
      <c r="AW75" s="125">
        <f t="shared" si="46"/>
        <v>0</v>
      </c>
      <c r="AX75" s="125">
        <f t="shared" si="46"/>
        <v>35.7</v>
      </c>
      <c r="AY75" s="125">
        <f t="shared" si="46"/>
        <v>23.4</v>
      </c>
      <c r="AZ75" s="125">
        <f t="shared" si="46"/>
        <v>37.5</v>
      </c>
      <c r="BA75" s="125">
        <f t="shared" si="46"/>
        <v>79.47</v>
      </c>
      <c r="BB75" s="125">
        <f t="shared" si="46"/>
        <v>60</v>
      </c>
      <c r="BC75" s="125">
        <f t="shared" si="46"/>
        <v>30.67</v>
      </c>
      <c r="BD75" s="125">
        <f t="shared" si="46"/>
        <v>95</v>
      </c>
      <c r="BE75" s="125">
        <f t="shared" si="44"/>
        <v>9.44</v>
      </c>
      <c r="BF75" s="125">
        <f t="shared" si="45"/>
        <v>0</v>
      </c>
      <c r="BG75" s="125"/>
      <c r="BH75" s="125"/>
      <c r="BI75" s="125">
        <v>0</v>
      </c>
      <c r="BJ75" s="125">
        <v>0</v>
      </c>
      <c r="BK75" s="125">
        <v>9.44</v>
      </c>
      <c r="BL75" s="125">
        <v>0</v>
      </c>
      <c r="BM75" s="125">
        <v>0</v>
      </c>
      <c r="BN75" s="125">
        <v>0</v>
      </c>
      <c r="BO75" s="125">
        <v>0</v>
      </c>
      <c r="BP75" s="125">
        <v>0</v>
      </c>
      <c r="BQ75" s="125">
        <v>0</v>
      </c>
    </row>
    <row r="76" s="110" customFormat="1" spans="1:69">
      <c r="A76" s="123" t="s">
        <v>139</v>
      </c>
      <c r="B76" s="123" t="s">
        <v>223</v>
      </c>
      <c r="C76" s="123" t="s">
        <v>137</v>
      </c>
      <c r="D76" s="124" t="s">
        <v>141</v>
      </c>
      <c r="E76" s="125">
        <f t="shared" si="39"/>
        <v>1757.85</v>
      </c>
      <c r="F76" s="125">
        <f t="shared" si="41"/>
        <v>1162.42</v>
      </c>
      <c r="G76" s="125">
        <v>720.32</v>
      </c>
      <c r="H76" s="125">
        <f t="shared" si="42"/>
        <v>350.16</v>
      </c>
      <c r="I76" s="125">
        <v>330.98</v>
      </c>
      <c r="J76" s="125">
        <v>19.18</v>
      </c>
      <c r="K76" s="125">
        <v>0</v>
      </c>
      <c r="L76" s="125">
        <v>0</v>
      </c>
      <c r="M76" s="125">
        <v>40.86</v>
      </c>
      <c r="N76" s="125">
        <v>0</v>
      </c>
      <c r="O76" s="125">
        <v>51.08</v>
      </c>
      <c r="P76" s="125">
        <v>0</v>
      </c>
      <c r="Q76" s="125"/>
      <c r="R76" s="125">
        <v>0</v>
      </c>
      <c r="S76" s="125">
        <v>0</v>
      </c>
      <c r="T76" s="125">
        <v>0</v>
      </c>
      <c r="U76" s="125">
        <v>0</v>
      </c>
      <c r="V76" s="125">
        <v>0</v>
      </c>
      <c r="W76" s="125">
        <v>0</v>
      </c>
      <c r="X76" s="123" t="s">
        <v>139</v>
      </c>
      <c r="Y76" s="123" t="s">
        <v>223</v>
      </c>
      <c r="Z76" s="123" t="s">
        <v>137</v>
      </c>
      <c r="AA76" s="124" t="s">
        <v>141</v>
      </c>
      <c r="AB76" s="125">
        <f t="shared" ref="AB76:AB83" si="47">SUBTOTAL(9,AC76:BD76)</f>
        <v>585.99</v>
      </c>
      <c r="AC76" s="136">
        <v>11</v>
      </c>
      <c r="AD76" s="136">
        <v>2.7</v>
      </c>
      <c r="AE76" s="137">
        <v>0</v>
      </c>
      <c r="AF76" s="137">
        <v>0</v>
      </c>
      <c r="AG76" s="136">
        <v>2.1</v>
      </c>
      <c r="AH76" s="136">
        <v>8.5</v>
      </c>
      <c r="AI76" s="136">
        <v>2.55</v>
      </c>
      <c r="AJ76" s="136">
        <v>0</v>
      </c>
      <c r="AK76" s="136">
        <v>1</v>
      </c>
      <c r="AL76" s="136">
        <v>21.2</v>
      </c>
      <c r="AM76" s="137">
        <v>0</v>
      </c>
      <c r="AN76" s="136">
        <v>65</v>
      </c>
      <c r="AO76" s="136">
        <v>0.5</v>
      </c>
      <c r="AP76" s="136">
        <v>0.2</v>
      </c>
      <c r="AQ76" s="136">
        <v>0</v>
      </c>
      <c r="AR76" s="136">
        <v>40.1</v>
      </c>
      <c r="AS76" s="137">
        <v>0</v>
      </c>
      <c r="AT76" s="137">
        <v>0</v>
      </c>
      <c r="AU76" s="137">
        <v>0</v>
      </c>
      <c r="AV76" s="136">
        <v>164.4</v>
      </c>
      <c r="AW76" s="137">
        <v>0</v>
      </c>
      <c r="AX76" s="136">
        <v>35.7</v>
      </c>
      <c r="AY76" s="136">
        <v>23.4</v>
      </c>
      <c r="AZ76" s="136">
        <v>37.5</v>
      </c>
      <c r="BA76" s="136">
        <v>79.47</v>
      </c>
      <c r="BB76" s="136">
        <v>60</v>
      </c>
      <c r="BC76" s="136">
        <v>30.67</v>
      </c>
      <c r="BD76" s="125">
        <v>0</v>
      </c>
      <c r="BE76" s="125">
        <f t="shared" si="44"/>
        <v>9.44</v>
      </c>
      <c r="BF76" s="125">
        <f t="shared" si="45"/>
        <v>0</v>
      </c>
      <c r="BG76" s="125"/>
      <c r="BH76" s="125"/>
      <c r="BI76" s="125">
        <v>0</v>
      </c>
      <c r="BJ76" s="125">
        <v>0</v>
      </c>
      <c r="BK76" s="125">
        <v>9.44</v>
      </c>
      <c r="BL76" s="125">
        <v>0</v>
      </c>
      <c r="BM76" s="125">
        <v>0</v>
      </c>
      <c r="BN76" s="125">
        <v>0</v>
      </c>
      <c r="BO76" s="125">
        <v>0</v>
      </c>
      <c r="BP76" s="125">
        <v>0</v>
      </c>
      <c r="BQ76" s="125">
        <v>0</v>
      </c>
    </row>
    <row r="77" s="110" customFormat="1" spans="1:69">
      <c r="A77" s="123" t="s">
        <v>139</v>
      </c>
      <c r="B77" s="123" t="s">
        <v>223</v>
      </c>
      <c r="C77" s="123" t="s">
        <v>156</v>
      </c>
      <c r="D77" s="124" t="s">
        <v>224</v>
      </c>
      <c r="E77" s="125">
        <f t="shared" si="39"/>
        <v>0</v>
      </c>
      <c r="F77" s="125">
        <f t="shared" si="41"/>
        <v>0</v>
      </c>
      <c r="G77" s="125">
        <v>0</v>
      </c>
      <c r="H77" s="125">
        <f t="shared" si="42"/>
        <v>0</v>
      </c>
      <c r="I77" s="125">
        <v>0</v>
      </c>
      <c r="J77" s="125">
        <v>0</v>
      </c>
      <c r="K77" s="125">
        <v>0</v>
      </c>
      <c r="L77" s="125">
        <v>0</v>
      </c>
      <c r="M77" s="125">
        <v>0</v>
      </c>
      <c r="N77" s="125">
        <v>0</v>
      </c>
      <c r="O77" s="125">
        <v>0</v>
      </c>
      <c r="P77" s="125">
        <v>0</v>
      </c>
      <c r="Q77" s="125"/>
      <c r="R77" s="125">
        <v>0</v>
      </c>
      <c r="S77" s="125">
        <v>0</v>
      </c>
      <c r="T77" s="125">
        <v>0</v>
      </c>
      <c r="U77" s="125">
        <v>0</v>
      </c>
      <c r="V77" s="125">
        <v>0</v>
      </c>
      <c r="W77" s="125">
        <v>0</v>
      </c>
      <c r="X77" s="123" t="s">
        <v>139</v>
      </c>
      <c r="Y77" s="123" t="s">
        <v>223</v>
      </c>
      <c r="Z77" s="123" t="s">
        <v>156</v>
      </c>
      <c r="AA77" s="124" t="s">
        <v>224</v>
      </c>
      <c r="AB77" s="125">
        <f t="shared" si="47"/>
        <v>0</v>
      </c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>
        <v>0</v>
      </c>
      <c r="BE77" s="125">
        <f t="shared" si="44"/>
        <v>0</v>
      </c>
      <c r="BF77" s="125">
        <f t="shared" si="45"/>
        <v>0</v>
      </c>
      <c r="BG77" s="125"/>
      <c r="BH77" s="125"/>
      <c r="BI77" s="125">
        <v>0</v>
      </c>
      <c r="BJ77" s="125">
        <v>0</v>
      </c>
      <c r="BK77" s="125">
        <v>0</v>
      </c>
      <c r="BL77" s="125">
        <v>0</v>
      </c>
      <c r="BM77" s="125">
        <v>0</v>
      </c>
      <c r="BN77" s="125">
        <v>0</v>
      </c>
      <c r="BO77" s="125">
        <v>0</v>
      </c>
      <c r="BP77" s="125">
        <v>0</v>
      </c>
      <c r="BQ77" s="125">
        <v>0</v>
      </c>
    </row>
    <row r="78" s="110" customFormat="1" spans="1:69">
      <c r="A78" s="123" t="s">
        <v>139</v>
      </c>
      <c r="B78" s="123" t="s">
        <v>223</v>
      </c>
      <c r="C78" s="123" t="s">
        <v>159</v>
      </c>
      <c r="D78" s="124" t="s">
        <v>225</v>
      </c>
      <c r="E78" s="125">
        <f t="shared" si="39"/>
        <v>0</v>
      </c>
      <c r="F78" s="125">
        <f t="shared" si="41"/>
        <v>0</v>
      </c>
      <c r="G78" s="125">
        <v>0</v>
      </c>
      <c r="H78" s="125">
        <f t="shared" si="42"/>
        <v>0</v>
      </c>
      <c r="I78" s="125">
        <v>0</v>
      </c>
      <c r="J78" s="125">
        <v>0</v>
      </c>
      <c r="K78" s="125">
        <v>0</v>
      </c>
      <c r="L78" s="125">
        <v>0</v>
      </c>
      <c r="M78" s="125">
        <v>0</v>
      </c>
      <c r="N78" s="125">
        <v>0</v>
      </c>
      <c r="O78" s="125">
        <v>0</v>
      </c>
      <c r="P78" s="125">
        <v>0</v>
      </c>
      <c r="Q78" s="125"/>
      <c r="R78" s="125">
        <v>0</v>
      </c>
      <c r="S78" s="125">
        <v>0</v>
      </c>
      <c r="T78" s="125">
        <v>0</v>
      </c>
      <c r="U78" s="125">
        <v>0</v>
      </c>
      <c r="V78" s="125">
        <v>0</v>
      </c>
      <c r="W78" s="125">
        <v>0</v>
      </c>
      <c r="X78" s="123" t="s">
        <v>139</v>
      </c>
      <c r="Y78" s="123" t="s">
        <v>223</v>
      </c>
      <c r="Z78" s="123" t="s">
        <v>159</v>
      </c>
      <c r="AA78" s="124" t="s">
        <v>225</v>
      </c>
      <c r="AB78" s="125">
        <f t="shared" si="47"/>
        <v>0</v>
      </c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>
        <v>0</v>
      </c>
      <c r="BE78" s="125">
        <f t="shared" si="44"/>
        <v>0</v>
      </c>
      <c r="BF78" s="125">
        <f t="shared" si="45"/>
        <v>0</v>
      </c>
      <c r="BG78" s="125"/>
      <c r="BH78" s="125"/>
      <c r="BI78" s="125">
        <v>0</v>
      </c>
      <c r="BJ78" s="125">
        <v>0</v>
      </c>
      <c r="BK78" s="125">
        <v>0</v>
      </c>
      <c r="BL78" s="125">
        <v>0</v>
      </c>
      <c r="BM78" s="125">
        <v>0</v>
      </c>
      <c r="BN78" s="125">
        <v>0</v>
      </c>
      <c r="BO78" s="125">
        <v>0</v>
      </c>
      <c r="BP78" s="125">
        <v>0</v>
      </c>
      <c r="BQ78" s="125">
        <v>0</v>
      </c>
    </row>
    <row r="79" s="110" customFormat="1" spans="1:69">
      <c r="A79" s="123" t="s">
        <v>139</v>
      </c>
      <c r="B79" s="123" t="s">
        <v>223</v>
      </c>
      <c r="C79" s="123" t="s">
        <v>166</v>
      </c>
      <c r="D79" s="124" t="s">
        <v>226</v>
      </c>
      <c r="E79" s="125">
        <f t="shared" si="39"/>
        <v>0</v>
      </c>
      <c r="F79" s="125">
        <f t="shared" si="41"/>
        <v>0</v>
      </c>
      <c r="G79" s="125">
        <v>0</v>
      </c>
      <c r="H79" s="125">
        <f t="shared" si="42"/>
        <v>0</v>
      </c>
      <c r="I79" s="125">
        <v>0</v>
      </c>
      <c r="J79" s="125">
        <v>0</v>
      </c>
      <c r="K79" s="125">
        <v>0</v>
      </c>
      <c r="L79" s="125">
        <v>0</v>
      </c>
      <c r="M79" s="125">
        <v>0</v>
      </c>
      <c r="N79" s="125">
        <v>0</v>
      </c>
      <c r="O79" s="125">
        <v>0</v>
      </c>
      <c r="P79" s="125">
        <v>0</v>
      </c>
      <c r="Q79" s="125"/>
      <c r="R79" s="125">
        <v>0</v>
      </c>
      <c r="S79" s="125">
        <v>0</v>
      </c>
      <c r="T79" s="125">
        <v>0</v>
      </c>
      <c r="U79" s="125">
        <v>0</v>
      </c>
      <c r="V79" s="125">
        <v>0</v>
      </c>
      <c r="W79" s="125">
        <v>0</v>
      </c>
      <c r="X79" s="123" t="s">
        <v>139</v>
      </c>
      <c r="Y79" s="123" t="s">
        <v>223</v>
      </c>
      <c r="Z79" s="123" t="s">
        <v>166</v>
      </c>
      <c r="AA79" s="124" t="s">
        <v>226</v>
      </c>
      <c r="AB79" s="125">
        <f t="shared" si="47"/>
        <v>0</v>
      </c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>
        <v>0</v>
      </c>
      <c r="BE79" s="125">
        <f t="shared" si="44"/>
        <v>0</v>
      </c>
      <c r="BF79" s="125">
        <f t="shared" si="45"/>
        <v>0</v>
      </c>
      <c r="BG79" s="125"/>
      <c r="BH79" s="125"/>
      <c r="BI79" s="125">
        <v>0</v>
      </c>
      <c r="BJ79" s="125">
        <v>0</v>
      </c>
      <c r="BK79" s="125">
        <v>0</v>
      </c>
      <c r="BL79" s="125">
        <v>0</v>
      </c>
      <c r="BM79" s="125">
        <v>0</v>
      </c>
      <c r="BN79" s="125">
        <v>0</v>
      </c>
      <c r="BO79" s="125">
        <v>0</v>
      </c>
      <c r="BP79" s="125">
        <v>0</v>
      </c>
      <c r="BQ79" s="125">
        <v>0</v>
      </c>
    </row>
    <row r="80" s="110" customFormat="1" spans="1:69">
      <c r="A80" s="123" t="s">
        <v>139</v>
      </c>
      <c r="B80" s="123" t="s">
        <v>223</v>
      </c>
      <c r="C80" s="123" t="s">
        <v>150</v>
      </c>
      <c r="D80" s="124" t="s">
        <v>227</v>
      </c>
      <c r="E80" s="125">
        <f t="shared" si="39"/>
        <v>0</v>
      </c>
      <c r="F80" s="125">
        <f t="shared" si="41"/>
        <v>0</v>
      </c>
      <c r="G80" s="125">
        <v>0</v>
      </c>
      <c r="H80" s="125">
        <f t="shared" si="42"/>
        <v>0</v>
      </c>
      <c r="I80" s="125">
        <v>0</v>
      </c>
      <c r="J80" s="125">
        <v>0</v>
      </c>
      <c r="K80" s="125">
        <v>0</v>
      </c>
      <c r="L80" s="125">
        <v>0</v>
      </c>
      <c r="M80" s="125">
        <v>0</v>
      </c>
      <c r="N80" s="125">
        <v>0</v>
      </c>
      <c r="O80" s="125">
        <v>0</v>
      </c>
      <c r="P80" s="125">
        <v>0</v>
      </c>
      <c r="Q80" s="125"/>
      <c r="R80" s="125">
        <v>0</v>
      </c>
      <c r="S80" s="125">
        <v>0</v>
      </c>
      <c r="T80" s="125">
        <v>0</v>
      </c>
      <c r="U80" s="125">
        <v>0</v>
      </c>
      <c r="V80" s="125">
        <v>0</v>
      </c>
      <c r="W80" s="125">
        <v>0</v>
      </c>
      <c r="X80" s="123" t="s">
        <v>139</v>
      </c>
      <c r="Y80" s="123" t="s">
        <v>223</v>
      </c>
      <c r="Z80" s="123" t="s">
        <v>150</v>
      </c>
      <c r="AA80" s="124" t="s">
        <v>227</v>
      </c>
      <c r="AB80" s="125">
        <f t="shared" si="47"/>
        <v>0</v>
      </c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>
        <v>0</v>
      </c>
      <c r="BE80" s="125">
        <f t="shared" si="44"/>
        <v>0</v>
      </c>
      <c r="BF80" s="125">
        <f t="shared" si="45"/>
        <v>0</v>
      </c>
      <c r="BG80" s="125"/>
      <c r="BH80" s="125"/>
      <c r="BI80" s="125">
        <v>0</v>
      </c>
      <c r="BJ80" s="125">
        <v>0</v>
      </c>
      <c r="BK80" s="125">
        <v>0</v>
      </c>
      <c r="BL80" s="125">
        <v>0</v>
      </c>
      <c r="BM80" s="125">
        <v>0</v>
      </c>
      <c r="BN80" s="125">
        <v>0</v>
      </c>
      <c r="BO80" s="125">
        <v>0</v>
      </c>
      <c r="BP80" s="125">
        <v>0</v>
      </c>
      <c r="BQ80" s="125">
        <v>0</v>
      </c>
    </row>
    <row r="81" s="110" customFormat="1" ht="19.5" customHeight="1" spans="1:69">
      <c r="A81" s="123" t="s">
        <v>139</v>
      </c>
      <c r="B81" s="123" t="s">
        <v>223</v>
      </c>
      <c r="C81" s="123" t="s">
        <v>228</v>
      </c>
      <c r="D81" s="124" t="s">
        <v>229</v>
      </c>
      <c r="E81" s="125">
        <f t="shared" si="39"/>
        <v>0</v>
      </c>
      <c r="F81" s="125">
        <f t="shared" si="41"/>
        <v>0</v>
      </c>
      <c r="G81" s="125">
        <v>0</v>
      </c>
      <c r="H81" s="125">
        <f t="shared" si="42"/>
        <v>0</v>
      </c>
      <c r="I81" s="125">
        <v>0</v>
      </c>
      <c r="J81" s="125">
        <v>0</v>
      </c>
      <c r="K81" s="125">
        <v>0</v>
      </c>
      <c r="L81" s="125">
        <v>0</v>
      </c>
      <c r="M81" s="125">
        <v>0</v>
      </c>
      <c r="N81" s="125">
        <v>0</v>
      </c>
      <c r="O81" s="125">
        <v>0</v>
      </c>
      <c r="P81" s="125">
        <v>0</v>
      </c>
      <c r="Q81" s="125"/>
      <c r="R81" s="125">
        <v>0</v>
      </c>
      <c r="S81" s="125">
        <v>0</v>
      </c>
      <c r="T81" s="125">
        <v>0</v>
      </c>
      <c r="U81" s="125">
        <v>0</v>
      </c>
      <c r="V81" s="125">
        <v>0</v>
      </c>
      <c r="W81" s="125">
        <v>0</v>
      </c>
      <c r="X81" s="123" t="s">
        <v>139</v>
      </c>
      <c r="Y81" s="123" t="s">
        <v>223</v>
      </c>
      <c r="Z81" s="123" t="s">
        <v>228</v>
      </c>
      <c r="AA81" s="124" t="s">
        <v>229</v>
      </c>
      <c r="AB81" s="125">
        <f t="shared" si="47"/>
        <v>0</v>
      </c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>
        <v>0</v>
      </c>
      <c r="BE81" s="125">
        <f t="shared" si="44"/>
        <v>0</v>
      </c>
      <c r="BF81" s="125">
        <f t="shared" si="45"/>
        <v>0</v>
      </c>
      <c r="BG81" s="125"/>
      <c r="BH81" s="125"/>
      <c r="BI81" s="125">
        <v>0</v>
      </c>
      <c r="BJ81" s="125">
        <v>0</v>
      </c>
      <c r="BK81" s="125">
        <v>0</v>
      </c>
      <c r="BL81" s="125">
        <v>0</v>
      </c>
      <c r="BM81" s="125">
        <v>0</v>
      </c>
      <c r="BN81" s="125">
        <v>0</v>
      </c>
      <c r="BO81" s="125">
        <v>0</v>
      </c>
      <c r="BP81" s="125">
        <v>0</v>
      </c>
      <c r="BQ81" s="125">
        <v>0</v>
      </c>
    </row>
    <row r="82" s="110" customFormat="1" ht="19.5" customHeight="1" spans="1:69">
      <c r="A82" s="123" t="s">
        <v>139</v>
      </c>
      <c r="B82" s="123" t="s">
        <v>223</v>
      </c>
      <c r="C82" s="123" t="s">
        <v>152</v>
      </c>
      <c r="D82" s="124" t="s">
        <v>153</v>
      </c>
      <c r="E82" s="125">
        <f t="shared" si="39"/>
        <v>0</v>
      </c>
      <c r="F82" s="125">
        <f t="shared" si="41"/>
        <v>0</v>
      </c>
      <c r="G82" s="125">
        <v>0</v>
      </c>
      <c r="H82" s="125">
        <f t="shared" si="42"/>
        <v>0</v>
      </c>
      <c r="I82" s="125">
        <v>0</v>
      </c>
      <c r="J82" s="125">
        <v>0</v>
      </c>
      <c r="K82" s="125">
        <v>0</v>
      </c>
      <c r="L82" s="125">
        <v>0</v>
      </c>
      <c r="M82" s="125">
        <v>0</v>
      </c>
      <c r="N82" s="125">
        <v>0</v>
      </c>
      <c r="O82" s="125">
        <v>0</v>
      </c>
      <c r="P82" s="125">
        <v>0</v>
      </c>
      <c r="Q82" s="125"/>
      <c r="R82" s="125">
        <v>0</v>
      </c>
      <c r="S82" s="125">
        <v>0</v>
      </c>
      <c r="T82" s="125">
        <v>0</v>
      </c>
      <c r="U82" s="125">
        <v>0</v>
      </c>
      <c r="V82" s="125">
        <v>0</v>
      </c>
      <c r="W82" s="125">
        <v>0</v>
      </c>
      <c r="X82" s="123" t="s">
        <v>139</v>
      </c>
      <c r="Y82" s="123" t="s">
        <v>223</v>
      </c>
      <c r="Z82" s="123" t="s">
        <v>152</v>
      </c>
      <c r="AA82" s="124" t="s">
        <v>153</v>
      </c>
      <c r="AB82" s="125">
        <f t="shared" si="47"/>
        <v>0</v>
      </c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>
        <v>0</v>
      </c>
      <c r="BE82" s="125">
        <f t="shared" si="44"/>
        <v>0</v>
      </c>
      <c r="BF82" s="125">
        <f t="shared" si="45"/>
        <v>0</v>
      </c>
      <c r="BG82" s="125"/>
      <c r="BH82" s="125"/>
      <c r="BI82" s="125">
        <v>0</v>
      </c>
      <c r="BJ82" s="125">
        <v>0</v>
      </c>
      <c r="BK82" s="125">
        <v>0</v>
      </c>
      <c r="BL82" s="125">
        <v>0</v>
      </c>
      <c r="BM82" s="125">
        <v>0</v>
      </c>
      <c r="BN82" s="125">
        <v>0</v>
      </c>
      <c r="BO82" s="125">
        <v>0</v>
      </c>
      <c r="BP82" s="125">
        <v>0</v>
      </c>
      <c r="BQ82" s="125">
        <v>0</v>
      </c>
    </row>
    <row r="83" s="110" customFormat="1" ht="19.5" customHeight="1" spans="1:69">
      <c r="A83" s="123" t="s">
        <v>139</v>
      </c>
      <c r="B83" s="123" t="s">
        <v>223</v>
      </c>
      <c r="C83" s="123" t="s">
        <v>154</v>
      </c>
      <c r="D83" s="124" t="s">
        <v>230</v>
      </c>
      <c r="E83" s="125">
        <f t="shared" si="39"/>
        <v>95</v>
      </c>
      <c r="F83" s="125">
        <f t="shared" si="41"/>
        <v>0</v>
      </c>
      <c r="G83" s="125">
        <v>0</v>
      </c>
      <c r="H83" s="125">
        <f t="shared" si="42"/>
        <v>0</v>
      </c>
      <c r="I83" s="125">
        <v>0</v>
      </c>
      <c r="J83" s="125">
        <v>0</v>
      </c>
      <c r="K83" s="125">
        <v>0</v>
      </c>
      <c r="L83" s="125">
        <v>0</v>
      </c>
      <c r="M83" s="125">
        <v>0</v>
      </c>
      <c r="N83" s="125">
        <v>0</v>
      </c>
      <c r="O83" s="125">
        <v>0</v>
      </c>
      <c r="P83" s="125">
        <v>0</v>
      </c>
      <c r="Q83" s="125"/>
      <c r="R83" s="125">
        <v>0</v>
      </c>
      <c r="S83" s="125">
        <v>0</v>
      </c>
      <c r="T83" s="125">
        <v>0</v>
      </c>
      <c r="U83" s="125">
        <v>0</v>
      </c>
      <c r="V83" s="125">
        <v>0</v>
      </c>
      <c r="W83" s="125">
        <v>0</v>
      </c>
      <c r="X83" s="123" t="s">
        <v>139</v>
      </c>
      <c r="Y83" s="123" t="s">
        <v>223</v>
      </c>
      <c r="Z83" s="123" t="s">
        <v>154</v>
      </c>
      <c r="AA83" s="124" t="s">
        <v>230</v>
      </c>
      <c r="AB83" s="125">
        <f t="shared" si="47"/>
        <v>95</v>
      </c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>
        <v>95</v>
      </c>
      <c r="BE83" s="125">
        <f t="shared" si="44"/>
        <v>0</v>
      </c>
      <c r="BF83" s="125">
        <f t="shared" si="45"/>
        <v>0</v>
      </c>
      <c r="BG83" s="125"/>
      <c r="BH83" s="125"/>
      <c r="BI83" s="125">
        <v>0</v>
      </c>
      <c r="BJ83" s="125">
        <v>0</v>
      </c>
      <c r="BK83" s="125">
        <v>0</v>
      </c>
      <c r="BL83" s="125">
        <v>0</v>
      </c>
      <c r="BM83" s="125">
        <v>0</v>
      </c>
      <c r="BN83" s="125">
        <v>0</v>
      </c>
      <c r="BO83" s="125">
        <v>0</v>
      </c>
      <c r="BP83" s="125">
        <v>0</v>
      </c>
      <c r="BQ83" s="125">
        <v>0</v>
      </c>
    </row>
    <row r="84" s="110" customFormat="1" ht="19.5" customHeight="1" spans="1:69">
      <c r="A84" s="123" t="s">
        <v>231</v>
      </c>
      <c r="B84" s="123"/>
      <c r="C84" s="123"/>
      <c r="D84" s="124" t="s">
        <v>232</v>
      </c>
      <c r="E84" s="125">
        <f t="shared" si="39"/>
        <v>9937.2</v>
      </c>
      <c r="F84" s="125">
        <f t="shared" si="41"/>
        <v>7293.93</v>
      </c>
      <c r="G84" s="125">
        <v>1893.63</v>
      </c>
      <c r="H84" s="125">
        <f t="shared" si="42"/>
        <v>1775.53</v>
      </c>
      <c r="I84" s="125">
        <v>1095.98</v>
      </c>
      <c r="J84" s="125">
        <v>70.19</v>
      </c>
      <c r="K84" s="125">
        <v>0</v>
      </c>
      <c r="L84" s="125">
        <v>609.36</v>
      </c>
      <c r="M84" s="125">
        <v>157.8</v>
      </c>
      <c r="N84" s="125">
        <v>0</v>
      </c>
      <c r="O84" s="125">
        <v>0</v>
      </c>
      <c r="P84" s="125">
        <v>0</v>
      </c>
      <c r="Q84" s="125"/>
      <c r="R84" s="125">
        <v>0</v>
      </c>
      <c r="S84" s="125">
        <v>0</v>
      </c>
      <c r="T84" s="125">
        <v>0</v>
      </c>
      <c r="U84" s="125">
        <v>0</v>
      </c>
      <c r="V84" s="125">
        <v>0</v>
      </c>
      <c r="W84" s="125">
        <v>3466.97</v>
      </c>
      <c r="X84" s="123" t="s">
        <v>231</v>
      </c>
      <c r="Y84" s="123"/>
      <c r="Z84" s="123"/>
      <c r="AA84" s="124" t="s">
        <v>232</v>
      </c>
      <c r="AB84" s="125">
        <f>AB85+AB87+AB93+AB96+AB98</f>
        <v>2629.17</v>
      </c>
      <c r="AC84" s="125">
        <f t="shared" ref="AC84:BD84" si="48">AC85+AC87+AC93+AC96+AC98</f>
        <v>0</v>
      </c>
      <c r="AD84" s="125">
        <f t="shared" si="48"/>
        <v>0</v>
      </c>
      <c r="AE84" s="125">
        <f t="shared" si="48"/>
        <v>0</v>
      </c>
      <c r="AF84" s="125">
        <f t="shared" si="48"/>
        <v>0</v>
      </c>
      <c r="AG84" s="125">
        <f t="shared" si="48"/>
        <v>0</v>
      </c>
      <c r="AH84" s="125">
        <f t="shared" si="48"/>
        <v>0</v>
      </c>
      <c r="AI84" s="125">
        <f t="shared" si="48"/>
        <v>0</v>
      </c>
      <c r="AJ84" s="125">
        <f t="shared" si="48"/>
        <v>0</v>
      </c>
      <c r="AK84" s="125">
        <f t="shared" si="48"/>
        <v>0</v>
      </c>
      <c r="AL84" s="125">
        <f t="shared" si="48"/>
        <v>0</v>
      </c>
      <c r="AM84" s="125">
        <f t="shared" si="48"/>
        <v>0</v>
      </c>
      <c r="AN84" s="125">
        <f t="shared" si="48"/>
        <v>0</v>
      </c>
      <c r="AO84" s="125">
        <f t="shared" si="48"/>
        <v>0</v>
      </c>
      <c r="AP84" s="125">
        <f t="shared" si="48"/>
        <v>0</v>
      </c>
      <c r="AQ84" s="125">
        <f t="shared" si="48"/>
        <v>0</v>
      </c>
      <c r="AR84" s="125">
        <f t="shared" si="48"/>
        <v>0</v>
      </c>
      <c r="AS84" s="125">
        <f t="shared" si="48"/>
        <v>0</v>
      </c>
      <c r="AT84" s="125">
        <f t="shared" si="48"/>
        <v>0</v>
      </c>
      <c r="AU84" s="125">
        <f t="shared" si="48"/>
        <v>0</v>
      </c>
      <c r="AV84" s="125">
        <f t="shared" si="48"/>
        <v>0</v>
      </c>
      <c r="AW84" s="125">
        <f t="shared" si="48"/>
        <v>0</v>
      </c>
      <c r="AX84" s="125">
        <f t="shared" si="48"/>
        <v>0</v>
      </c>
      <c r="AY84" s="125">
        <f t="shared" si="48"/>
        <v>0</v>
      </c>
      <c r="AZ84" s="125">
        <f t="shared" si="48"/>
        <v>0</v>
      </c>
      <c r="BA84" s="125">
        <f t="shared" si="48"/>
        <v>0</v>
      </c>
      <c r="BB84" s="125">
        <f t="shared" si="48"/>
        <v>0</v>
      </c>
      <c r="BC84" s="125">
        <f t="shared" si="48"/>
        <v>0</v>
      </c>
      <c r="BD84" s="125">
        <f t="shared" si="48"/>
        <v>123</v>
      </c>
      <c r="BE84" s="125">
        <f t="shared" si="44"/>
        <v>14.1</v>
      </c>
      <c r="BF84" s="125">
        <f t="shared" si="45"/>
        <v>0</v>
      </c>
      <c r="BG84" s="125"/>
      <c r="BH84" s="125"/>
      <c r="BI84" s="125">
        <v>0</v>
      </c>
      <c r="BJ84" s="125">
        <v>0</v>
      </c>
      <c r="BK84" s="125">
        <v>14.1</v>
      </c>
      <c r="BL84" s="125">
        <v>0</v>
      </c>
      <c r="BM84" s="125">
        <v>0</v>
      </c>
      <c r="BN84" s="125">
        <v>0</v>
      </c>
      <c r="BO84" s="125">
        <v>0</v>
      </c>
      <c r="BP84" s="125">
        <v>0</v>
      </c>
      <c r="BQ84" s="125">
        <v>0</v>
      </c>
    </row>
    <row r="85" s="110" customFormat="1" ht="19.5" customHeight="1" spans="1:69">
      <c r="A85" s="123"/>
      <c r="B85" s="123" t="s">
        <v>137</v>
      </c>
      <c r="C85" s="123"/>
      <c r="D85" s="124" t="s">
        <v>233</v>
      </c>
      <c r="E85" s="125">
        <f t="shared" si="39"/>
        <v>0</v>
      </c>
      <c r="F85" s="125">
        <f t="shared" si="41"/>
        <v>0</v>
      </c>
      <c r="G85" s="125">
        <v>0</v>
      </c>
      <c r="H85" s="125">
        <f t="shared" si="42"/>
        <v>0</v>
      </c>
      <c r="I85" s="125">
        <v>0</v>
      </c>
      <c r="J85" s="125">
        <v>0</v>
      </c>
      <c r="K85" s="125">
        <v>0</v>
      </c>
      <c r="L85" s="125">
        <v>0</v>
      </c>
      <c r="M85" s="125">
        <v>0</v>
      </c>
      <c r="N85" s="125">
        <v>0</v>
      </c>
      <c r="O85" s="125">
        <v>0</v>
      </c>
      <c r="P85" s="125">
        <v>0</v>
      </c>
      <c r="Q85" s="125"/>
      <c r="R85" s="125">
        <v>0</v>
      </c>
      <c r="S85" s="125">
        <v>0</v>
      </c>
      <c r="T85" s="125">
        <v>0</v>
      </c>
      <c r="U85" s="125">
        <v>0</v>
      </c>
      <c r="V85" s="125">
        <v>0</v>
      </c>
      <c r="W85" s="125">
        <v>0</v>
      </c>
      <c r="X85" s="123"/>
      <c r="Y85" s="123" t="s">
        <v>137</v>
      </c>
      <c r="Z85" s="123"/>
      <c r="AA85" s="124" t="s">
        <v>233</v>
      </c>
      <c r="AB85" s="125">
        <f>SUM(AB86)</f>
        <v>0</v>
      </c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>
        <v>0</v>
      </c>
      <c r="BE85" s="125">
        <f t="shared" si="44"/>
        <v>0</v>
      </c>
      <c r="BF85" s="125">
        <f t="shared" si="45"/>
        <v>0</v>
      </c>
      <c r="BG85" s="125"/>
      <c r="BH85" s="125"/>
      <c r="BI85" s="125">
        <v>0</v>
      </c>
      <c r="BJ85" s="125">
        <v>0</v>
      </c>
      <c r="BK85" s="125">
        <v>0</v>
      </c>
      <c r="BL85" s="125">
        <v>0</v>
      </c>
      <c r="BM85" s="125">
        <v>0</v>
      </c>
      <c r="BN85" s="125">
        <v>0</v>
      </c>
      <c r="BO85" s="125">
        <v>0</v>
      </c>
      <c r="BP85" s="125">
        <v>0</v>
      </c>
      <c r="BQ85" s="125">
        <v>0</v>
      </c>
    </row>
    <row r="86" s="110" customFormat="1" ht="19.5" customHeight="1" spans="1:69">
      <c r="A86" s="123" t="s">
        <v>234</v>
      </c>
      <c r="B86" s="123" t="s">
        <v>140</v>
      </c>
      <c r="C86" s="123" t="s">
        <v>137</v>
      </c>
      <c r="D86" s="124" t="s">
        <v>235</v>
      </c>
      <c r="E86" s="125">
        <f t="shared" si="39"/>
        <v>0</v>
      </c>
      <c r="F86" s="125">
        <f t="shared" si="41"/>
        <v>0</v>
      </c>
      <c r="G86" s="125">
        <v>0</v>
      </c>
      <c r="H86" s="125">
        <f t="shared" si="42"/>
        <v>0</v>
      </c>
      <c r="I86" s="125">
        <v>0</v>
      </c>
      <c r="J86" s="125">
        <v>0</v>
      </c>
      <c r="K86" s="125">
        <v>0</v>
      </c>
      <c r="L86" s="125">
        <v>0</v>
      </c>
      <c r="M86" s="125">
        <v>0</v>
      </c>
      <c r="N86" s="125">
        <v>0</v>
      </c>
      <c r="O86" s="125">
        <v>0</v>
      </c>
      <c r="P86" s="125">
        <v>0</v>
      </c>
      <c r="Q86" s="125"/>
      <c r="R86" s="125">
        <v>0</v>
      </c>
      <c r="S86" s="125">
        <v>0</v>
      </c>
      <c r="T86" s="125">
        <v>0</v>
      </c>
      <c r="U86" s="125">
        <v>0</v>
      </c>
      <c r="V86" s="125">
        <v>0</v>
      </c>
      <c r="W86" s="125">
        <v>0</v>
      </c>
      <c r="X86" s="123" t="s">
        <v>234</v>
      </c>
      <c r="Y86" s="123" t="s">
        <v>140</v>
      </c>
      <c r="Z86" s="123" t="s">
        <v>137</v>
      </c>
      <c r="AA86" s="124" t="s">
        <v>235</v>
      </c>
      <c r="AB86" s="125">
        <f>SUBTOTAL(9,AC86:BD86)</f>
        <v>0</v>
      </c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>
        <v>0</v>
      </c>
      <c r="BE86" s="125">
        <f t="shared" si="44"/>
        <v>0</v>
      </c>
      <c r="BF86" s="125">
        <f t="shared" si="45"/>
        <v>0</v>
      </c>
      <c r="BG86" s="125"/>
      <c r="BH86" s="125"/>
      <c r="BI86" s="125">
        <v>0</v>
      </c>
      <c r="BJ86" s="125">
        <v>0</v>
      </c>
      <c r="BK86" s="125">
        <v>0</v>
      </c>
      <c r="BL86" s="125">
        <v>0</v>
      </c>
      <c r="BM86" s="125">
        <v>0</v>
      </c>
      <c r="BN86" s="125">
        <v>0</v>
      </c>
      <c r="BO86" s="125">
        <v>0</v>
      </c>
      <c r="BP86" s="125">
        <v>0</v>
      </c>
      <c r="BQ86" s="125">
        <v>0</v>
      </c>
    </row>
    <row r="87" s="110" customFormat="1" ht="19.5" customHeight="1" spans="1:69">
      <c r="A87" s="123"/>
      <c r="B87" s="123" t="s">
        <v>142</v>
      </c>
      <c r="C87" s="123"/>
      <c r="D87" s="124" t="s">
        <v>236</v>
      </c>
      <c r="E87" s="125">
        <f t="shared" si="39"/>
        <v>9171.56</v>
      </c>
      <c r="F87" s="125">
        <f t="shared" si="41"/>
        <v>6752.28</v>
      </c>
      <c r="G87" s="125">
        <v>1642.22</v>
      </c>
      <c r="H87" s="125">
        <f t="shared" si="42"/>
        <v>1506.24</v>
      </c>
      <c r="I87" s="125">
        <v>913.5</v>
      </c>
      <c r="J87" s="125">
        <v>56.82</v>
      </c>
      <c r="K87" s="125">
        <v>0</v>
      </c>
      <c r="L87" s="125">
        <v>535.92</v>
      </c>
      <c r="M87" s="125">
        <v>136.85</v>
      </c>
      <c r="N87" s="125">
        <v>0</v>
      </c>
      <c r="O87" s="125">
        <v>0</v>
      </c>
      <c r="P87" s="125">
        <v>0</v>
      </c>
      <c r="Q87" s="125"/>
      <c r="R87" s="125">
        <v>0</v>
      </c>
      <c r="S87" s="125">
        <v>0</v>
      </c>
      <c r="T87" s="125">
        <v>0</v>
      </c>
      <c r="U87" s="125">
        <v>0</v>
      </c>
      <c r="V87" s="125">
        <v>0</v>
      </c>
      <c r="W87" s="125">
        <v>3466.97</v>
      </c>
      <c r="X87" s="123"/>
      <c r="Y87" s="123" t="s">
        <v>142</v>
      </c>
      <c r="Z87" s="123"/>
      <c r="AA87" s="124" t="s">
        <v>236</v>
      </c>
      <c r="AB87" s="125">
        <f>SUM(AB88:AB92)</f>
        <v>2406.86</v>
      </c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>
        <v>123</v>
      </c>
      <c r="BE87" s="125">
        <f t="shared" si="44"/>
        <v>12.42</v>
      </c>
      <c r="BF87" s="125">
        <f t="shared" si="45"/>
        <v>0</v>
      </c>
      <c r="BG87" s="125"/>
      <c r="BH87" s="125"/>
      <c r="BI87" s="125">
        <v>0</v>
      </c>
      <c r="BJ87" s="125">
        <v>0</v>
      </c>
      <c r="BK87" s="125">
        <v>12.42</v>
      </c>
      <c r="BL87" s="125">
        <v>0</v>
      </c>
      <c r="BM87" s="125">
        <v>0</v>
      </c>
      <c r="BN87" s="125">
        <v>0</v>
      </c>
      <c r="BO87" s="125">
        <v>0</v>
      </c>
      <c r="BP87" s="125">
        <v>0</v>
      </c>
      <c r="BQ87" s="125">
        <v>0</v>
      </c>
    </row>
    <row r="88" s="110" customFormat="1" ht="19.5" customHeight="1" spans="1:69">
      <c r="A88" s="123" t="s">
        <v>234</v>
      </c>
      <c r="B88" s="123" t="s">
        <v>144</v>
      </c>
      <c r="C88" s="123" t="s">
        <v>137</v>
      </c>
      <c r="D88" s="124" t="s">
        <v>141</v>
      </c>
      <c r="E88" s="125">
        <f t="shared" si="39"/>
        <v>6359.32</v>
      </c>
      <c r="F88" s="125">
        <f t="shared" si="41"/>
        <v>3940.04</v>
      </c>
      <c r="G88" s="125">
        <v>1642.22</v>
      </c>
      <c r="H88" s="125">
        <f t="shared" si="42"/>
        <v>1506.24</v>
      </c>
      <c r="I88" s="125">
        <v>913.5</v>
      </c>
      <c r="J88" s="125">
        <v>56.82</v>
      </c>
      <c r="K88" s="125">
        <v>0</v>
      </c>
      <c r="L88" s="125">
        <v>535.92</v>
      </c>
      <c r="M88" s="125">
        <v>136.85</v>
      </c>
      <c r="N88" s="125">
        <v>0</v>
      </c>
      <c r="O88" s="125">
        <v>0</v>
      </c>
      <c r="P88" s="125">
        <v>0</v>
      </c>
      <c r="Q88" s="125"/>
      <c r="R88" s="125">
        <v>0</v>
      </c>
      <c r="S88" s="125">
        <v>0</v>
      </c>
      <c r="T88" s="125">
        <v>0</v>
      </c>
      <c r="U88" s="125">
        <v>0</v>
      </c>
      <c r="V88" s="125">
        <v>0</v>
      </c>
      <c r="W88" s="125">
        <v>654.73</v>
      </c>
      <c r="X88" s="123" t="s">
        <v>234</v>
      </c>
      <c r="Y88" s="123" t="s">
        <v>144</v>
      </c>
      <c r="Z88" s="123" t="s">
        <v>137</v>
      </c>
      <c r="AA88" s="124" t="s">
        <v>141</v>
      </c>
      <c r="AB88" s="125">
        <f t="shared" ref="AB88:AB92" si="49">SUBTOTAL(9,AC88:BD88)</f>
        <v>2406.86</v>
      </c>
      <c r="AC88" s="136">
        <v>321.8</v>
      </c>
      <c r="AD88" s="136">
        <v>48</v>
      </c>
      <c r="AE88" s="137">
        <v>0</v>
      </c>
      <c r="AF88" s="137">
        <v>0</v>
      </c>
      <c r="AG88" s="136">
        <v>47</v>
      </c>
      <c r="AH88" s="136">
        <v>110</v>
      </c>
      <c r="AI88" s="136">
        <v>59</v>
      </c>
      <c r="AJ88" s="136">
        <v>0</v>
      </c>
      <c r="AK88" s="136">
        <v>44.5</v>
      </c>
      <c r="AL88" s="136">
        <v>215</v>
      </c>
      <c r="AM88" s="137">
        <v>0</v>
      </c>
      <c r="AN88" s="136">
        <v>31</v>
      </c>
      <c r="AO88" s="136">
        <v>10</v>
      </c>
      <c r="AP88" s="136">
        <v>33</v>
      </c>
      <c r="AQ88" s="136">
        <v>35</v>
      </c>
      <c r="AR88" s="136">
        <v>68</v>
      </c>
      <c r="AS88" s="137">
        <v>9</v>
      </c>
      <c r="AT88" s="137">
        <v>50</v>
      </c>
      <c r="AU88" s="137">
        <v>0</v>
      </c>
      <c r="AV88" s="136">
        <v>20</v>
      </c>
      <c r="AW88" s="137">
        <v>0</v>
      </c>
      <c r="AX88" s="136">
        <v>198</v>
      </c>
      <c r="AY88" s="136">
        <v>0</v>
      </c>
      <c r="AZ88" s="136">
        <v>230</v>
      </c>
      <c r="BA88" s="136">
        <v>267.96</v>
      </c>
      <c r="BB88" s="136">
        <v>18.5</v>
      </c>
      <c r="BC88" s="136">
        <v>468.1</v>
      </c>
      <c r="BD88" s="125">
        <v>123</v>
      </c>
      <c r="BE88" s="125">
        <f t="shared" si="44"/>
        <v>12.42</v>
      </c>
      <c r="BF88" s="125">
        <f t="shared" si="45"/>
        <v>0</v>
      </c>
      <c r="BG88" s="125"/>
      <c r="BH88" s="125"/>
      <c r="BI88" s="125">
        <v>0</v>
      </c>
      <c r="BJ88" s="125">
        <v>0</v>
      </c>
      <c r="BK88" s="125">
        <v>12.42</v>
      </c>
      <c r="BL88" s="125">
        <v>0</v>
      </c>
      <c r="BM88" s="125">
        <v>0</v>
      </c>
      <c r="BN88" s="125">
        <v>0</v>
      </c>
      <c r="BO88" s="125">
        <v>0</v>
      </c>
      <c r="BP88" s="125">
        <v>0</v>
      </c>
      <c r="BQ88" s="125">
        <v>0</v>
      </c>
    </row>
    <row r="89" s="110" customFormat="1" ht="19.5" customHeight="1" spans="1:69">
      <c r="A89" s="123" t="s">
        <v>234</v>
      </c>
      <c r="B89" s="123" t="s">
        <v>144</v>
      </c>
      <c r="C89" s="123" t="s">
        <v>237</v>
      </c>
      <c r="D89" s="124" t="s">
        <v>227</v>
      </c>
      <c r="E89" s="125">
        <f t="shared" si="39"/>
        <v>0</v>
      </c>
      <c r="F89" s="125">
        <f t="shared" si="41"/>
        <v>0</v>
      </c>
      <c r="G89" s="125">
        <v>0</v>
      </c>
      <c r="H89" s="125">
        <f t="shared" si="42"/>
        <v>0</v>
      </c>
      <c r="I89" s="125">
        <v>0</v>
      </c>
      <c r="J89" s="125">
        <v>0</v>
      </c>
      <c r="K89" s="125">
        <v>0</v>
      </c>
      <c r="L89" s="125">
        <v>0</v>
      </c>
      <c r="M89" s="125">
        <v>0</v>
      </c>
      <c r="N89" s="125">
        <v>0</v>
      </c>
      <c r="O89" s="125">
        <v>0</v>
      </c>
      <c r="P89" s="125">
        <v>0</v>
      </c>
      <c r="Q89" s="125"/>
      <c r="R89" s="125">
        <v>0</v>
      </c>
      <c r="S89" s="125">
        <v>0</v>
      </c>
      <c r="T89" s="125">
        <v>0</v>
      </c>
      <c r="U89" s="125">
        <v>0</v>
      </c>
      <c r="V89" s="125">
        <v>0</v>
      </c>
      <c r="W89" s="125">
        <v>0</v>
      </c>
      <c r="X89" s="123" t="s">
        <v>234</v>
      </c>
      <c r="Y89" s="123" t="s">
        <v>144</v>
      </c>
      <c r="Z89" s="123" t="s">
        <v>237</v>
      </c>
      <c r="AA89" s="124" t="s">
        <v>227</v>
      </c>
      <c r="AB89" s="125">
        <f t="shared" si="49"/>
        <v>0</v>
      </c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>
        <v>0</v>
      </c>
      <c r="BE89" s="125">
        <f t="shared" si="44"/>
        <v>0</v>
      </c>
      <c r="BF89" s="125">
        <f t="shared" si="45"/>
        <v>0</v>
      </c>
      <c r="BG89" s="125"/>
      <c r="BH89" s="125"/>
      <c r="BI89" s="125">
        <v>0</v>
      </c>
      <c r="BJ89" s="125">
        <v>0</v>
      </c>
      <c r="BK89" s="125">
        <v>0</v>
      </c>
      <c r="BL89" s="125">
        <v>0</v>
      </c>
      <c r="BM89" s="125">
        <v>0</v>
      </c>
      <c r="BN89" s="125">
        <v>0</v>
      </c>
      <c r="BO89" s="125">
        <v>0</v>
      </c>
      <c r="BP89" s="125">
        <v>0</v>
      </c>
      <c r="BQ89" s="125">
        <v>0</v>
      </c>
    </row>
    <row r="90" s="110" customFormat="1" ht="19.5" customHeight="1" spans="1:69">
      <c r="A90" s="123" t="s">
        <v>234</v>
      </c>
      <c r="B90" s="123" t="s">
        <v>144</v>
      </c>
      <c r="C90" s="123" t="s">
        <v>238</v>
      </c>
      <c r="D90" s="124" t="s">
        <v>239</v>
      </c>
      <c r="E90" s="125">
        <f t="shared" si="39"/>
        <v>0</v>
      </c>
      <c r="F90" s="125">
        <f t="shared" si="41"/>
        <v>0</v>
      </c>
      <c r="G90" s="125">
        <v>0</v>
      </c>
      <c r="H90" s="125">
        <f t="shared" si="42"/>
        <v>0</v>
      </c>
      <c r="I90" s="125">
        <v>0</v>
      </c>
      <c r="J90" s="125">
        <v>0</v>
      </c>
      <c r="K90" s="125">
        <v>0</v>
      </c>
      <c r="L90" s="125">
        <v>0</v>
      </c>
      <c r="M90" s="125">
        <v>0</v>
      </c>
      <c r="N90" s="125">
        <v>0</v>
      </c>
      <c r="O90" s="125">
        <v>0</v>
      </c>
      <c r="P90" s="125">
        <v>0</v>
      </c>
      <c r="Q90" s="125"/>
      <c r="R90" s="125">
        <v>0</v>
      </c>
      <c r="S90" s="125">
        <v>0</v>
      </c>
      <c r="T90" s="125">
        <v>0</v>
      </c>
      <c r="U90" s="125">
        <v>0</v>
      </c>
      <c r="V90" s="125">
        <v>0</v>
      </c>
      <c r="W90" s="125">
        <v>0</v>
      </c>
      <c r="X90" s="123" t="s">
        <v>234</v>
      </c>
      <c r="Y90" s="123" t="s">
        <v>144</v>
      </c>
      <c r="Z90" s="123" t="s">
        <v>238</v>
      </c>
      <c r="AA90" s="124" t="s">
        <v>239</v>
      </c>
      <c r="AB90" s="125">
        <f t="shared" si="49"/>
        <v>0</v>
      </c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>
        <v>0</v>
      </c>
      <c r="BE90" s="125">
        <f t="shared" si="44"/>
        <v>0</v>
      </c>
      <c r="BF90" s="125">
        <f t="shared" si="45"/>
        <v>0</v>
      </c>
      <c r="BG90" s="125"/>
      <c r="BH90" s="125"/>
      <c r="BI90" s="125">
        <v>0</v>
      </c>
      <c r="BJ90" s="125">
        <v>0</v>
      </c>
      <c r="BK90" s="125">
        <v>0</v>
      </c>
      <c r="BL90" s="125">
        <v>0</v>
      </c>
      <c r="BM90" s="125">
        <v>0</v>
      </c>
      <c r="BN90" s="125">
        <v>0</v>
      </c>
      <c r="BO90" s="125">
        <v>0</v>
      </c>
      <c r="BP90" s="125">
        <v>0</v>
      </c>
      <c r="BQ90" s="125">
        <v>0</v>
      </c>
    </row>
    <row r="91" s="110" customFormat="1" ht="19.5" customHeight="1" spans="1:69">
      <c r="A91" s="123" t="s">
        <v>234</v>
      </c>
      <c r="B91" s="123" t="s">
        <v>144</v>
      </c>
      <c r="C91" s="123" t="s">
        <v>240</v>
      </c>
      <c r="D91" s="124" t="s">
        <v>241</v>
      </c>
      <c r="E91" s="125">
        <f t="shared" si="39"/>
        <v>0</v>
      </c>
      <c r="F91" s="125">
        <f t="shared" si="41"/>
        <v>0</v>
      </c>
      <c r="G91" s="125">
        <v>0</v>
      </c>
      <c r="H91" s="125">
        <f t="shared" si="42"/>
        <v>0</v>
      </c>
      <c r="I91" s="125">
        <v>0</v>
      </c>
      <c r="J91" s="125">
        <v>0</v>
      </c>
      <c r="K91" s="125">
        <v>0</v>
      </c>
      <c r="L91" s="125">
        <v>0</v>
      </c>
      <c r="M91" s="125">
        <v>0</v>
      </c>
      <c r="N91" s="125">
        <v>0</v>
      </c>
      <c r="O91" s="125">
        <v>0</v>
      </c>
      <c r="P91" s="125">
        <v>0</v>
      </c>
      <c r="Q91" s="125"/>
      <c r="R91" s="125">
        <v>0</v>
      </c>
      <c r="S91" s="125">
        <v>0</v>
      </c>
      <c r="T91" s="125">
        <v>0</v>
      </c>
      <c r="U91" s="125">
        <v>0</v>
      </c>
      <c r="V91" s="125">
        <v>0</v>
      </c>
      <c r="W91" s="125">
        <v>0</v>
      </c>
      <c r="X91" s="123" t="s">
        <v>234</v>
      </c>
      <c r="Y91" s="123" t="s">
        <v>144</v>
      </c>
      <c r="Z91" s="123" t="s">
        <v>240</v>
      </c>
      <c r="AA91" s="124" t="s">
        <v>241</v>
      </c>
      <c r="AB91" s="125">
        <f t="shared" si="49"/>
        <v>0</v>
      </c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>
        <v>0</v>
      </c>
      <c r="BE91" s="125">
        <f t="shared" si="44"/>
        <v>0</v>
      </c>
      <c r="BF91" s="125">
        <f t="shared" si="45"/>
        <v>0</v>
      </c>
      <c r="BG91" s="125"/>
      <c r="BH91" s="125"/>
      <c r="BI91" s="125">
        <v>0</v>
      </c>
      <c r="BJ91" s="125">
        <v>0</v>
      </c>
      <c r="BK91" s="125">
        <v>0</v>
      </c>
      <c r="BL91" s="125">
        <v>0</v>
      </c>
      <c r="BM91" s="125">
        <v>0</v>
      </c>
      <c r="BN91" s="125">
        <v>0</v>
      </c>
      <c r="BO91" s="125">
        <v>0</v>
      </c>
      <c r="BP91" s="125">
        <v>0</v>
      </c>
      <c r="BQ91" s="125">
        <v>0</v>
      </c>
    </row>
    <row r="92" s="110" customFormat="1" ht="19.5" customHeight="1" spans="1:69">
      <c r="A92" s="123" t="s">
        <v>234</v>
      </c>
      <c r="B92" s="123" t="s">
        <v>144</v>
      </c>
      <c r="C92" s="123" t="s">
        <v>154</v>
      </c>
      <c r="D92" s="124" t="s">
        <v>242</v>
      </c>
      <c r="E92" s="125">
        <f t="shared" si="39"/>
        <v>2812.24</v>
      </c>
      <c r="F92" s="125">
        <f t="shared" si="41"/>
        <v>2812.24</v>
      </c>
      <c r="G92" s="125">
        <v>0</v>
      </c>
      <c r="H92" s="125">
        <f t="shared" si="42"/>
        <v>0</v>
      </c>
      <c r="I92" s="125">
        <v>0</v>
      </c>
      <c r="J92" s="125">
        <v>0</v>
      </c>
      <c r="K92" s="125">
        <v>0</v>
      </c>
      <c r="L92" s="125">
        <v>0</v>
      </c>
      <c r="M92" s="125">
        <v>0</v>
      </c>
      <c r="N92" s="125">
        <v>0</v>
      </c>
      <c r="O92" s="125">
        <v>0</v>
      </c>
      <c r="P92" s="125">
        <v>0</v>
      </c>
      <c r="Q92" s="125"/>
      <c r="R92" s="125">
        <v>0</v>
      </c>
      <c r="S92" s="125">
        <v>0</v>
      </c>
      <c r="T92" s="125">
        <v>0</v>
      </c>
      <c r="U92" s="125">
        <v>0</v>
      </c>
      <c r="V92" s="125">
        <v>0</v>
      </c>
      <c r="W92" s="125">
        <v>2812.24</v>
      </c>
      <c r="X92" s="123" t="s">
        <v>234</v>
      </c>
      <c r="Y92" s="123" t="s">
        <v>144</v>
      </c>
      <c r="Z92" s="123" t="s">
        <v>154</v>
      </c>
      <c r="AA92" s="124" t="s">
        <v>242</v>
      </c>
      <c r="AB92" s="125">
        <f t="shared" si="49"/>
        <v>0</v>
      </c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>
        <v>0</v>
      </c>
      <c r="BE92" s="125">
        <f t="shared" si="44"/>
        <v>0</v>
      </c>
      <c r="BF92" s="125">
        <f t="shared" si="45"/>
        <v>0</v>
      </c>
      <c r="BG92" s="125"/>
      <c r="BH92" s="125"/>
      <c r="BI92" s="125">
        <v>0</v>
      </c>
      <c r="BJ92" s="125">
        <v>0</v>
      </c>
      <c r="BK92" s="125">
        <v>0</v>
      </c>
      <c r="BL92" s="125">
        <v>0</v>
      </c>
      <c r="BM92" s="125">
        <v>0</v>
      </c>
      <c r="BN92" s="125">
        <v>0</v>
      </c>
      <c r="BO92" s="125">
        <v>0</v>
      </c>
      <c r="BP92" s="125">
        <v>0</v>
      </c>
      <c r="BQ92" s="125">
        <v>0</v>
      </c>
    </row>
    <row r="93" s="110" customFormat="1" ht="19.5" customHeight="1" spans="1:69">
      <c r="A93" s="123"/>
      <c r="B93" s="123" t="s">
        <v>166</v>
      </c>
      <c r="C93" s="123"/>
      <c r="D93" s="124" t="s">
        <v>243</v>
      </c>
      <c r="E93" s="125">
        <f t="shared" si="39"/>
        <v>765.65</v>
      </c>
      <c r="F93" s="125">
        <f t="shared" si="41"/>
        <v>541.66</v>
      </c>
      <c r="G93" s="125">
        <v>251.42</v>
      </c>
      <c r="H93" s="125">
        <f t="shared" si="42"/>
        <v>269.29</v>
      </c>
      <c r="I93" s="125">
        <v>182.48</v>
      </c>
      <c r="J93" s="125">
        <v>13.37</v>
      </c>
      <c r="K93" s="125">
        <v>0</v>
      </c>
      <c r="L93" s="125">
        <v>73.44</v>
      </c>
      <c r="M93" s="125">
        <v>20.95</v>
      </c>
      <c r="N93" s="125">
        <v>0</v>
      </c>
      <c r="O93" s="125">
        <v>0</v>
      </c>
      <c r="P93" s="125">
        <v>0</v>
      </c>
      <c r="Q93" s="125"/>
      <c r="R93" s="125">
        <v>0</v>
      </c>
      <c r="S93" s="125">
        <v>0</v>
      </c>
      <c r="T93" s="125">
        <v>0</v>
      </c>
      <c r="U93" s="125">
        <v>0</v>
      </c>
      <c r="V93" s="125">
        <v>0</v>
      </c>
      <c r="W93" s="125">
        <v>0</v>
      </c>
      <c r="X93" s="123"/>
      <c r="Y93" s="123" t="s">
        <v>166</v>
      </c>
      <c r="Z93" s="123"/>
      <c r="AA93" s="124" t="s">
        <v>243</v>
      </c>
      <c r="AB93" s="125">
        <f>SUM(AB94:AB95)</f>
        <v>222.31</v>
      </c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>
        <v>0</v>
      </c>
      <c r="BE93" s="125">
        <f t="shared" si="44"/>
        <v>1.68</v>
      </c>
      <c r="BF93" s="125">
        <f t="shared" si="45"/>
        <v>0</v>
      </c>
      <c r="BG93" s="125"/>
      <c r="BH93" s="125"/>
      <c r="BI93" s="125">
        <v>0</v>
      </c>
      <c r="BJ93" s="125">
        <v>0</v>
      </c>
      <c r="BK93" s="125">
        <v>1.68</v>
      </c>
      <c r="BL93" s="125">
        <v>0</v>
      </c>
      <c r="BM93" s="125">
        <v>0</v>
      </c>
      <c r="BN93" s="125">
        <v>0</v>
      </c>
      <c r="BO93" s="125">
        <v>0</v>
      </c>
      <c r="BP93" s="125">
        <v>0</v>
      </c>
      <c r="BQ93" s="125">
        <v>0</v>
      </c>
    </row>
    <row r="94" s="110" customFormat="1" ht="19.5" customHeight="1" spans="1:69">
      <c r="A94" s="123" t="s">
        <v>234</v>
      </c>
      <c r="B94" s="123" t="s">
        <v>168</v>
      </c>
      <c r="C94" s="123" t="s">
        <v>137</v>
      </c>
      <c r="D94" s="124" t="s">
        <v>141</v>
      </c>
      <c r="E94" s="125">
        <f t="shared" si="39"/>
        <v>765.65</v>
      </c>
      <c r="F94" s="125">
        <f t="shared" si="41"/>
        <v>541.66</v>
      </c>
      <c r="G94" s="125">
        <v>251.42</v>
      </c>
      <c r="H94" s="125">
        <f t="shared" si="42"/>
        <v>269.29</v>
      </c>
      <c r="I94" s="125">
        <v>182.48</v>
      </c>
      <c r="J94" s="125">
        <v>13.37</v>
      </c>
      <c r="K94" s="125">
        <v>0</v>
      </c>
      <c r="L94" s="125">
        <v>73.44</v>
      </c>
      <c r="M94" s="125">
        <v>20.95</v>
      </c>
      <c r="N94" s="125">
        <v>0</v>
      </c>
      <c r="O94" s="125">
        <v>0</v>
      </c>
      <c r="P94" s="125">
        <v>0</v>
      </c>
      <c r="Q94" s="125"/>
      <c r="R94" s="125">
        <v>0</v>
      </c>
      <c r="S94" s="125">
        <v>0</v>
      </c>
      <c r="T94" s="125">
        <v>0</v>
      </c>
      <c r="U94" s="125">
        <v>0</v>
      </c>
      <c r="V94" s="125">
        <v>0</v>
      </c>
      <c r="W94" s="125">
        <v>0</v>
      </c>
      <c r="X94" s="123" t="s">
        <v>234</v>
      </c>
      <c r="Y94" s="123" t="s">
        <v>168</v>
      </c>
      <c r="Z94" s="123" t="s">
        <v>137</v>
      </c>
      <c r="AA94" s="124" t="s">
        <v>141</v>
      </c>
      <c r="AB94" s="125">
        <f t="shared" ref="AB94:AB95" si="50">SUBTOTAL(9,AC94:BD94)</f>
        <v>222.31</v>
      </c>
      <c r="AC94" s="136">
        <v>25</v>
      </c>
      <c r="AD94" s="136">
        <v>22.14</v>
      </c>
      <c r="AE94" s="137">
        <v>0</v>
      </c>
      <c r="AF94" s="137">
        <v>0</v>
      </c>
      <c r="AG94" s="136">
        <v>1</v>
      </c>
      <c r="AH94" s="136">
        <v>5</v>
      </c>
      <c r="AI94" s="136">
        <v>1.5</v>
      </c>
      <c r="AJ94" s="136">
        <v>0</v>
      </c>
      <c r="AK94" s="136">
        <v>0</v>
      </c>
      <c r="AL94" s="136">
        <v>30.77</v>
      </c>
      <c r="AM94" s="137">
        <v>0</v>
      </c>
      <c r="AN94" s="136">
        <v>3</v>
      </c>
      <c r="AO94" s="136">
        <v>19</v>
      </c>
      <c r="AP94" s="136">
        <v>5</v>
      </c>
      <c r="AQ94" s="136">
        <v>3</v>
      </c>
      <c r="AR94" s="136">
        <v>8</v>
      </c>
      <c r="AS94" s="137">
        <v>0</v>
      </c>
      <c r="AT94" s="137">
        <v>0</v>
      </c>
      <c r="AU94" s="137">
        <v>0</v>
      </c>
      <c r="AV94" s="136">
        <v>0</v>
      </c>
      <c r="AW94" s="137">
        <v>0</v>
      </c>
      <c r="AX94" s="136">
        <v>25.23</v>
      </c>
      <c r="AY94" s="136">
        <v>0</v>
      </c>
      <c r="AZ94" s="136">
        <v>0</v>
      </c>
      <c r="BA94" s="136">
        <v>50.52</v>
      </c>
      <c r="BB94" s="136">
        <v>0</v>
      </c>
      <c r="BC94" s="136">
        <v>23.15</v>
      </c>
      <c r="BD94" s="125">
        <v>0</v>
      </c>
      <c r="BE94" s="125">
        <f t="shared" si="44"/>
        <v>1.68</v>
      </c>
      <c r="BF94" s="125">
        <f t="shared" si="45"/>
        <v>0</v>
      </c>
      <c r="BG94" s="125"/>
      <c r="BH94" s="125"/>
      <c r="BI94" s="125">
        <v>0</v>
      </c>
      <c r="BJ94" s="125">
        <v>0</v>
      </c>
      <c r="BK94" s="125">
        <v>1.68</v>
      </c>
      <c r="BL94" s="125">
        <v>0</v>
      </c>
      <c r="BM94" s="125">
        <v>0</v>
      </c>
      <c r="BN94" s="125">
        <v>0</v>
      </c>
      <c r="BO94" s="125">
        <v>0</v>
      </c>
      <c r="BP94" s="125">
        <v>0</v>
      </c>
      <c r="BQ94" s="125">
        <v>0</v>
      </c>
    </row>
    <row r="95" s="110" customFormat="1" ht="19.5" customHeight="1" spans="1:69">
      <c r="A95" s="123" t="s">
        <v>234</v>
      </c>
      <c r="B95" s="123" t="s">
        <v>168</v>
      </c>
      <c r="C95" s="123" t="s">
        <v>154</v>
      </c>
      <c r="D95" s="124" t="s">
        <v>244</v>
      </c>
      <c r="E95" s="125">
        <f t="shared" si="39"/>
        <v>0</v>
      </c>
      <c r="F95" s="125">
        <f t="shared" si="41"/>
        <v>0</v>
      </c>
      <c r="G95" s="125">
        <v>0</v>
      </c>
      <c r="H95" s="125">
        <f t="shared" si="42"/>
        <v>0</v>
      </c>
      <c r="I95" s="125">
        <v>0</v>
      </c>
      <c r="J95" s="125">
        <v>0</v>
      </c>
      <c r="K95" s="125">
        <v>0</v>
      </c>
      <c r="L95" s="125">
        <v>0</v>
      </c>
      <c r="M95" s="125">
        <v>0</v>
      </c>
      <c r="N95" s="125">
        <v>0</v>
      </c>
      <c r="O95" s="125">
        <v>0</v>
      </c>
      <c r="P95" s="125">
        <v>0</v>
      </c>
      <c r="Q95" s="125"/>
      <c r="R95" s="125">
        <v>0</v>
      </c>
      <c r="S95" s="125">
        <v>0</v>
      </c>
      <c r="T95" s="125">
        <v>0</v>
      </c>
      <c r="U95" s="125">
        <v>0</v>
      </c>
      <c r="V95" s="125">
        <v>0</v>
      </c>
      <c r="W95" s="125">
        <v>0</v>
      </c>
      <c r="X95" s="123" t="s">
        <v>234</v>
      </c>
      <c r="Y95" s="123" t="s">
        <v>168</v>
      </c>
      <c r="Z95" s="123" t="s">
        <v>154</v>
      </c>
      <c r="AA95" s="124" t="s">
        <v>244</v>
      </c>
      <c r="AB95" s="125">
        <f t="shared" si="50"/>
        <v>0</v>
      </c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>
        <v>0</v>
      </c>
      <c r="BE95" s="125">
        <f t="shared" si="44"/>
        <v>0</v>
      </c>
      <c r="BF95" s="125">
        <f t="shared" si="45"/>
        <v>0</v>
      </c>
      <c r="BG95" s="125"/>
      <c r="BH95" s="125"/>
      <c r="BI95" s="125">
        <v>0</v>
      </c>
      <c r="BJ95" s="125">
        <v>0</v>
      </c>
      <c r="BK95" s="125">
        <v>0</v>
      </c>
      <c r="BL95" s="125">
        <v>0</v>
      </c>
      <c r="BM95" s="125">
        <v>0</v>
      </c>
      <c r="BN95" s="125">
        <v>0</v>
      </c>
      <c r="BO95" s="125">
        <v>0</v>
      </c>
      <c r="BP95" s="125">
        <v>0</v>
      </c>
      <c r="BQ95" s="125">
        <v>0</v>
      </c>
    </row>
    <row r="96" s="110" customFormat="1" ht="19.5" customHeight="1" spans="1:69">
      <c r="A96" s="123"/>
      <c r="B96" s="123" t="s">
        <v>150</v>
      </c>
      <c r="C96" s="123"/>
      <c r="D96" s="124" t="s">
        <v>245</v>
      </c>
      <c r="E96" s="125">
        <f t="shared" si="39"/>
        <v>0</v>
      </c>
      <c r="F96" s="125">
        <f t="shared" si="41"/>
        <v>0</v>
      </c>
      <c r="G96" s="125">
        <v>0</v>
      </c>
      <c r="H96" s="125">
        <f t="shared" si="42"/>
        <v>0</v>
      </c>
      <c r="I96" s="125">
        <v>0</v>
      </c>
      <c r="J96" s="125">
        <v>0</v>
      </c>
      <c r="K96" s="125">
        <v>0</v>
      </c>
      <c r="L96" s="125">
        <v>0</v>
      </c>
      <c r="M96" s="125">
        <v>0</v>
      </c>
      <c r="N96" s="125">
        <v>0</v>
      </c>
      <c r="O96" s="125">
        <v>0</v>
      </c>
      <c r="P96" s="125">
        <v>0</v>
      </c>
      <c r="Q96" s="125"/>
      <c r="R96" s="125">
        <v>0</v>
      </c>
      <c r="S96" s="125">
        <v>0</v>
      </c>
      <c r="T96" s="125">
        <v>0</v>
      </c>
      <c r="U96" s="125">
        <v>0</v>
      </c>
      <c r="V96" s="125">
        <v>0</v>
      </c>
      <c r="W96" s="125">
        <v>0</v>
      </c>
      <c r="X96" s="123"/>
      <c r="Y96" s="123" t="s">
        <v>150</v>
      </c>
      <c r="Z96" s="123"/>
      <c r="AA96" s="124" t="s">
        <v>245</v>
      </c>
      <c r="AB96" s="125">
        <f>SUM(AB97)</f>
        <v>0</v>
      </c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>
        <v>0</v>
      </c>
      <c r="BE96" s="125">
        <f t="shared" si="44"/>
        <v>0</v>
      </c>
      <c r="BF96" s="125">
        <f t="shared" si="45"/>
        <v>0</v>
      </c>
      <c r="BG96" s="125"/>
      <c r="BH96" s="125"/>
      <c r="BI96" s="125">
        <v>0</v>
      </c>
      <c r="BJ96" s="125">
        <v>0</v>
      </c>
      <c r="BK96" s="125">
        <v>0</v>
      </c>
      <c r="BL96" s="125">
        <v>0</v>
      </c>
      <c r="BM96" s="125">
        <v>0</v>
      </c>
      <c r="BN96" s="125">
        <v>0</v>
      </c>
      <c r="BO96" s="125">
        <v>0</v>
      </c>
      <c r="BP96" s="125">
        <v>0</v>
      </c>
      <c r="BQ96" s="125">
        <v>0</v>
      </c>
    </row>
    <row r="97" s="110" customFormat="1" spans="1:69">
      <c r="A97" s="123" t="s">
        <v>234</v>
      </c>
      <c r="B97" s="123" t="s">
        <v>174</v>
      </c>
      <c r="C97" s="123" t="s">
        <v>154</v>
      </c>
      <c r="D97" s="124" t="s">
        <v>246</v>
      </c>
      <c r="E97" s="125">
        <f t="shared" si="39"/>
        <v>0</v>
      </c>
      <c r="F97" s="125">
        <f t="shared" si="41"/>
        <v>0</v>
      </c>
      <c r="G97" s="125">
        <v>0</v>
      </c>
      <c r="H97" s="125">
        <f t="shared" si="42"/>
        <v>0</v>
      </c>
      <c r="I97" s="125">
        <v>0</v>
      </c>
      <c r="J97" s="125">
        <v>0</v>
      </c>
      <c r="K97" s="125">
        <v>0</v>
      </c>
      <c r="L97" s="125">
        <v>0</v>
      </c>
      <c r="M97" s="125">
        <v>0</v>
      </c>
      <c r="N97" s="125">
        <v>0</v>
      </c>
      <c r="O97" s="125">
        <v>0</v>
      </c>
      <c r="P97" s="125">
        <v>0</v>
      </c>
      <c r="Q97" s="125"/>
      <c r="R97" s="125">
        <v>0</v>
      </c>
      <c r="S97" s="125">
        <v>0</v>
      </c>
      <c r="T97" s="125">
        <v>0</v>
      </c>
      <c r="U97" s="125">
        <v>0</v>
      </c>
      <c r="V97" s="125">
        <v>0</v>
      </c>
      <c r="W97" s="125">
        <v>0</v>
      </c>
      <c r="X97" s="123" t="s">
        <v>234</v>
      </c>
      <c r="Y97" s="123" t="s">
        <v>174</v>
      </c>
      <c r="Z97" s="123" t="s">
        <v>154</v>
      </c>
      <c r="AA97" s="124" t="s">
        <v>246</v>
      </c>
      <c r="AB97" s="125">
        <f>SUBTOTAL(9,AC97:BD97)</f>
        <v>0</v>
      </c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>
        <v>0</v>
      </c>
      <c r="BE97" s="125">
        <f t="shared" si="44"/>
        <v>0</v>
      </c>
      <c r="BF97" s="125">
        <f t="shared" si="45"/>
        <v>0</v>
      </c>
      <c r="BG97" s="125"/>
      <c r="BH97" s="125"/>
      <c r="BI97" s="125">
        <v>0</v>
      </c>
      <c r="BJ97" s="125">
        <v>0</v>
      </c>
      <c r="BK97" s="125">
        <v>0</v>
      </c>
      <c r="BL97" s="125">
        <v>0</v>
      </c>
      <c r="BM97" s="125">
        <v>0</v>
      </c>
      <c r="BN97" s="125">
        <v>0</v>
      </c>
      <c r="BO97" s="125">
        <v>0</v>
      </c>
      <c r="BP97" s="125">
        <v>0</v>
      </c>
      <c r="BQ97" s="125">
        <v>0</v>
      </c>
    </row>
    <row r="98" s="110" customFormat="1" spans="1:69">
      <c r="A98" s="123"/>
      <c r="B98" s="123" t="s">
        <v>154</v>
      </c>
      <c r="C98" s="123"/>
      <c r="D98" s="124" t="s">
        <v>247</v>
      </c>
      <c r="E98" s="125">
        <f t="shared" si="39"/>
        <v>0</v>
      </c>
      <c r="F98" s="125">
        <f t="shared" si="41"/>
        <v>0</v>
      </c>
      <c r="G98" s="125">
        <v>0</v>
      </c>
      <c r="H98" s="125">
        <f t="shared" si="42"/>
        <v>0</v>
      </c>
      <c r="I98" s="125">
        <v>0</v>
      </c>
      <c r="J98" s="125">
        <v>0</v>
      </c>
      <c r="K98" s="125">
        <v>0</v>
      </c>
      <c r="L98" s="125">
        <v>0</v>
      </c>
      <c r="M98" s="125">
        <v>0</v>
      </c>
      <c r="N98" s="125">
        <v>0</v>
      </c>
      <c r="O98" s="125">
        <v>0</v>
      </c>
      <c r="P98" s="125">
        <v>0</v>
      </c>
      <c r="Q98" s="125"/>
      <c r="R98" s="125">
        <v>0</v>
      </c>
      <c r="S98" s="125">
        <v>0</v>
      </c>
      <c r="T98" s="125">
        <v>0</v>
      </c>
      <c r="U98" s="125">
        <v>0</v>
      </c>
      <c r="V98" s="125">
        <v>0</v>
      </c>
      <c r="W98" s="125">
        <v>0</v>
      </c>
      <c r="X98" s="123"/>
      <c r="Y98" s="123" t="s">
        <v>154</v>
      </c>
      <c r="Z98" s="123"/>
      <c r="AA98" s="124" t="s">
        <v>247</v>
      </c>
      <c r="AB98" s="125">
        <f>SUM(AB99)</f>
        <v>0</v>
      </c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>
        <v>0</v>
      </c>
      <c r="BE98" s="125">
        <f t="shared" si="44"/>
        <v>0</v>
      </c>
      <c r="BF98" s="125">
        <f t="shared" si="45"/>
        <v>0</v>
      </c>
      <c r="BG98" s="125"/>
      <c r="BH98" s="125"/>
      <c r="BI98" s="125">
        <v>0</v>
      </c>
      <c r="BJ98" s="125">
        <v>0</v>
      </c>
      <c r="BK98" s="125">
        <v>0</v>
      </c>
      <c r="BL98" s="125">
        <v>0</v>
      </c>
      <c r="BM98" s="125">
        <v>0</v>
      </c>
      <c r="BN98" s="125">
        <v>0</v>
      </c>
      <c r="BO98" s="125">
        <v>0</v>
      </c>
      <c r="BP98" s="125">
        <v>0</v>
      </c>
      <c r="BQ98" s="125">
        <v>0</v>
      </c>
    </row>
    <row r="99" s="110" customFormat="1" spans="1:69">
      <c r="A99" s="123" t="s">
        <v>234</v>
      </c>
      <c r="B99" s="123" t="s">
        <v>248</v>
      </c>
      <c r="C99" s="123" t="s">
        <v>137</v>
      </c>
      <c r="D99" s="124" t="s">
        <v>249</v>
      </c>
      <c r="E99" s="125">
        <f t="shared" si="39"/>
        <v>0</v>
      </c>
      <c r="F99" s="125">
        <f t="shared" si="41"/>
        <v>0</v>
      </c>
      <c r="G99" s="125">
        <v>0</v>
      </c>
      <c r="H99" s="125">
        <f t="shared" si="42"/>
        <v>0</v>
      </c>
      <c r="I99" s="125">
        <v>0</v>
      </c>
      <c r="J99" s="125">
        <v>0</v>
      </c>
      <c r="K99" s="125">
        <v>0</v>
      </c>
      <c r="L99" s="125">
        <v>0</v>
      </c>
      <c r="M99" s="125">
        <v>0</v>
      </c>
      <c r="N99" s="125">
        <v>0</v>
      </c>
      <c r="O99" s="125">
        <v>0</v>
      </c>
      <c r="P99" s="125">
        <v>0</v>
      </c>
      <c r="Q99" s="125"/>
      <c r="R99" s="125">
        <v>0</v>
      </c>
      <c r="S99" s="125">
        <v>0</v>
      </c>
      <c r="T99" s="125">
        <v>0</v>
      </c>
      <c r="U99" s="125">
        <v>0</v>
      </c>
      <c r="V99" s="125">
        <v>0</v>
      </c>
      <c r="W99" s="125">
        <v>0</v>
      </c>
      <c r="X99" s="123" t="s">
        <v>234</v>
      </c>
      <c r="Y99" s="123" t="s">
        <v>248</v>
      </c>
      <c r="Z99" s="123" t="s">
        <v>137</v>
      </c>
      <c r="AA99" s="124" t="s">
        <v>249</v>
      </c>
      <c r="AB99" s="125">
        <f>SUBTOTAL(9,AC99:BD99)</f>
        <v>0</v>
      </c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>
        <v>0</v>
      </c>
      <c r="BE99" s="125">
        <f t="shared" si="44"/>
        <v>0</v>
      </c>
      <c r="BF99" s="125">
        <f t="shared" si="45"/>
        <v>0</v>
      </c>
      <c r="BG99" s="125"/>
      <c r="BH99" s="125"/>
      <c r="BI99" s="125">
        <v>0</v>
      </c>
      <c r="BJ99" s="125">
        <v>0</v>
      </c>
      <c r="BK99" s="125">
        <v>0</v>
      </c>
      <c r="BL99" s="125">
        <v>0</v>
      </c>
      <c r="BM99" s="125">
        <v>0</v>
      </c>
      <c r="BN99" s="125">
        <v>0</v>
      </c>
      <c r="BO99" s="125">
        <v>0</v>
      </c>
      <c r="BP99" s="125">
        <v>0</v>
      </c>
      <c r="BQ99" s="125">
        <v>0</v>
      </c>
    </row>
    <row r="100" s="110" customFormat="1" spans="1:69">
      <c r="A100" s="123" t="s">
        <v>250</v>
      </c>
      <c r="B100" s="123"/>
      <c r="C100" s="123"/>
      <c r="D100" s="124" t="s">
        <v>251</v>
      </c>
      <c r="E100" s="125">
        <f t="shared" si="39"/>
        <v>49804.2</v>
      </c>
      <c r="F100" s="125">
        <f t="shared" si="41"/>
        <v>47680.29</v>
      </c>
      <c r="G100" s="125">
        <v>26926.44</v>
      </c>
      <c r="H100" s="125">
        <f t="shared" si="42"/>
        <v>4123.7</v>
      </c>
      <c r="I100" s="125">
        <v>160.43</v>
      </c>
      <c r="J100" s="125">
        <v>1963.27</v>
      </c>
      <c r="K100" s="125">
        <v>2000</v>
      </c>
      <c r="L100" s="125">
        <v>0</v>
      </c>
      <c r="M100" s="125">
        <v>2243.87</v>
      </c>
      <c r="N100" s="125">
        <v>0</v>
      </c>
      <c r="O100" s="125">
        <v>13016.28</v>
      </c>
      <c r="P100" s="125">
        <v>0</v>
      </c>
      <c r="Q100" s="125"/>
      <c r="R100" s="125">
        <v>0</v>
      </c>
      <c r="S100" s="125">
        <v>0</v>
      </c>
      <c r="T100" s="125">
        <v>0</v>
      </c>
      <c r="U100" s="125">
        <v>0</v>
      </c>
      <c r="V100" s="125">
        <v>500</v>
      </c>
      <c r="W100" s="125">
        <v>870</v>
      </c>
      <c r="X100" s="123" t="s">
        <v>250</v>
      </c>
      <c r="Y100" s="123"/>
      <c r="Z100" s="123"/>
      <c r="AA100" s="124" t="s">
        <v>251</v>
      </c>
      <c r="AB100" s="125">
        <f>AB101+AB105+AB112+AB115+AB117+AB121+AB123</f>
        <v>1775.22</v>
      </c>
      <c r="AC100" s="125">
        <f t="shared" ref="AC100:BD100" si="51">AC101+AC105+AC112+AC115+AC117+AC121+AC123</f>
        <v>211.3</v>
      </c>
      <c r="AD100" s="125">
        <f t="shared" si="51"/>
        <v>43.8</v>
      </c>
      <c r="AE100" s="125">
        <f t="shared" si="51"/>
        <v>10</v>
      </c>
      <c r="AF100" s="125">
        <f t="shared" si="51"/>
        <v>0.16</v>
      </c>
      <c r="AG100" s="125">
        <f t="shared" si="51"/>
        <v>76.44</v>
      </c>
      <c r="AH100" s="125">
        <f t="shared" si="51"/>
        <v>65</v>
      </c>
      <c r="AI100" s="125">
        <f t="shared" si="51"/>
        <v>10.35</v>
      </c>
      <c r="AJ100" s="125">
        <f t="shared" si="51"/>
        <v>0</v>
      </c>
      <c r="AK100" s="125">
        <f t="shared" si="51"/>
        <v>18.5</v>
      </c>
      <c r="AL100" s="125">
        <f t="shared" si="51"/>
        <v>74.3</v>
      </c>
      <c r="AM100" s="125">
        <f t="shared" si="51"/>
        <v>0</v>
      </c>
      <c r="AN100" s="125">
        <f t="shared" si="51"/>
        <v>228</v>
      </c>
      <c r="AO100" s="125">
        <f t="shared" si="51"/>
        <v>0.5</v>
      </c>
      <c r="AP100" s="125">
        <f t="shared" si="51"/>
        <v>12</v>
      </c>
      <c r="AQ100" s="125">
        <f t="shared" si="51"/>
        <v>193.8</v>
      </c>
      <c r="AR100" s="125">
        <f t="shared" si="51"/>
        <v>23.6</v>
      </c>
      <c r="AS100" s="125">
        <f t="shared" si="51"/>
        <v>211.2</v>
      </c>
      <c r="AT100" s="125">
        <f t="shared" si="51"/>
        <v>0</v>
      </c>
      <c r="AU100" s="125">
        <f t="shared" si="51"/>
        <v>0</v>
      </c>
      <c r="AV100" s="125">
        <f t="shared" si="51"/>
        <v>42.21</v>
      </c>
      <c r="AW100" s="125">
        <f t="shared" si="51"/>
        <v>0</v>
      </c>
      <c r="AX100" s="125">
        <f t="shared" si="51"/>
        <v>103.29</v>
      </c>
      <c r="AY100" s="125">
        <f t="shared" si="51"/>
        <v>0</v>
      </c>
      <c r="AZ100" s="125">
        <f t="shared" si="51"/>
        <v>0</v>
      </c>
      <c r="BA100" s="125">
        <f t="shared" si="51"/>
        <v>81.48</v>
      </c>
      <c r="BB100" s="125">
        <f t="shared" si="51"/>
        <v>0.3</v>
      </c>
      <c r="BC100" s="125">
        <f t="shared" si="51"/>
        <v>368.99</v>
      </c>
      <c r="BD100" s="125">
        <f t="shared" si="51"/>
        <v>0</v>
      </c>
      <c r="BE100" s="125">
        <f t="shared" si="44"/>
        <v>348.69</v>
      </c>
      <c r="BF100" s="125">
        <f t="shared" si="45"/>
        <v>0</v>
      </c>
      <c r="BG100" s="125"/>
      <c r="BH100" s="125"/>
      <c r="BI100" s="125"/>
      <c r="BJ100" s="125">
        <v>0</v>
      </c>
      <c r="BK100" s="125">
        <v>244</v>
      </c>
      <c r="BL100" s="125">
        <v>0</v>
      </c>
      <c r="BM100" s="125">
        <v>0</v>
      </c>
      <c r="BN100" s="125">
        <v>0</v>
      </c>
      <c r="BO100" s="125">
        <v>0</v>
      </c>
      <c r="BP100" s="125">
        <v>0</v>
      </c>
      <c r="BQ100" s="125">
        <v>104.69</v>
      </c>
    </row>
    <row r="101" s="110" customFormat="1" spans="1:69">
      <c r="A101" s="123"/>
      <c r="B101" s="123" t="s">
        <v>137</v>
      </c>
      <c r="C101" s="123"/>
      <c r="D101" s="124" t="s">
        <v>252</v>
      </c>
      <c r="E101" s="125">
        <f t="shared" si="39"/>
        <v>681.98</v>
      </c>
      <c r="F101" s="125">
        <f t="shared" si="41"/>
        <v>535.86</v>
      </c>
      <c r="G101" s="125">
        <v>357.78</v>
      </c>
      <c r="H101" s="125">
        <f t="shared" si="42"/>
        <v>132.52</v>
      </c>
      <c r="I101" s="125">
        <v>126.45</v>
      </c>
      <c r="J101" s="125">
        <v>3.55</v>
      </c>
      <c r="K101" s="125">
        <v>2.52</v>
      </c>
      <c r="L101" s="125">
        <v>0</v>
      </c>
      <c r="M101" s="125">
        <v>29.81</v>
      </c>
      <c r="N101" s="125">
        <v>0</v>
      </c>
      <c r="O101" s="125">
        <v>15.75</v>
      </c>
      <c r="P101" s="125">
        <v>0</v>
      </c>
      <c r="Q101" s="125"/>
      <c r="R101" s="125">
        <v>0</v>
      </c>
      <c r="S101" s="125">
        <v>0</v>
      </c>
      <c r="T101" s="125">
        <v>0</v>
      </c>
      <c r="U101" s="125">
        <v>0</v>
      </c>
      <c r="V101" s="125">
        <v>0</v>
      </c>
      <c r="W101" s="125">
        <v>0</v>
      </c>
      <c r="X101" s="123"/>
      <c r="Y101" s="123" t="s">
        <v>137</v>
      </c>
      <c r="Z101" s="123"/>
      <c r="AA101" s="124" t="s">
        <v>252</v>
      </c>
      <c r="AB101" s="125">
        <f>SUM(AB102:AB104)</f>
        <v>125.72</v>
      </c>
      <c r="AC101" s="125">
        <f t="shared" ref="AC101:BD101" si="52">SUM(AC102:AC104)</f>
        <v>15</v>
      </c>
      <c r="AD101" s="125">
        <f t="shared" si="52"/>
        <v>5.5</v>
      </c>
      <c r="AE101" s="125">
        <f t="shared" si="52"/>
        <v>0</v>
      </c>
      <c r="AF101" s="125">
        <f t="shared" si="52"/>
        <v>0</v>
      </c>
      <c r="AG101" s="125">
        <f t="shared" si="52"/>
        <v>1</v>
      </c>
      <c r="AH101" s="125">
        <f t="shared" si="52"/>
        <v>5</v>
      </c>
      <c r="AI101" s="125">
        <f t="shared" si="52"/>
        <v>5</v>
      </c>
      <c r="AJ101" s="125">
        <f t="shared" si="52"/>
        <v>0</v>
      </c>
      <c r="AK101" s="125">
        <f t="shared" si="52"/>
        <v>5</v>
      </c>
      <c r="AL101" s="125">
        <f t="shared" si="52"/>
        <v>8</v>
      </c>
      <c r="AM101" s="125">
        <f t="shared" si="52"/>
        <v>0</v>
      </c>
      <c r="AN101" s="125">
        <f t="shared" si="52"/>
        <v>5</v>
      </c>
      <c r="AO101" s="125">
        <f t="shared" si="52"/>
        <v>0</v>
      </c>
      <c r="AP101" s="125">
        <f t="shared" si="52"/>
        <v>10</v>
      </c>
      <c r="AQ101" s="125">
        <f t="shared" si="52"/>
        <v>2.5</v>
      </c>
      <c r="AR101" s="125">
        <f t="shared" si="52"/>
        <v>11</v>
      </c>
      <c r="AS101" s="125">
        <f t="shared" si="52"/>
        <v>2</v>
      </c>
      <c r="AT101" s="125">
        <f t="shared" si="52"/>
        <v>0</v>
      </c>
      <c r="AU101" s="125">
        <f t="shared" si="52"/>
        <v>0</v>
      </c>
      <c r="AV101" s="125">
        <f t="shared" si="52"/>
        <v>3</v>
      </c>
      <c r="AW101" s="125">
        <f t="shared" si="52"/>
        <v>0</v>
      </c>
      <c r="AX101" s="125">
        <f t="shared" si="52"/>
        <v>17</v>
      </c>
      <c r="AY101" s="125">
        <f t="shared" si="52"/>
        <v>0</v>
      </c>
      <c r="AZ101" s="125">
        <f t="shared" si="52"/>
        <v>0</v>
      </c>
      <c r="BA101" s="125">
        <f t="shared" si="52"/>
        <v>23.22</v>
      </c>
      <c r="BB101" s="125">
        <f t="shared" si="52"/>
        <v>0</v>
      </c>
      <c r="BC101" s="125">
        <f t="shared" si="52"/>
        <v>7.5</v>
      </c>
      <c r="BD101" s="125">
        <f t="shared" si="52"/>
        <v>0</v>
      </c>
      <c r="BE101" s="125">
        <f t="shared" si="44"/>
        <v>20.4</v>
      </c>
      <c r="BF101" s="125">
        <f t="shared" si="45"/>
        <v>0</v>
      </c>
      <c r="BG101" s="125"/>
      <c r="BH101" s="125"/>
      <c r="BI101" s="125"/>
      <c r="BJ101" s="125">
        <v>0</v>
      </c>
      <c r="BK101" s="125">
        <v>20.4</v>
      </c>
      <c r="BL101" s="125">
        <v>0</v>
      </c>
      <c r="BM101" s="125">
        <v>0</v>
      </c>
      <c r="BN101" s="125">
        <v>0</v>
      </c>
      <c r="BO101" s="125">
        <v>0</v>
      </c>
      <c r="BP101" s="125">
        <v>0</v>
      </c>
      <c r="BQ101" s="125">
        <v>0</v>
      </c>
    </row>
    <row r="102" s="110" customFormat="1" spans="1:69">
      <c r="A102" s="123" t="s">
        <v>253</v>
      </c>
      <c r="B102" s="123" t="s">
        <v>140</v>
      </c>
      <c r="C102" s="123" t="s">
        <v>137</v>
      </c>
      <c r="D102" s="124" t="s">
        <v>141</v>
      </c>
      <c r="E102" s="125">
        <f t="shared" si="39"/>
        <v>681.98</v>
      </c>
      <c r="F102" s="125">
        <f t="shared" si="41"/>
        <v>535.86</v>
      </c>
      <c r="G102" s="125">
        <v>357.78</v>
      </c>
      <c r="H102" s="125">
        <f t="shared" si="42"/>
        <v>132.52</v>
      </c>
      <c r="I102" s="125">
        <v>126.45</v>
      </c>
      <c r="J102" s="125">
        <v>3.55</v>
      </c>
      <c r="K102" s="125">
        <v>2.52</v>
      </c>
      <c r="L102" s="125">
        <v>0</v>
      </c>
      <c r="M102" s="125">
        <v>29.81</v>
      </c>
      <c r="N102" s="125">
        <v>0</v>
      </c>
      <c r="O102" s="125">
        <v>15.75</v>
      </c>
      <c r="P102" s="125">
        <v>0</v>
      </c>
      <c r="Q102" s="125"/>
      <c r="R102" s="125">
        <v>0</v>
      </c>
      <c r="S102" s="125">
        <v>0</v>
      </c>
      <c r="T102" s="125">
        <v>0</v>
      </c>
      <c r="U102" s="125">
        <v>0</v>
      </c>
      <c r="V102" s="125">
        <v>0</v>
      </c>
      <c r="W102" s="125">
        <v>0</v>
      </c>
      <c r="X102" s="123" t="s">
        <v>253</v>
      </c>
      <c r="Y102" s="123" t="s">
        <v>140</v>
      </c>
      <c r="Z102" s="123" t="s">
        <v>137</v>
      </c>
      <c r="AA102" s="124" t="s">
        <v>141</v>
      </c>
      <c r="AB102" s="125">
        <f t="shared" ref="AB102:AB104" si="53">SUBTOTAL(9,AC102:BD102)</f>
        <v>125.72</v>
      </c>
      <c r="AC102" s="136">
        <v>15</v>
      </c>
      <c r="AD102" s="136">
        <v>5.5</v>
      </c>
      <c r="AE102" s="137">
        <v>0</v>
      </c>
      <c r="AF102" s="137">
        <v>0</v>
      </c>
      <c r="AG102" s="136">
        <v>1</v>
      </c>
      <c r="AH102" s="136">
        <v>5</v>
      </c>
      <c r="AI102" s="136">
        <v>5</v>
      </c>
      <c r="AJ102" s="136">
        <v>0</v>
      </c>
      <c r="AK102" s="136">
        <v>5</v>
      </c>
      <c r="AL102" s="136">
        <v>8</v>
      </c>
      <c r="AM102" s="137">
        <v>0</v>
      </c>
      <c r="AN102" s="136">
        <v>5</v>
      </c>
      <c r="AO102" s="136">
        <v>0</v>
      </c>
      <c r="AP102" s="136">
        <v>10</v>
      </c>
      <c r="AQ102" s="136">
        <v>2.5</v>
      </c>
      <c r="AR102" s="136">
        <v>11</v>
      </c>
      <c r="AS102" s="137">
        <v>2</v>
      </c>
      <c r="AT102" s="137">
        <v>0</v>
      </c>
      <c r="AU102" s="137">
        <v>0</v>
      </c>
      <c r="AV102" s="136">
        <v>3</v>
      </c>
      <c r="AW102" s="137">
        <v>0</v>
      </c>
      <c r="AX102" s="136">
        <v>17</v>
      </c>
      <c r="AY102" s="136">
        <v>0</v>
      </c>
      <c r="AZ102" s="136">
        <v>0</v>
      </c>
      <c r="BA102" s="136">
        <v>23.22</v>
      </c>
      <c r="BB102" s="136">
        <v>0</v>
      </c>
      <c r="BC102" s="136">
        <v>7.5</v>
      </c>
      <c r="BD102" s="125">
        <v>0</v>
      </c>
      <c r="BE102" s="125">
        <f t="shared" si="44"/>
        <v>20.4</v>
      </c>
      <c r="BF102" s="125">
        <f t="shared" si="45"/>
        <v>0</v>
      </c>
      <c r="BG102" s="125"/>
      <c r="BH102" s="125"/>
      <c r="BI102" s="125"/>
      <c r="BJ102" s="125">
        <v>0</v>
      </c>
      <c r="BK102" s="125">
        <v>20.4</v>
      </c>
      <c r="BL102" s="125">
        <v>0</v>
      </c>
      <c r="BM102" s="125">
        <v>0</v>
      </c>
      <c r="BN102" s="125">
        <v>0</v>
      </c>
      <c r="BO102" s="125">
        <v>0</v>
      </c>
      <c r="BP102" s="125">
        <v>0</v>
      </c>
      <c r="BQ102" s="125">
        <v>0</v>
      </c>
    </row>
    <row r="103" s="110" customFormat="1" spans="1:69">
      <c r="A103" s="123" t="s">
        <v>253</v>
      </c>
      <c r="B103" s="123" t="s">
        <v>140</v>
      </c>
      <c r="C103" s="123" t="s">
        <v>145</v>
      </c>
      <c r="D103" s="124" t="s">
        <v>149</v>
      </c>
      <c r="E103" s="125">
        <f t="shared" si="39"/>
        <v>0</v>
      </c>
      <c r="F103" s="125">
        <f t="shared" si="41"/>
        <v>0</v>
      </c>
      <c r="G103" s="125">
        <v>0</v>
      </c>
      <c r="H103" s="125">
        <f t="shared" si="42"/>
        <v>0</v>
      </c>
      <c r="I103" s="125">
        <v>0</v>
      </c>
      <c r="J103" s="125">
        <v>0</v>
      </c>
      <c r="K103" s="125">
        <v>0</v>
      </c>
      <c r="L103" s="125">
        <v>0</v>
      </c>
      <c r="M103" s="125">
        <v>0</v>
      </c>
      <c r="N103" s="125">
        <v>0</v>
      </c>
      <c r="O103" s="125">
        <v>0</v>
      </c>
      <c r="P103" s="125">
        <v>0</v>
      </c>
      <c r="Q103" s="125"/>
      <c r="R103" s="125">
        <v>0</v>
      </c>
      <c r="S103" s="125">
        <v>0</v>
      </c>
      <c r="T103" s="125">
        <v>0</v>
      </c>
      <c r="U103" s="125">
        <v>0</v>
      </c>
      <c r="V103" s="125">
        <v>0</v>
      </c>
      <c r="W103" s="125">
        <v>0</v>
      </c>
      <c r="X103" s="123" t="s">
        <v>253</v>
      </c>
      <c r="Y103" s="123" t="s">
        <v>140</v>
      </c>
      <c r="Z103" s="123" t="s">
        <v>145</v>
      </c>
      <c r="AA103" s="124" t="s">
        <v>149</v>
      </c>
      <c r="AB103" s="125">
        <f t="shared" si="53"/>
        <v>0</v>
      </c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>
        <v>0</v>
      </c>
      <c r="BE103" s="125">
        <f t="shared" si="44"/>
        <v>0</v>
      </c>
      <c r="BF103" s="125">
        <f t="shared" si="45"/>
        <v>0</v>
      </c>
      <c r="BG103" s="125"/>
      <c r="BH103" s="125"/>
      <c r="BI103" s="125"/>
      <c r="BJ103" s="125">
        <v>0</v>
      </c>
      <c r="BK103" s="125">
        <v>0</v>
      </c>
      <c r="BL103" s="125">
        <v>0</v>
      </c>
      <c r="BM103" s="125">
        <v>0</v>
      </c>
      <c r="BN103" s="125">
        <v>0</v>
      </c>
      <c r="BO103" s="125">
        <v>0</v>
      </c>
      <c r="BP103" s="125">
        <v>0</v>
      </c>
      <c r="BQ103" s="125">
        <v>0</v>
      </c>
    </row>
    <row r="104" s="110" customFormat="1" spans="1:69">
      <c r="A104" s="123" t="s">
        <v>253</v>
      </c>
      <c r="B104" s="123" t="s">
        <v>140</v>
      </c>
      <c r="C104" s="123" t="s">
        <v>154</v>
      </c>
      <c r="D104" s="124" t="s">
        <v>254</v>
      </c>
      <c r="E104" s="125">
        <f t="shared" si="39"/>
        <v>0</v>
      </c>
      <c r="F104" s="125">
        <f t="shared" si="41"/>
        <v>0</v>
      </c>
      <c r="G104" s="125">
        <v>0</v>
      </c>
      <c r="H104" s="125">
        <f t="shared" si="42"/>
        <v>0</v>
      </c>
      <c r="I104" s="125">
        <v>0</v>
      </c>
      <c r="J104" s="125">
        <v>0</v>
      </c>
      <c r="K104" s="125">
        <v>0</v>
      </c>
      <c r="L104" s="125">
        <v>0</v>
      </c>
      <c r="M104" s="125">
        <v>0</v>
      </c>
      <c r="N104" s="125">
        <v>0</v>
      </c>
      <c r="O104" s="125">
        <v>0</v>
      </c>
      <c r="P104" s="125">
        <v>0</v>
      </c>
      <c r="Q104" s="125"/>
      <c r="R104" s="125">
        <v>0</v>
      </c>
      <c r="S104" s="125">
        <v>0</v>
      </c>
      <c r="T104" s="125">
        <v>0</v>
      </c>
      <c r="U104" s="125">
        <v>0</v>
      </c>
      <c r="V104" s="125">
        <v>0</v>
      </c>
      <c r="W104" s="125">
        <v>0</v>
      </c>
      <c r="X104" s="123" t="s">
        <v>253</v>
      </c>
      <c r="Y104" s="123" t="s">
        <v>140</v>
      </c>
      <c r="Z104" s="123" t="s">
        <v>154</v>
      </c>
      <c r="AA104" s="124" t="s">
        <v>254</v>
      </c>
      <c r="AB104" s="125">
        <f t="shared" si="53"/>
        <v>0</v>
      </c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>
        <v>0</v>
      </c>
      <c r="BE104" s="125">
        <f t="shared" si="44"/>
        <v>0</v>
      </c>
      <c r="BF104" s="125">
        <f t="shared" si="45"/>
        <v>0</v>
      </c>
      <c r="BG104" s="125"/>
      <c r="BH104" s="125"/>
      <c r="BI104" s="125"/>
      <c r="BJ104" s="125">
        <v>0</v>
      </c>
      <c r="BK104" s="125">
        <v>0</v>
      </c>
      <c r="BL104" s="125">
        <v>0</v>
      </c>
      <c r="BM104" s="125">
        <v>0</v>
      </c>
      <c r="BN104" s="125">
        <v>0</v>
      </c>
      <c r="BO104" s="125">
        <v>0</v>
      </c>
      <c r="BP104" s="125">
        <v>0</v>
      </c>
      <c r="BQ104" s="125">
        <v>0</v>
      </c>
    </row>
    <row r="105" s="110" customFormat="1" spans="1:69">
      <c r="A105" s="123"/>
      <c r="B105" s="123" t="s">
        <v>142</v>
      </c>
      <c r="C105" s="123"/>
      <c r="D105" s="124" t="s">
        <v>255</v>
      </c>
      <c r="E105" s="125">
        <f t="shared" si="39"/>
        <v>47130.59</v>
      </c>
      <c r="F105" s="125">
        <f t="shared" si="41"/>
        <v>45649.17</v>
      </c>
      <c r="G105" s="125">
        <v>25639.34</v>
      </c>
      <c r="H105" s="125">
        <f t="shared" si="42"/>
        <v>3957.19</v>
      </c>
      <c r="I105" s="125">
        <v>0</v>
      </c>
      <c r="J105" s="125">
        <v>1959.71</v>
      </c>
      <c r="K105" s="125">
        <v>1997.48</v>
      </c>
      <c r="L105" s="125">
        <v>0</v>
      </c>
      <c r="M105" s="125">
        <v>2136.61</v>
      </c>
      <c r="N105" s="125">
        <v>0</v>
      </c>
      <c r="O105" s="125">
        <v>12546.03</v>
      </c>
      <c r="P105" s="125">
        <v>0</v>
      </c>
      <c r="Q105" s="125"/>
      <c r="R105" s="125">
        <v>0</v>
      </c>
      <c r="S105" s="125">
        <v>0</v>
      </c>
      <c r="T105" s="125">
        <v>0</v>
      </c>
      <c r="U105" s="125">
        <v>0</v>
      </c>
      <c r="V105" s="125">
        <v>500</v>
      </c>
      <c r="W105" s="125">
        <v>870</v>
      </c>
      <c r="X105" s="123"/>
      <c r="Y105" s="123" t="s">
        <v>142</v>
      </c>
      <c r="Z105" s="123"/>
      <c r="AA105" s="124" t="s">
        <v>255</v>
      </c>
      <c r="AB105" s="125">
        <f>SUM(AB106:AB111)</f>
        <v>1263.06</v>
      </c>
      <c r="AC105" s="125">
        <f t="shared" ref="AC105:BD105" si="54">SUM(AC106:AC111)</f>
        <v>174.9</v>
      </c>
      <c r="AD105" s="125">
        <f t="shared" si="54"/>
        <v>33.3</v>
      </c>
      <c r="AE105" s="125">
        <f t="shared" si="54"/>
        <v>10</v>
      </c>
      <c r="AF105" s="125">
        <f t="shared" si="54"/>
        <v>0.16</v>
      </c>
      <c r="AG105" s="125">
        <f t="shared" si="54"/>
        <v>50.76</v>
      </c>
      <c r="AH105" s="125">
        <f t="shared" si="54"/>
        <v>50.5</v>
      </c>
      <c r="AI105" s="125">
        <f t="shared" si="54"/>
        <v>5.35</v>
      </c>
      <c r="AJ105" s="125">
        <f t="shared" si="54"/>
        <v>0</v>
      </c>
      <c r="AK105" s="125">
        <f t="shared" si="54"/>
        <v>13.5</v>
      </c>
      <c r="AL105" s="125">
        <f t="shared" si="54"/>
        <v>61.3</v>
      </c>
      <c r="AM105" s="125">
        <f t="shared" si="54"/>
        <v>0</v>
      </c>
      <c r="AN105" s="125">
        <f t="shared" si="54"/>
        <v>200</v>
      </c>
      <c r="AO105" s="125">
        <f t="shared" si="54"/>
        <v>0.5</v>
      </c>
      <c r="AP105" s="125">
        <f t="shared" si="54"/>
        <v>2</v>
      </c>
      <c r="AQ105" s="125">
        <f t="shared" si="54"/>
        <v>65.3</v>
      </c>
      <c r="AR105" s="125">
        <f t="shared" si="54"/>
        <v>8.6</v>
      </c>
      <c r="AS105" s="125">
        <f t="shared" si="54"/>
        <v>79.2</v>
      </c>
      <c r="AT105" s="125">
        <f t="shared" si="54"/>
        <v>0</v>
      </c>
      <c r="AU105" s="125">
        <f t="shared" si="54"/>
        <v>0</v>
      </c>
      <c r="AV105" s="125">
        <f t="shared" si="54"/>
        <v>33.21</v>
      </c>
      <c r="AW105" s="125">
        <f t="shared" si="54"/>
        <v>0</v>
      </c>
      <c r="AX105" s="125">
        <f t="shared" si="54"/>
        <v>74.29</v>
      </c>
      <c r="AY105" s="125">
        <f t="shared" si="54"/>
        <v>0</v>
      </c>
      <c r="AZ105" s="125">
        <f t="shared" si="54"/>
        <v>0</v>
      </c>
      <c r="BA105" s="125">
        <f t="shared" si="54"/>
        <v>44.2</v>
      </c>
      <c r="BB105" s="125">
        <f t="shared" si="54"/>
        <v>0.3</v>
      </c>
      <c r="BC105" s="125">
        <f t="shared" si="54"/>
        <v>355.69</v>
      </c>
      <c r="BD105" s="125">
        <f t="shared" si="54"/>
        <v>0</v>
      </c>
      <c r="BE105" s="125">
        <f t="shared" si="44"/>
        <v>218.36</v>
      </c>
      <c r="BF105" s="125">
        <f t="shared" si="45"/>
        <v>0</v>
      </c>
      <c r="BG105" s="125"/>
      <c r="BH105" s="125"/>
      <c r="BI105" s="125"/>
      <c r="BJ105" s="125">
        <v>0</v>
      </c>
      <c r="BK105" s="125">
        <v>218.36</v>
      </c>
      <c r="BL105" s="125">
        <v>0</v>
      </c>
      <c r="BM105" s="125">
        <v>0</v>
      </c>
      <c r="BN105" s="125">
        <v>0</v>
      </c>
      <c r="BO105" s="125">
        <v>0</v>
      </c>
      <c r="BP105" s="125">
        <v>0</v>
      </c>
      <c r="BQ105" s="125">
        <v>0</v>
      </c>
    </row>
    <row r="106" s="110" customFormat="1" spans="1:69">
      <c r="A106" s="123" t="s">
        <v>253</v>
      </c>
      <c r="B106" s="123" t="s">
        <v>144</v>
      </c>
      <c r="C106" s="123" t="s">
        <v>137</v>
      </c>
      <c r="D106" s="124" t="s">
        <v>256</v>
      </c>
      <c r="E106" s="125">
        <f t="shared" si="39"/>
        <v>494.32</v>
      </c>
      <c r="F106" s="125">
        <f t="shared" si="41"/>
        <v>454.22</v>
      </c>
      <c r="G106" s="125">
        <v>227.5</v>
      </c>
      <c r="H106" s="125">
        <f t="shared" si="42"/>
        <v>34.51</v>
      </c>
      <c r="I106" s="125">
        <v>0</v>
      </c>
      <c r="J106" s="125">
        <v>16.23</v>
      </c>
      <c r="K106" s="125">
        <v>18.28</v>
      </c>
      <c r="L106" s="125">
        <v>0</v>
      </c>
      <c r="M106" s="125">
        <v>18.96</v>
      </c>
      <c r="N106" s="125">
        <v>0</v>
      </c>
      <c r="O106" s="125">
        <v>173.25</v>
      </c>
      <c r="P106" s="125">
        <v>0</v>
      </c>
      <c r="Q106" s="125"/>
      <c r="R106" s="125">
        <v>0</v>
      </c>
      <c r="S106" s="125">
        <v>0</v>
      </c>
      <c r="T106" s="125">
        <v>0</v>
      </c>
      <c r="U106" s="125">
        <v>0</v>
      </c>
      <c r="V106" s="125">
        <v>0</v>
      </c>
      <c r="W106" s="125">
        <v>0</v>
      </c>
      <c r="X106" s="123" t="s">
        <v>253</v>
      </c>
      <c r="Y106" s="123" t="s">
        <v>144</v>
      </c>
      <c r="Z106" s="123" t="s">
        <v>137</v>
      </c>
      <c r="AA106" s="124" t="s">
        <v>256</v>
      </c>
      <c r="AB106" s="125">
        <f t="shared" ref="AB106:AB111" si="55">SUBTOTAL(9,AC106:BD106)</f>
        <v>40</v>
      </c>
      <c r="AC106" s="136">
        <v>5.5</v>
      </c>
      <c r="AD106" s="136">
        <v>1</v>
      </c>
      <c r="AE106" s="137">
        <v>0</v>
      </c>
      <c r="AF106" s="137">
        <v>0</v>
      </c>
      <c r="AG106" s="136">
        <v>1</v>
      </c>
      <c r="AH106" s="136">
        <v>2</v>
      </c>
      <c r="AI106" s="136">
        <v>0</v>
      </c>
      <c r="AJ106" s="136">
        <v>0</v>
      </c>
      <c r="AK106" s="136">
        <v>0</v>
      </c>
      <c r="AL106" s="136">
        <v>0.5</v>
      </c>
      <c r="AM106" s="137">
        <v>0</v>
      </c>
      <c r="AN106" s="136">
        <v>6</v>
      </c>
      <c r="AO106" s="136">
        <v>0</v>
      </c>
      <c r="AP106" s="136">
        <v>0</v>
      </c>
      <c r="AQ106" s="136">
        <v>3</v>
      </c>
      <c r="AR106" s="136">
        <v>0</v>
      </c>
      <c r="AS106" s="137">
        <v>5</v>
      </c>
      <c r="AT106" s="137">
        <v>0</v>
      </c>
      <c r="AU106" s="137">
        <v>0</v>
      </c>
      <c r="AV106" s="136">
        <v>2</v>
      </c>
      <c r="AW106" s="137">
        <v>0</v>
      </c>
      <c r="AX106" s="136">
        <v>2</v>
      </c>
      <c r="AY106" s="136">
        <v>0</v>
      </c>
      <c r="AZ106" s="136">
        <v>0</v>
      </c>
      <c r="BA106" s="136">
        <v>0</v>
      </c>
      <c r="BB106" s="136">
        <v>0</v>
      </c>
      <c r="BC106" s="136">
        <v>12</v>
      </c>
      <c r="BD106" s="125">
        <v>0</v>
      </c>
      <c r="BE106" s="125">
        <f t="shared" si="44"/>
        <v>0.1</v>
      </c>
      <c r="BF106" s="125">
        <f t="shared" si="45"/>
        <v>0</v>
      </c>
      <c r="BG106" s="125"/>
      <c r="BH106" s="125"/>
      <c r="BI106" s="125"/>
      <c r="BJ106" s="125">
        <v>0</v>
      </c>
      <c r="BK106" s="125">
        <v>0.1</v>
      </c>
      <c r="BL106" s="125">
        <v>0</v>
      </c>
      <c r="BM106" s="125">
        <v>0</v>
      </c>
      <c r="BN106" s="125">
        <v>0</v>
      </c>
      <c r="BO106" s="125">
        <v>0</v>
      </c>
      <c r="BP106" s="125">
        <v>0</v>
      </c>
      <c r="BQ106" s="125">
        <v>0</v>
      </c>
    </row>
    <row r="107" s="110" customFormat="1" spans="1:69">
      <c r="A107" s="123" t="s">
        <v>253</v>
      </c>
      <c r="B107" s="123" t="s">
        <v>144</v>
      </c>
      <c r="C107" s="123" t="s">
        <v>142</v>
      </c>
      <c r="D107" s="124" t="s">
        <v>257</v>
      </c>
      <c r="E107" s="125">
        <f t="shared" si="39"/>
        <v>17956.97</v>
      </c>
      <c r="F107" s="125">
        <f t="shared" si="41"/>
        <v>17888.83</v>
      </c>
      <c r="G107" s="125">
        <v>8878.63</v>
      </c>
      <c r="H107" s="125">
        <f t="shared" si="42"/>
        <v>1933.53</v>
      </c>
      <c r="I107" s="125">
        <v>0</v>
      </c>
      <c r="J107" s="125">
        <v>946.69</v>
      </c>
      <c r="K107" s="125">
        <v>986.84</v>
      </c>
      <c r="L107" s="125">
        <v>0</v>
      </c>
      <c r="M107" s="125">
        <v>739.89</v>
      </c>
      <c r="N107" s="125">
        <v>0</v>
      </c>
      <c r="O107" s="125">
        <v>5586.78</v>
      </c>
      <c r="P107" s="125">
        <v>0</v>
      </c>
      <c r="Q107" s="125"/>
      <c r="R107" s="125">
        <v>0</v>
      </c>
      <c r="S107" s="125">
        <v>0</v>
      </c>
      <c r="T107" s="125">
        <v>0</v>
      </c>
      <c r="U107" s="125">
        <v>0</v>
      </c>
      <c r="V107" s="125">
        <v>0</v>
      </c>
      <c r="W107" s="125">
        <v>750</v>
      </c>
      <c r="X107" s="123" t="s">
        <v>253</v>
      </c>
      <c r="Y107" s="123" t="s">
        <v>144</v>
      </c>
      <c r="Z107" s="123" t="s">
        <v>142</v>
      </c>
      <c r="AA107" s="124" t="s">
        <v>257</v>
      </c>
      <c r="AB107" s="125">
        <f t="shared" si="55"/>
        <v>40</v>
      </c>
      <c r="AC107" s="136">
        <v>11.2</v>
      </c>
      <c r="AD107" s="136">
        <v>1</v>
      </c>
      <c r="AE107" s="137">
        <v>0</v>
      </c>
      <c r="AF107" s="137">
        <v>0</v>
      </c>
      <c r="AG107" s="136">
        <v>2.2</v>
      </c>
      <c r="AH107" s="136">
        <v>0.5</v>
      </c>
      <c r="AI107" s="136">
        <v>0.6</v>
      </c>
      <c r="AJ107" s="136">
        <v>0</v>
      </c>
      <c r="AK107" s="136">
        <v>0</v>
      </c>
      <c r="AL107" s="136">
        <v>3</v>
      </c>
      <c r="AM107" s="137">
        <v>0</v>
      </c>
      <c r="AN107" s="136">
        <v>5</v>
      </c>
      <c r="AO107" s="136">
        <v>0</v>
      </c>
      <c r="AP107" s="136">
        <v>1</v>
      </c>
      <c r="AQ107" s="136">
        <v>1.5</v>
      </c>
      <c r="AR107" s="136">
        <v>2</v>
      </c>
      <c r="AS107" s="137">
        <v>0</v>
      </c>
      <c r="AT107" s="137">
        <v>0</v>
      </c>
      <c r="AU107" s="137">
        <v>0</v>
      </c>
      <c r="AV107" s="136">
        <v>1</v>
      </c>
      <c r="AW107" s="137">
        <v>0</v>
      </c>
      <c r="AX107" s="136">
        <v>2</v>
      </c>
      <c r="AY107" s="136">
        <v>0</v>
      </c>
      <c r="AZ107" s="136">
        <v>0</v>
      </c>
      <c r="BA107" s="136">
        <v>3</v>
      </c>
      <c r="BB107" s="136">
        <v>0</v>
      </c>
      <c r="BC107" s="136">
        <v>6</v>
      </c>
      <c r="BD107" s="125">
        <v>0</v>
      </c>
      <c r="BE107" s="125">
        <f t="shared" si="44"/>
        <v>28.14</v>
      </c>
      <c r="BF107" s="125">
        <f t="shared" si="45"/>
        <v>0</v>
      </c>
      <c r="BG107" s="125"/>
      <c r="BH107" s="125"/>
      <c r="BI107" s="125"/>
      <c r="BJ107" s="125">
        <v>0</v>
      </c>
      <c r="BK107" s="125">
        <v>28.14</v>
      </c>
      <c r="BL107" s="125">
        <v>0</v>
      </c>
      <c r="BM107" s="125">
        <v>0</v>
      </c>
      <c r="BN107" s="125">
        <v>0</v>
      </c>
      <c r="BO107" s="125">
        <v>0</v>
      </c>
      <c r="BP107" s="125">
        <v>0</v>
      </c>
      <c r="BQ107" s="125">
        <v>0</v>
      </c>
    </row>
    <row r="108" s="110" customFormat="1" spans="1:69">
      <c r="A108" s="123" t="s">
        <v>253</v>
      </c>
      <c r="B108" s="123" t="s">
        <v>144</v>
      </c>
      <c r="C108" s="123" t="s">
        <v>145</v>
      </c>
      <c r="D108" s="124" t="s">
        <v>258</v>
      </c>
      <c r="E108" s="125">
        <f t="shared" si="39"/>
        <v>21941.86</v>
      </c>
      <c r="F108" s="125">
        <f t="shared" si="41"/>
        <v>21349.04</v>
      </c>
      <c r="G108" s="125">
        <v>12986.47</v>
      </c>
      <c r="H108" s="125">
        <f t="shared" si="42"/>
        <v>1723.86</v>
      </c>
      <c r="I108" s="125">
        <v>0</v>
      </c>
      <c r="J108" s="125">
        <v>865.68</v>
      </c>
      <c r="K108" s="125">
        <v>858.18</v>
      </c>
      <c r="L108" s="125">
        <v>0</v>
      </c>
      <c r="M108" s="125">
        <v>1082.21</v>
      </c>
      <c r="N108" s="125">
        <v>0</v>
      </c>
      <c r="O108" s="125">
        <v>4936.5</v>
      </c>
      <c r="P108" s="125">
        <v>0</v>
      </c>
      <c r="Q108" s="125"/>
      <c r="R108" s="125">
        <v>0</v>
      </c>
      <c r="S108" s="125">
        <v>0</v>
      </c>
      <c r="T108" s="125">
        <v>0</v>
      </c>
      <c r="U108" s="125">
        <v>0</v>
      </c>
      <c r="V108" s="125">
        <v>500</v>
      </c>
      <c r="W108" s="125">
        <v>120</v>
      </c>
      <c r="X108" s="123" t="s">
        <v>253</v>
      </c>
      <c r="Y108" s="123" t="s">
        <v>144</v>
      </c>
      <c r="Z108" s="123" t="s">
        <v>145</v>
      </c>
      <c r="AA108" s="124" t="s">
        <v>258</v>
      </c>
      <c r="AB108" s="125">
        <f t="shared" si="55"/>
        <v>433</v>
      </c>
      <c r="AC108" s="136">
        <v>62.2</v>
      </c>
      <c r="AD108" s="136">
        <v>23.3</v>
      </c>
      <c r="AE108" s="137">
        <v>0</v>
      </c>
      <c r="AF108" s="137">
        <v>0.16</v>
      </c>
      <c r="AG108" s="136">
        <v>5.7</v>
      </c>
      <c r="AH108" s="136">
        <v>4.5</v>
      </c>
      <c r="AI108" s="136">
        <v>2.75</v>
      </c>
      <c r="AJ108" s="136">
        <v>0</v>
      </c>
      <c r="AK108" s="136">
        <v>0.5</v>
      </c>
      <c r="AL108" s="136">
        <v>43.6</v>
      </c>
      <c r="AM108" s="137">
        <v>0</v>
      </c>
      <c r="AN108" s="136">
        <v>17</v>
      </c>
      <c r="AO108" s="136">
        <v>0.5</v>
      </c>
      <c r="AP108" s="136">
        <v>1</v>
      </c>
      <c r="AQ108" s="136">
        <v>9</v>
      </c>
      <c r="AR108" s="136">
        <v>6.6</v>
      </c>
      <c r="AS108" s="137">
        <v>3.2</v>
      </c>
      <c r="AT108" s="137">
        <v>0</v>
      </c>
      <c r="AU108" s="137">
        <v>0</v>
      </c>
      <c r="AV108" s="136">
        <v>12.7</v>
      </c>
      <c r="AW108" s="137">
        <v>0</v>
      </c>
      <c r="AX108" s="136">
        <v>23.29</v>
      </c>
      <c r="AY108" s="136">
        <v>0</v>
      </c>
      <c r="AZ108" s="136">
        <v>0</v>
      </c>
      <c r="BA108" s="136">
        <v>35.2</v>
      </c>
      <c r="BB108" s="136">
        <v>0.3</v>
      </c>
      <c r="BC108" s="136">
        <v>181.5</v>
      </c>
      <c r="BD108" s="125">
        <v>0</v>
      </c>
      <c r="BE108" s="125">
        <f t="shared" si="44"/>
        <v>159.82</v>
      </c>
      <c r="BF108" s="125">
        <f t="shared" si="45"/>
        <v>0</v>
      </c>
      <c r="BG108" s="125"/>
      <c r="BH108" s="125"/>
      <c r="BI108" s="125"/>
      <c r="BJ108" s="125">
        <v>0</v>
      </c>
      <c r="BK108" s="125">
        <v>159.82</v>
      </c>
      <c r="BL108" s="125">
        <v>0</v>
      </c>
      <c r="BM108" s="125">
        <v>0</v>
      </c>
      <c r="BN108" s="125">
        <v>0</v>
      </c>
      <c r="BO108" s="125">
        <v>0</v>
      </c>
      <c r="BP108" s="125">
        <v>0</v>
      </c>
      <c r="BQ108" s="125">
        <v>0</v>
      </c>
    </row>
    <row r="109" s="110" customFormat="1" spans="1:69">
      <c r="A109" s="123" t="s">
        <v>253</v>
      </c>
      <c r="B109" s="123" t="s">
        <v>144</v>
      </c>
      <c r="C109" s="123" t="s">
        <v>156</v>
      </c>
      <c r="D109" s="124" t="s">
        <v>259</v>
      </c>
      <c r="E109" s="125">
        <f t="shared" si="39"/>
        <v>6737.44</v>
      </c>
      <c r="F109" s="125">
        <f t="shared" si="41"/>
        <v>5957.09</v>
      </c>
      <c r="G109" s="125">
        <v>3546.74</v>
      </c>
      <c r="H109" s="125">
        <f t="shared" si="42"/>
        <v>265.29</v>
      </c>
      <c r="I109" s="125">
        <v>0</v>
      </c>
      <c r="J109" s="125">
        <v>131.11</v>
      </c>
      <c r="K109" s="125">
        <v>134.18</v>
      </c>
      <c r="L109" s="125">
        <v>0</v>
      </c>
      <c r="M109" s="125">
        <v>295.56</v>
      </c>
      <c r="N109" s="125">
        <v>0</v>
      </c>
      <c r="O109" s="125">
        <v>1849.5</v>
      </c>
      <c r="P109" s="125">
        <v>0</v>
      </c>
      <c r="Q109" s="125"/>
      <c r="R109" s="125">
        <v>0</v>
      </c>
      <c r="S109" s="125">
        <v>0</v>
      </c>
      <c r="T109" s="125">
        <v>0</v>
      </c>
      <c r="U109" s="125">
        <v>0</v>
      </c>
      <c r="V109" s="125">
        <v>0</v>
      </c>
      <c r="W109" s="125">
        <v>0</v>
      </c>
      <c r="X109" s="123" t="s">
        <v>253</v>
      </c>
      <c r="Y109" s="123" t="s">
        <v>144</v>
      </c>
      <c r="Z109" s="123" t="s">
        <v>156</v>
      </c>
      <c r="AA109" s="124" t="s">
        <v>259</v>
      </c>
      <c r="AB109" s="125">
        <f t="shared" si="55"/>
        <v>750.06</v>
      </c>
      <c r="AC109" s="136">
        <v>96</v>
      </c>
      <c r="AD109" s="136">
        <v>8</v>
      </c>
      <c r="AE109" s="137">
        <v>10</v>
      </c>
      <c r="AF109" s="137">
        <v>0</v>
      </c>
      <c r="AG109" s="136">
        <v>41.86</v>
      </c>
      <c r="AH109" s="136">
        <v>43.5</v>
      </c>
      <c r="AI109" s="136">
        <v>2</v>
      </c>
      <c r="AJ109" s="136">
        <v>0</v>
      </c>
      <c r="AK109" s="136">
        <v>13</v>
      </c>
      <c r="AL109" s="136">
        <v>14.2</v>
      </c>
      <c r="AM109" s="137">
        <v>0</v>
      </c>
      <c r="AN109" s="136">
        <v>172</v>
      </c>
      <c r="AO109" s="136">
        <v>0</v>
      </c>
      <c r="AP109" s="136">
        <v>0</v>
      </c>
      <c r="AQ109" s="136">
        <v>51.8</v>
      </c>
      <c r="AR109" s="136">
        <v>0</v>
      </c>
      <c r="AS109" s="137">
        <v>71</v>
      </c>
      <c r="AT109" s="137">
        <v>0</v>
      </c>
      <c r="AU109" s="137">
        <v>0</v>
      </c>
      <c r="AV109" s="136">
        <v>17.51</v>
      </c>
      <c r="AW109" s="137">
        <v>0</v>
      </c>
      <c r="AX109" s="136">
        <v>47</v>
      </c>
      <c r="AY109" s="136">
        <v>0</v>
      </c>
      <c r="AZ109" s="136">
        <v>0</v>
      </c>
      <c r="BA109" s="136">
        <v>6</v>
      </c>
      <c r="BB109" s="136">
        <v>0</v>
      </c>
      <c r="BC109" s="136">
        <v>156.19</v>
      </c>
      <c r="BD109" s="125">
        <v>0</v>
      </c>
      <c r="BE109" s="125">
        <f t="shared" si="44"/>
        <v>30.29</v>
      </c>
      <c r="BF109" s="125">
        <f t="shared" si="45"/>
        <v>0</v>
      </c>
      <c r="BG109" s="125"/>
      <c r="BH109" s="125"/>
      <c r="BI109" s="125"/>
      <c r="BJ109" s="125">
        <v>0</v>
      </c>
      <c r="BK109" s="125">
        <v>30.29</v>
      </c>
      <c r="BL109" s="125">
        <v>0</v>
      </c>
      <c r="BM109" s="125">
        <v>0</v>
      </c>
      <c r="BN109" s="125">
        <v>0</v>
      </c>
      <c r="BO109" s="125">
        <v>0</v>
      </c>
      <c r="BP109" s="125">
        <v>0</v>
      </c>
      <c r="BQ109" s="125">
        <v>0</v>
      </c>
    </row>
    <row r="110" s="110" customFormat="1" spans="1:69">
      <c r="A110" s="123" t="s">
        <v>253</v>
      </c>
      <c r="B110" s="123" t="s">
        <v>144</v>
      </c>
      <c r="C110" s="123" t="s">
        <v>159</v>
      </c>
      <c r="D110" s="124" t="s">
        <v>260</v>
      </c>
      <c r="E110" s="125">
        <f t="shared" si="39"/>
        <v>0</v>
      </c>
      <c r="F110" s="125">
        <f t="shared" si="41"/>
        <v>0</v>
      </c>
      <c r="G110" s="125">
        <v>0</v>
      </c>
      <c r="H110" s="125">
        <f t="shared" si="42"/>
        <v>0</v>
      </c>
      <c r="I110" s="125">
        <v>0</v>
      </c>
      <c r="J110" s="125">
        <v>0</v>
      </c>
      <c r="K110" s="125">
        <v>0</v>
      </c>
      <c r="L110" s="125">
        <v>0</v>
      </c>
      <c r="M110" s="125">
        <v>0</v>
      </c>
      <c r="N110" s="125">
        <v>0</v>
      </c>
      <c r="O110" s="125">
        <v>0</v>
      </c>
      <c r="P110" s="125">
        <v>0</v>
      </c>
      <c r="Q110" s="125"/>
      <c r="R110" s="125">
        <v>0</v>
      </c>
      <c r="S110" s="125">
        <v>0</v>
      </c>
      <c r="T110" s="125">
        <v>0</v>
      </c>
      <c r="U110" s="125">
        <v>0</v>
      </c>
      <c r="V110" s="125">
        <v>0</v>
      </c>
      <c r="W110" s="125">
        <v>0</v>
      </c>
      <c r="X110" s="123" t="s">
        <v>253</v>
      </c>
      <c r="Y110" s="123" t="s">
        <v>144</v>
      </c>
      <c r="Z110" s="123" t="s">
        <v>159</v>
      </c>
      <c r="AA110" s="124" t="s">
        <v>260</v>
      </c>
      <c r="AB110" s="125">
        <f t="shared" si="55"/>
        <v>0</v>
      </c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>
        <v>0</v>
      </c>
      <c r="BE110" s="125">
        <f t="shared" si="44"/>
        <v>0</v>
      </c>
      <c r="BF110" s="125">
        <f t="shared" si="45"/>
        <v>0</v>
      </c>
      <c r="BG110" s="125"/>
      <c r="BH110" s="125"/>
      <c r="BI110" s="125">
        <v>0</v>
      </c>
      <c r="BJ110" s="125">
        <v>0</v>
      </c>
      <c r="BK110" s="125">
        <v>0</v>
      </c>
      <c r="BL110" s="125">
        <v>0</v>
      </c>
      <c r="BM110" s="125">
        <v>0</v>
      </c>
      <c r="BN110" s="125">
        <v>0</v>
      </c>
      <c r="BO110" s="125">
        <v>0</v>
      </c>
      <c r="BP110" s="125">
        <v>0</v>
      </c>
      <c r="BQ110" s="125">
        <v>0</v>
      </c>
    </row>
    <row r="111" s="110" customFormat="1" spans="1:69">
      <c r="A111" s="123" t="s">
        <v>253</v>
      </c>
      <c r="B111" s="123" t="s">
        <v>144</v>
      </c>
      <c r="C111" s="123" t="s">
        <v>154</v>
      </c>
      <c r="D111" s="124" t="s">
        <v>261</v>
      </c>
      <c r="E111" s="125">
        <f t="shared" si="39"/>
        <v>0</v>
      </c>
      <c r="F111" s="125">
        <f t="shared" si="41"/>
        <v>0</v>
      </c>
      <c r="G111" s="125">
        <v>0</v>
      </c>
      <c r="H111" s="125">
        <f t="shared" si="42"/>
        <v>0</v>
      </c>
      <c r="I111" s="125">
        <v>0</v>
      </c>
      <c r="J111" s="125">
        <v>0</v>
      </c>
      <c r="K111" s="125">
        <v>0</v>
      </c>
      <c r="L111" s="125">
        <v>0</v>
      </c>
      <c r="M111" s="125">
        <v>0</v>
      </c>
      <c r="N111" s="125">
        <v>0</v>
      </c>
      <c r="O111" s="125">
        <v>0</v>
      </c>
      <c r="P111" s="125">
        <v>0</v>
      </c>
      <c r="Q111" s="125"/>
      <c r="R111" s="125">
        <v>0</v>
      </c>
      <c r="S111" s="125">
        <v>0</v>
      </c>
      <c r="T111" s="125">
        <v>0</v>
      </c>
      <c r="U111" s="125">
        <v>0</v>
      </c>
      <c r="V111" s="125">
        <v>0</v>
      </c>
      <c r="W111" s="125">
        <v>0</v>
      </c>
      <c r="X111" s="123" t="s">
        <v>253</v>
      </c>
      <c r="Y111" s="123" t="s">
        <v>144</v>
      </c>
      <c r="Z111" s="123" t="s">
        <v>154</v>
      </c>
      <c r="AA111" s="124" t="s">
        <v>261</v>
      </c>
      <c r="AB111" s="125">
        <f t="shared" si="55"/>
        <v>0</v>
      </c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>
        <v>0</v>
      </c>
      <c r="BE111" s="125">
        <f t="shared" si="44"/>
        <v>0</v>
      </c>
      <c r="BF111" s="125">
        <f t="shared" si="45"/>
        <v>0</v>
      </c>
      <c r="BG111" s="125"/>
      <c r="BH111" s="125"/>
      <c r="BI111" s="125">
        <v>0</v>
      </c>
      <c r="BJ111" s="125">
        <v>0</v>
      </c>
      <c r="BK111" s="125">
        <v>0</v>
      </c>
      <c r="BL111" s="125">
        <v>0</v>
      </c>
      <c r="BM111" s="125">
        <v>0</v>
      </c>
      <c r="BN111" s="125">
        <v>0</v>
      </c>
      <c r="BO111" s="125">
        <v>0</v>
      </c>
      <c r="BP111" s="125">
        <v>0</v>
      </c>
      <c r="BQ111" s="125">
        <v>0</v>
      </c>
    </row>
    <row r="112" s="110" customFormat="1" spans="1:69">
      <c r="A112" s="123"/>
      <c r="B112" s="123" t="s">
        <v>145</v>
      </c>
      <c r="C112" s="123"/>
      <c r="D112" s="124" t="s">
        <v>262</v>
      </c>
      <c r="E112" s="125">
        <f t="shared" si="39"/>
        <v>1283.25</v>
      </c>
      <c r="F112" s="125">
        <f t="shared" si="41"/>
        <v>1144.33</v>
      </c>
      <c r="G112" s="125">
        <v>703.23</v>
      </c>
      <c r="H112" s="125">
        <f t="shared" si="42"/>
        <v>0</v>
      </c>
      <c r="I112" s="125">
        <v>0</v>
      </c>
      <c r="J112" s="125">
        <v>0</v>
      </c>
      <c r="K112" s="125">
        <v>0</v>
      </c>
      <c r="L112" s="125">
        <v>0</v>
      </c>
      <c r="M112" s="125">
        <v>58.6</v>
      </c>
      <c r="N112" s="125">
        <v>0</v>
      </c>
      <c r="O112" s="125">
        <v>382.5</v>
      </c>
      <c r="P112" s="125">
        <v>0</v>
      </c>
      <c r="Q112" s="125"/>
      <c r="R112" s="125">
        <v>0</v>
      </c>
      <c r="S112" s="125">
        <v>0</v>
      </c>
      <c r="T112" s="125">
        <v>0</v>
      </c>
      <c r="U112" s="125">
        <v>0</v>
      </c>
      <c r="V112" s="125">
        <v>0</v>
      </c>
      <c r="W112" s="125">
        <v>0</v>
      </c>
      <c r="X112" s="123"/>
      <c r="Y112" s="123" t="s">
        <v>145</v>
      </c>
      <c r="Z112" s="123"/>
      <c r="AA112" s="124" t="s">
        <v>262</v>
      </c>
      <c r="AB112" s="125">
        <f>SUM(AB113:AB114)</f>
        <v>136.48</v>
      </c>
      <c r="AC112" s="125">
        <f t="shared" ref="AC112:BD112" si="56">SUM(AC113:AC114)</f>
        <v>0</v>
      </c>
      <c r="AD112" s="125">
        <f t="shared" si="56"/>
        <v>0</v>
      </c>
      <c r="AE112" s="125">
        <f t="shared" si="56"/>
        <v>0</v>
      </c>
      <c r="AF112" s="125">
        <f t="shared" si="56"/>
        <v>0</v>
      </c>
      <c r="AG112" s="125">
        <f t="shared" si="56"/>
        <v>16.48</v>
      </c>
      <c r="AH112" s="125">
        <f t="shared" si="56"/>
        <v>0</v>
      </c>
      <c r="AI112" s="125">
        <f t="shared" si="56"/>
        <v>0</v>
      </c>
      <c r="AJ112" s="125">
        <f t="shared" si="56"/>
        <v>0</v>
      </c>
      <c r="AK112" s="125">
        <f t="shared" si="56"/>
        <v>0</v>
      </c>
      <c r="AL112" s="125">
        <f t="shared" si="56"/>
        <v>0</v>
      </c>
      <c r="AM112" s="125">
        <f t="shared" si="56"/>
        <v>0</v>
      </c>
      <c r="AN112" s="125">
        <f t="shared" si="56"/>
        <v>0</v>
      </c>
      <c r="AO112" s="125">
        <f t="shared" si="56"/>
        <v>0</v>
      </c>
      <c r="AP112" s="125">
        <f t="shared" si="56"/>
        <v>0</v>
      </c>
      <c r="AQ112" s="125">
        <f t="shared" si="56"/>
        <v>0</v>
      </c>
      <c r="AR112" s="125">
        <f t="shared" si="56"/>
        <v>0</v>
      </c>
      <c r="AS112" s="125">
        <f t="shared" si="56"/>
        <v>120</v>
      </c>
      <c r="AT112" s="125">
        <f t="shared" si="56"/>
        <v>0</v>
      </c>
      <c r="AU112" s="125">
        <f t="shared" si="56"/>
        <v>0</v>
      </c>
      <c r="AV112" s="125">
        <f t="shared" si="56"/>
        <v>0</v>
      </c>
      <c r="AW112" s="125">
        <f t="shared" si="56"/>
        <v>0</v>
      </c>
      <c r="AX112" s="125">
        <f t="shared" si="56"/>
        <v>0</v>
      </c>
      <c r="AY112" s="125">
        <f t="shared" si="56"/>
        <v>0</v>
      </c>
      <c r="AZ112" s="125">
        <f t="shared" si="56"/>
        <v>0</v>
      </c>
      <c r="BA112" s="125">
        <f t="shared" si="56"/>
        <v>0</v>
      </c>
      <c r="BB112" s="125">
        <f t="shared" si="56"/>
        <v>0</v>
      </c>
      <c r="BC112" s="125">
        <f t="shared" si="56"/>
        <v>0</v>
      </c>
      <c r="BD112" s="125">
        <f t="shared" si="56"/>
        <v>0</v>
      </c>
      <c r="BE112" s="125">
        <f t="shared" si="44"/>
        <v>2.44</v>
      </c>
      <c r="BF112" s="125">
        <f t="shared" si="45"/>
        <v>0</v>
      </c>
      <c r="BG112" s="125"/>
      <c r="BH112" s="125"/>
      <c r="BI112" s="125">
        <v>0</v>
      </c>
      <c r="BJ112" s="125">
        <v>0</v>
      </c>
      <c r="BK112" s="125">
        <v>2.44</v>
      </c>
      <c r="BL112" s="125">
        <v>0</v>
      </c>
      <c r="BM112" s="125">
        <v>0</v>
      </c>
      <c r="BN112" s="125">
        <v>0</v>
      </c>
      <c r="BO112" s="125">
        <v>0</v>
      </c>
      <c r="BP112" s="125">
        <v>0</v>
      </c>
      <c r="BQ112" s="125">
        <v>0</v>
      </c>
    </row>
    <row r="113" s="110" customFormat="1" spans="1:69">
      <c r="A113" s="123" t="s">
        <v>253</v>
      </c>
      <c r="B113" s="123" t="s">
        <v>147</v>
      </c>
      <c r="C113" s="123" t="s">
        <v>142</v>
      </c>
      <c r="D113" s="124" t="s">
        <v>263</v>
      </c>
      <c r="E113" s="125">
        <f t="shared" si="39"/>
        <v>0</v>
      </c>
      <c r="F113" s="125">
        <f t="shared" si="41"/>
        <v>0</v>
      </c>
      <c r="G113" s="125">
        <v>0</v>
      </c>
      <c r="H113" s="125">
        <f t="shared" si="42"/>
        <v>0</v>
      </c>
      <c r="I113" s="125">
        <v>0</v>
      </c>
      <c r="J113" s="125">
        <v>0</v>
      </c>
      <c r="K113" s="125">
        <v>0</v>
      </c>
      <c r="L113" s="125">
        <v>0</v>
      </c>
      <c r="M113" s="125">
        <v>0</v>
      </c>
      <c r="N113" s="125">
        <v>0</v>
      </c>
      <c r="O113" s="125">
        <v>0</v>
      </c>
      <c r="P113" s="125">
        <v>0</v>
      </c>
      <c r="Q113" s="125"/>
      <c r="R113" s="125">
        <v>0</v>
      </c>
      <c r="S113" s="125">
        <v>0</v>
      </c>
      <c r="T113" s="125">
        <v>0</v>
      </c>
      <c r="U113" s="125">
        <v>0</v>
      </c>
      <c r="V113" s="125">
        <v>0</v>
      </c>
      <c r="W113" s="125">
        <v>0</v>
      </c>
      <c r="X113" s="123" t="s">
        <v>253</v>
      </c>
      <c r="Y113" s="123" t="s">
        <v>147</v>
      </c>
      <c r="Z113" s="123" t="s">
        <v>142</v>
      </c>
      <c r="AA113" s="124" t="s">
        <v>263</v>
      </c>
      <c r="AB113" s="125">
        <f t="shared" ref="AB113:AB114" si="57">SUBTOTAL(9,AC113:BD113)</f>
        <v>0</v>
      </c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>
        <v>0</v>
      </c>
      <c r="BE113" s="125">
        <f t="shared" si="44"/>
        <v>0</v>
      </c>
      <c r="BF113" s="125">
        <f t="shared" si="45"/>
        <v>0</v>
      </c>
      <c r="BG113" s="125"/>
      <c r="BH113" s="125"/>
      <c r="BI113" s="125">
        <v>0</v>
      </c>
      <c r="BJ113" s="125">
        <v>0</v>
      </c>
      <c r="BK113" s="125">
        <v>0</v>
      </c>
      <c r="BL113" s="125">
        <v>0</v>
      </c>
      <c r="BM113" s="125">
        <v>0</v>
      </c>
      <c r="BN113" s="125">
        <v>0</v>
      </c>
      <c r="BO113" s="125">
        <v>0</v>
      </c>
      <c r="BP113" s="125">
        <v>0</v>
      </c>
      <c r="BQ113" s="125">
        <v>0</v>
      </c>
    </row>
    <row r="114" s="110" customFormat="1" spans="1:69">
      <c r="A114" s="123" t="s">
        <v>253</v>
      </c>
      <c r="B114" s="123" t="s">
        <v>147</v>
      </c>
      <c r="C114" s="123" t="s">
        <v>156</v>
      </c>
      <c r="D114" s="124" t="s">
        <v>264</v>
      </c>
      <c r="E114" s="125">
        <f t="shared" si="39"/>
        <v>1283.25</v>
      </c>
      <c r="F114" s="125">
        <f t="shared" si="41"/>
        <v>1144.33</v>
      </c>
      <c r="G114" s="125">
        <v>703.23</v>
      </c>
      <c r="H114" s="125">
        <f t="shared" si="42"/>
        <v>0</v>
      </c>
      <c r="I114" s="125">
        <v>0</v>
      </c>
      <c r="J114" s="125">
        <v>0</v>
      </c>
      <c r="K114" s="125">
        <v>0</v>
      </c>
      <c r="L114" s="125">
        <v>0</v>
      </c>
      <c r="M114" s="125">
        <v>58.6</v>
      </c>
      <c r="N114" s="125">
        <v>0</v>
      </c>
      <c r="O114" s="125">
        <v>382.5</v>
      </c>
      <c r="P114" s="125">
        <v>0</v>
      </c>
      <c r="Q114" s="125"/>
      <c r="R114" s="125">
        <v>0</v>
      </c>
      <c r="S114" s="125">
        <v>0</v>
      </c>
      <c r="T114" s="125">
        <v>0</v>
      </c>
      <c r="U114" s="125">
        <v>0</v>
      </c>
      <c r="V114" s="125">
        <v>0</v>
      </c>
      <c r="W114" s="125">
        <v>0</v>
      </c>
      <c r="X114" s="123" t="s">
        <v>253</v>
      </c>
      <c r="Y114" s="123" t="s">
        <v>147</v>
      </c>
      <c r="Z114" s="123" t="s">
        <v>156</v>
      </c>
      <c r="AA114" s="124" t="s">
        <v>264</v>
      </c>
      <c r="AB114" s="125">
        <f t="shared" si="57"/>
        <v>136.48</v>
      </c>
      <c r="AC114" s="136">
        <v>0</v>
      </c>
      <c r="AD114" s="136">
        <v>0</v>
      </c>
      <c r="AE114" s="137">
        <v>0</v>
      </c>
      <c r="AF114" s="137">
        <v>0</v>
      </c>
      <c r="AG114" s="136">
        <v>16.48</v>
      </c>
      <c r="AH114" s="136">
        <v>0</v>
      </c>
      <c r="AI114" s="136">
        <v>0</v>
      </c>
      <c r="AJ114" s="136">
        <v>0</v>
      </c>
      <c r="AK114" s="136">
        <v>0</v>
      </c>
      <c r="AL114" s="136">
        <v>0</v>
      </c>
      <c r="AM114" s="137">
        <v>0</v>
      </c>
      <c r="AN114" s="136">
        <v>0</v>
      </c>
      <c r="AO114" s="136">
        <v>0</v>
      </c>
      <c r="AP114" s="136">
        <v>0</v>
      </c>
      <c r="AQ114" s="136">
        <v>0</v>
      </c>
      <c r="AR114" s="136">
        <v>0</v>
      </c>
      <c r="AS114" s="137">
        <v>120</v>
      </c>
      <c r="AT114" s="137">
        <v>0</v>
      </c>
      <c r="AU114" s="137">
        <v>0</v>
      </c>
      <c r="AV114" s="136">
        <v>0</v>
      </c>
      <c r="AW114" s="137">
        <v>0</v>
      </c>
      <c r="AX114" s="136">
        <v>0</v>
      </c>
      <c r="AY114" s="136">
        <v>0</v>
      </c>
      <c r="AZ114" s="136">
        <v>0</v>
      </c>
      <c r="BA114" s="136">
        <v>0</v>
      </c>
      <c r="BB114" s="136">
        <v>0</v>
      </c>
      <c r="BC114" s="136">
        <v>0</v>
      </c>
      <c r="BD114" s="125">
        <v>0</v>
      </c>
      <c r="BE114" s="125">
        <f t="shared" si="44"/>
        <v>2.44</v>
      </c>
      <c r="BF114" s="125">
        <f t="shared" si="45"/>
        <v>0</v>
      </c>
      <c r="BG114" s="125"/>
      <c r="BH114" s="125"/>
      <c r="BI114" s="125">
        <v>0</v>
      </c>
      <c r="BJ114" s="125">
        <v>0</v>
      </c>
      <c r="BK114" s="125">
        <v>2.44</v>
      </c>
      <c r="BL114" s="125">
        <v>0</v>
      </c>
      <c r="BM114" s="125">
        <v>0</v>
      </c>
      <c r="BN114" s="125">
        <v>0</v>
      </c>
      <c r="BO114" s="125">
        <v>0</v>
      </c>
      <c r="BP114" s="125">
        <v>0</v>
      </c>
      <c r="BQ114" s="125">
        <v>0</v>
      </c>
    </row>
    <row r="115" s="110" customFormat="1" spans="1:69">
      <c r="A115" s="123"/>
      <c r="B115" s="123" t="s">
        <v>163</v>
      </c>
      <c r="C115" s="123"/>
      <c r="D115" s="124" t="s">
        <v>265</v>
      </c>
      <c r="E115" s="125">
        <f t="shared" si="39"/>
        <v>69</v>
      </c>
      <c r="F115" s="125">
        <f t="shared" si="41"/>
        <v>69</v>
      </c>
      <c r="G115" s="125">
        <v>45</v>
      </c>
      <c r="H115" s="125">
        <f t="shared" si="42"/>
        <v>0</v>
      </c>
      <c r="I115" s="125">
        <v>0</v>
      </c>
      <c r="J115" s="125">
        <v>0</v>
      </c>
      <c r="K115" s="125">
        <v>0</v>
      </c>
      <c r="L115" s="125">
        <v>0</v>
      </c>
      <c r="M115" s="125">
        <v>3.75</v>
      </c>
      <c r="N115" s="125">
        <v>0</v>
      </c>
      <c r="O115" s="125">
        <v>20.25</v>
      </c>
      <c r="P115" s="125">
        <v>0</v>
      </c>
      <c r="Q115" s="125"/>
      <c r="R115" s="125">
        <v>0</v>
      </c>
      <c r="S115" s="125">
        <v>0</v>
      </c>
      <c r="T115" s="125">
        <v>0</v>
      </c>
      <c r="U115" s="125">
        <v>0</v>
      </c>
      <c r="V115" s="125">
        <v>0</v>
      </c>
      <c r="W115" s="125">
        <v>0</v>
      </c>
      <c r="X115" s="123"/>
      <c r="Y115" s="123" t="s">
        <v>163</v>
      </c>
      <c r="Z115" s="123"/>
      <c r="AA115" s="124" t="s">
        <v>265</v>
      </c>
      <c r="AB115" s="125">
        <f>SUM(AB116)</f>
        <v>0</v>
      </c>
      <c r="AC115" s="125">
        <f t="shared" ref="AC115:BD115" si="58">SUM(AC116)</f>
        <v>0</v>
      </c>
      <c r="AD115" s="125">
        <f t="shared" si="58"/>
        <v>0</v>
      </c>
      <c r="AE115" s="125">
        <f t="shared" si="58"/>
        <v>0</v>
      </c>
      <c r="AF115" s="125">
        <f t="shared" si="58"/>
        <v>0</v>
      </c>
      <c r="AG115" s="125">
        <f t="shared" si="58"/>
        <v>0</v>
      </c>
      <c r="AH115" s="125">
        <f t="shared" si="58"/>
        <v>0</v>
      </c>
      <c r="AI115" s="125">
        <f t="shared" si="58"/>
        <v>0</v>
      </c>
      <c r="AJ115" s="125">
        <f t="shared" si="58"/>
        <v>0</v>
      </c>
      <c r="AK115" s="125">
        <f t="shared" si="58"/>
        <v>0</v>
      </c>
      <c r="AL115" s="125">
        <f t="shared" si="58"/>
        <v>0</v>
      </c>
      <c r="AM115" s="125">
        <f t="shared" si="58"/>
        <v>0</v>
      </c>
      <c r="AN115" s="125">
        <f t="shared" si="58"/>
        <v>0</v>
      </c>
      <c r="AO115" s="125">
        <f t="shared" si="58"/>
        <v>0</v>
      </c>
      <c r="AP115" s="125">
        <f t="shared" si="58"/>
        <v>0</v>
      </c>
      <c r="AQ115" s="125">
        <f t="shared" si="58"/>
        <v>0</v>
      </c>
      <c r="AR115" s="125">
        <f t="shared" si="58"/>
        <v>0</v>
      </c>
      <c r="AS115" s="125">
        <f t="shared" si="58"/>
        <v>0</v>
      </c>
      <c r="AT115" s="125">
        <f t="shared" si="58"/>
        <v>0</v>
      </c>
      <c r="AU115" s="125">
        <f t="shared" si="58"/>
        <v>0</v>
      </c>
      <c r="AV115" s="125">
        <f t="shared" si="58"/>
        <v>0</v>
      </c>
      <c r="AW115" s="125">
        <f t="shared" si="58"/>
        <v>0</v>
      </c>
      <c r="AX115" s="125">
        <f t="shared" si="58"/>
        <v>0</v>
      </c>
      <c r="AY115" s="125">
        <f t="shared" si="58"/>
        <v>0</v>
      </c>
      <c r="AZ115" s="125">
        <f t="shared" si="58"/>
        <v>0</v>
      </c>
      <c r="BA115" s="125">
        <f t="shared" si="58"/>
        <v>0</v>
      </c>
      <c r="BB115" s="125">
        <f t="shared" si="58"/>
        <v>0</v>
      </c>
      <c r="BC115" s="125">
        <f t="shared" si="58"/>
        <v>0</v>
      </c>
      <c r="BD115" s="125">
        <f t="shared" si="58"/>
        <v>0</v>
      </c>
      <c r="BE115" s="125">
        <f t="shared" si="44"/>
        <v>0</v>
      </c>
      <c r="BF115" s="125">
        <f t="shared" si="45"/>
        <v>0</v>
      </c>
      <c r="BG115" s="125"/>
      <c r="BH115" s="125"/>
      <c r="BI115" s="125">
        <v>0</v>
      </c>
      <c r="BJ115" s="125">
        <v>0</v>
      </c>
      <c r="BK115" s="125">
        <v>0</v>
      </c>
      <c r="BL115" s="125">
        <v>0</v>
      </c>
      <c r="BM115" s="125">
        <v>0</v>
      </c>
      <c r="BN115" s="125">
        <v>0</v>
      </c>
      <c r="BO115" s="125">
        <v>0</v>
      </c>
      <c r="BP115" s="125">
        <v>0</v>
      </c>
      <c r="BQ115" s="125">
        <v>0</v>
      </c>
    </row>
    <row r="116" s="110" customFormat="1" spans="1:69">
      <c r="A116" s="123" t="s">
        <v>253</v>
      </c>
      <c r="B116" s="123" t="s">
        <v>171</v>
      </c>
      <c r="C116" s="123" t="s">
        <v>137</v>
      </c>
      <c r="D116" s="124" t="s">
        <v>266</v>
      </c>
      <c r="E116" s="125">
        <f t="shared" si="39"/>
        <v>69</v>
      </c>
      <c r="F116" s="125">
        <f t="shared" si="41"/>
        <v>69</v>
      </c>
      <c r="G116" s="125">
        <v>45</v>
      </c>
      <c r="H116" s="125">
        <f t="shared" si="42"/>
        <v>0</v>
      </c>
      <c r="I116" s="125">
        <v>0</v>
      </c>
      <c r="J116" s="125">
        <v>0</v>
      </c>
      <c r="K116" s="125">
        <v>0</v>
      </c>
      <c r="L116" s="125">
        <v>0</v>
      </c>
      <c r="M116" s="125">
        <v>3.75</v>
      </c>
      <c r="N116" s="125">
        <v>0</v>
      </c>
      <c r="O116" s="125">
        <v>20.25</v>
      </c>
      <c r="P116" s="125">
        <v>0</v>
      </c>
      <c r="Q116" s="125"/>
      <c r="R116" s="125">
        <v>0</v>
      </c>
      <c r="S116" s="125">
        <v>0</v>
      </c>
      <c r="T116" s="125">
        <v>0</v>
      </c>
      <c r="U116" s="125">
        <v>0</v>
      </c>
      <c r="V116" s="125">
        <v>0</v>
      </c>
      <c r="W116" s="125">
        <v>0</v>
      </c>
      <c r="X116" s="123" t="s">
        <v>253</v>
      </c>
      <c r="Y116" s="123" t="s">
        <v>171</v>
      </c>
      <c r="Z116" s="123" t="s">
        <v>137</v>
      </c>
      <c r="AA116" s="124" t="s">
        <v>266</v>
      </c>
      <c r="AB116" s="125">
        <f>SUBTOTAL(9,AC116:BD116)</f>
        <v>0</v>
      </c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>
        <v>0</v>
      </c>
      <c r="BE116" s="125">
        <f t="shared" si="44"/>
        <v>0</v>
      </c>
      <c r="BF116" s="125">
        <f t="shared" si="45"/>
        <v>0</v>
      </c>
      <c r="BG116" s="125"/>
      <c r="BH116" s="125"/>
      <c r="BI116" s="125">
        <v>0</v>
      </c>
      <c r="BJ116" s="125">
        <v>0</v>
      </c>
      <c r="BK116" s="125">
        <v>0</v>
      </c>
      <c r="BL116" s="125">
        <v>0</v>
      </c>
      <c r="BM116" s="125">
        <v>0</v>
      </c>
      <c r="BN116" s="125">
        <v>0</v>
      </c>
      <c r="BO116" s="125">
        <v>0</v>
      </c>
      <c r="BP116" s="125">
        <v>0</v>
      </c>
      <c r="BQ116" s="125">
        <v>0</v>
      </c>
    </row>
    <row r="117" s="110" customFormat="1" spans="1:69">
      <c r="A117" s="123"/>
      <c r="B117" s="123" t="s">
        <v>150</v>
      </c>
      <c r="C117" s="123"/>
      <c r="D117" s="124" t="s">
        <v>267</v>
      </c>
      <c r="E117" s="125">
        <f t="shared" si="39"/>
        <v>534.66</v>
      </c>
      <c r="F117" s="125">
        <f t="shared" si="41"/>
        <v>281.9</v>
      </c>
      <c r="G117" s="125">
        <v>181.08</v>
      </c>
      <c r="H117" s="125">
        <f t="shared" si="42"/>
        <v>33.98</v>
      </c>
      <c r="I117" s="125">
        <v>33.98</v>
      </c>
      <c r="J117" s="125">
        <v>0</v>
      </c>
      <c r="K117" s="125">
        <v>0</v>
      </c>
      <c r="L117" s="125">
        <v>0</v>
      </c>
      <c r="M117" s="125">
        <v>15.09</v>
      </c>
      <c r="N117" s="125">
        <v>0</v>
      </c>
      <c r="O117" s="125">
        <v>51.75</v>
      </c>
      <c r="P117" s="125">
        <v>0</v>
      </c>
      <c r="Q117" s="125"/>
      <c r="R117" s="125">
        <v>0</v>
      </c>
      <c r="S117" s="125">
        <v>0</v>
      </c>
      <c r="T117" s="125">
        <v>0</v>
      </c>
      <c r="U117" s="125">
        <v>0</v>
      </c>
      <c r="V117" s="125">
        <v>0</v>
      </c>
      <c r="W117" s="125">
        <v>0</v>
      </c>
      <c r="X117" s="123"/>
      <c r="Y117" s="123" t="s">
        <v>150</v>
      </c>
      <c r="Z117" s="123"/>
      <c r="AA117" s="124" t="s">
        <v>267</v>
      </c>
      <c r="AB117" s="125">
        <f>SUM(AB118:AB120)</f>
        <v>249.96</v>
      </c>
      <c r="AC117" s="125">
        <f t="shared" ref="AC117:BD117" si="59">SUM(AC118:AC120)</f>
        <v>21.4</v>
      </c>
      <c r="AD117" s="125">
        <f t="shared" si="59"/>
        <v>5</v>
      </c>
      <c r="AE117" s="125">
        <f t="shared" si="59"/>
        <v>0</v>
      </c>
      <c r="AF117" s="125">
        <f t="shared" si="59"/>
        <v>0</v>
      </c>
      <c r="AG117" s="125">
        <f t="shared" si="59"/>
        <v>8.2</v>
      </c>
      <c r="AH117" s="125">
        <f t="shared" si="59"/>
        <v>9.5</v>
      </c>
      <c r="AI117" s="125">
        <f t="shared" si="59"/>
        <v>0</v>
      </c>
      <c r="AJ117" s="125">
        <f t="shared" si="59"/>
        <v>0</v>
      </c>
      <c r="AK117" s="125">
        <f t="shared" si="59"/>
        <v>0</v>
      </c>
      <c r="AL117" s="125">
        <f t="shared" si="59"/>
        <v>5</v>
      </c>
      <c r="AM117" s="125">
        <f t="shared" si="59"/>
        <v>0</v>
      </c>
      <c r="AN117" s="125">
        <f t="shared" si="59"/>
        <v>23</v>
      </c>
      <c r="AO117" s="125">
        <f t="shared" si="59"/>
        <v>0</v>
      </c>
      <c r="AP117" s="125">
        <f t="shared" si="59"/>
        <v>0</v>
      </c>
      <c r="AQ117" s="125">
        <f t="shared" si="59"/>
        <v>126</v>
      </c>
      <c r="AR117" s="125">
        <f t="shared" si="59"/>
        <v>4</v>
      </c>
      <c r="AS117" s="125">
        <f t="shared" si="59"/>
        <v>10</v>
      </c>
      <c r="AT117" s="125">
        <f t="shared" si="59"/>
        <v>0</v>
      </c>
      <c r="AU117" s="125">
        <f t="shared" si="59"/>
        <v>0</v>
      </c>
      <c r="AV117" s="125">
        <f t="shared" si="59"/>
        <v>6</v>
      </c>
      <c r="AW117" s="125">
        <f t="shared" si="59"/>
        <v>0</v>
      </c>
      <c r="AX117" s="125">
        <f t="shared" si="59"/>
        <v>12</v>
      </c>
      <c r="AY117" s="125">
        <f t="shared" si="59"/>
        <v>0</v>
      </c>
      <c r="AZ117" s="125">
        <f t="shared" si="59"/>
        <v>0</v>
      </c>
      <c r="BA117" s="125">
        <f t="shared" si="59"/>
        <v>14.06</v>
      </c>
      <c r="BB117" s="125">
        <f t="shared" si="59"/>
        <v>0</v>
      </c>
      <c r="BC117" s="125">
        <f t="shared" si="59"/>
        <v>5.8</v>
      </c>
      <c r="BD117" s="125">
        <f t="shared" si="59"/>
        <v>0</v>
      </c>
      <c r="BE117" s="125">
        <f t="shared" si="44"/>
        <v>2.8</v>
      </c>
      <c r="BF117" s="125">
        <f t="shared" si="45"/>
        <v>0</v>
      </c>
      <c r="BG117" s="125"/>
      <c r="BH117" s="125"/>
      <c r="BI117" s="125">
        <v>0</v>
      </c>
      <c r="BJ117" s="125">
        <v>0</v>
      </c>
      <c r="BK117" s="125">
        <v>2.8</v>
      </c>
      <c r="BL117" s="125">
        <v>0</v>
      </c>
      <c r="BM117" s="125">
        <v>0</v>
      </c>
      <c r="BN117" s="125">
        <v>0</v>
      </c>
      <c r="BO117" s="125">
        <v>0</v>
      </c>
      <c r="BP117" s="125">
        <v>0</v>
      </c>
      <c r="BQ117" s="125">
        <v>0</v>
      </c>
    </row>
    <row r="118" s="110" customFormat="1" spans="1:69">
      <c r="A118" s="123" t="s">
        <v>253</v>
      </c>
      <c r="B118" s="123" t="s">
        <v>174</v>
      </c>
      <c r="C118" s="123" t="s">
        <v>137</v>
      </c>
      <c r="D118" s="124" t="s">
        <v>268</v>
      </c>
      <c r="E118" s="125">
        <f t="shared" si="39"/>
        <v>402.13</v>
      </c>
      <c r="F118" s="125">
        <f t="shared" si="41"/>
        <v>180.65</v>
      </c>
      <c r="G118" s="125">
        <v>118.98</v>
      </c>
      <c r="H118" s="125">
        <f t="shared" si="42"/>
        <v>0</v>
      </c>
      <c r="I118" s="125">
        <v>0</v>
      </c>
      <c r="J118" s="125">
        <v>0</v>
      </c>
      <c r="K118" s="125">
        <v>0</v>
      </c>
      <c r="L118" s="125">
        <v>0</v>
      </c>
      <c r="M118" s="125">
        <v>9.92</v>
      </c>
      <c r="N118" s="125">
        <v>0</v>
      </c>
      <c r="O118" s="125">
        <v>51.75</v>
      </c>
      <c r="P118" s="125">
        <v>0</v>
      </c>
      <c r="Q118" s="125"/>
      <c r="R118" s="125">
        <v>0</v>
      </c>
      <c r="S118" s="125">
        <v>0</v>
      </c>
      <c r="T118" s="125">
        <v>0</v>
      </c>
      <c r="U118" s="125">
        <v>0</v>
      </c>
      <c r="V118" s="125">
        <v>0</v>
      </c>
      <c r="W118" s="125">
        <v>0</v>
      </c>
      <c r="X118" s="123" t="s">
        <v>253</v>
      </c>
      <c r="Y118" s="123" t="s">
        <v>174</v>
      </c>
      <c r="Z118" s="123" t="s">
        <v>137</v>
      </c>
      <c r="AA118" s="124" t="s">
        <v>268</v>
      </c>
      <c r="AB118" s="125">
        <f t="shared" ref="AB118:AB120" si="60">SUBTOTAL(9,AC118:BD118)</f>
        <v>220</v>
      </c>
      <c r="AC118" s="136">
        <v>16.5</v>
      </c>
      <c r="AD118" s="136">
        <v>0</v>
      </c>
      <c r="AE118" s="137">
        <v>0</v>
      </c>
      <c r="AF118" s="137">
        <v>0</v>
      </c>
      <c r="AG118" s="136">
        <v>5.2</v>
      </c>
      <c r="AH118" s="136">
        <v>7.5</v>
      </c>
      <c r="AI118" s="136">
        <v>0</v>
      </c>
      <c r="AJ118" s="136">
        <v>0</v>
      </c>
      <c r="AK118" s="136">
        <v>0</v>
      </c>
      <c r="AL118" s="136">
        <v>3</v>
      </c>
      <c r="AM118" s="137">
        <v>0</v>
      </c>
      <c r="AN118" s="136">
        <v>22</v>
      </c>
      <c r="AO118" s="136">
        <v>0</v>
      </c>
      <c r="AP118" s="136">
        <v>0</v>
      </c>
      <c r="AQ118" s="136">
        <v>126</v>
      </c>
      <c r="AR118" s="136">
        <v>2.5</v>
      </c>
      <c r="AS118" s="137">
        <v>10</v>
      </c>
      <c r="AT118" s="137">
        <v>0</v>
      </c>
      <c r="AU118" s="137">
        <v>0</v>
      </c>
      <c r="AV118" s="136">
        <v>6</v>
      </c>
      <c r="AW118" s="137">
        <v>0</v>
      </c>
      <c r="AX118" s="136">
        <v>12</v>
      </c>
      <c r="AY118" s="136">
        <v>0</v>
      </c>
      <c r="AZ118" s="136">
        <v>0</v>
      </c>
      <c r="BA118" s="136">
        <v>3.5</v>
      </c>
      <c r="BB118" s="136">
        <v>0</v>
      </c>
      <c r="BC118" s="136">
        <v>5.8</v>
      </c>
      <c r="BD118" s="125">
        <v>0</v>
      </c>
      <c r="BE118" s="125">
        <f t="shared" si="44"/>
        <v>1.48</v>
      </c>
      <c r="BF118" s="125">
        <f t="shared" si="45"/>
        <v>0</v>
      </c>
      <c r="BG118" s="125"/>
      <c r="BH118" s="125"/>
      <c r="BI118" s="125">
        <v>0</v>
      </c>
      <c r="BJ118" s="125">
        <v>0</v>
      </c>
      <c r="BK118" s="125">
        <v>1.48</v>
      </c>
      <c r="BL118" s="125">
        <v>0</v>
      </c>
      <c r="BM118" s="125">
        <v>0</v>
      </c>
      <c r="BN118" s="125">
        <v>0</v>
      </c>
      <c r="BO118" s="125">
        <v>0</v>
      </c>
      <c r="BP118" s="125">
        <v>0</v>
      </c>
      <c r="BQ118" s="125">
        <v>0</v>
      </c>
    </row>
    <row r="119" s="110" customFormat="1" spans="1:69">
      <c r="A119" s="123" t="s">
        <v>253</v>
      </c>
      <c r="B119" s="123" t="s">
        <v>174</v>
      </c>
      <c r="C119" s="123" t="s">
        <v>142</v>
      </c>
      <c r="D119" s="124" t="s">
        <v>269</v>
      </c>
      <c r="E119" s="125">
        <f t="shared" si="39"/>
        <v>132.53</v>
      </c>
      <c r="F119" s="125">
        <f t="shared" si="41"/>
        <v>101.26</v>
      </c>
      <c r="G119" s="125">
        <v>62.1</v>
      </c>
      <c r="H119" s="125">
        <f t="shared" si="42"/>
        <v>33.98</v>
      </c>
      <c r="I119" s="125">
        <v>33.98</v>
      </c>
      <c r="J119" s="125">
        <v>0</v>
      </c>
      <c r="K119" s="125">
        <v>0</v>
      </c>
      <c r="L119" s="125">
        <v>0</v>
      </c>
      <c r="M119" s="125">
        <v>5.18</v>
      </c>
      <c r="N119" s="125">
        <v>0</v>
      </c>
      <c r="O119" s="125">
        <v>0</v>
      </c>
      <c r="P119" s="125">
        <v>0</v>
      </c>
      <c r="Q119" s="125"/>
      <c r="R119" s="125">
        <v>0</v>
      </c>
      <c r="S119" s="125">
        <v>0</v>
      </c>
      <c r="T119" s="125">
        <v>0</v>
      </c>
      <c r="U119" s="125">
        <v>0</v>
      </c>
      <c r="V119" s="125">
        <v>0</v>
      </c>
      <c r="W119" s="125">
        <v>0</v>
      </c>
      <c r="X119" s="123" t="s">
        <v>253</v>
      </c>
      <c r="Y119" s="123" t="s">
        <v>174</v>
      </c>
      <c r="Z119" s="123" t="s">
        <v>142</v>
      </c>
      <c r="AA119" s="124" t="s">
        <v>269</v>
      </c>
      <c r="AB119" s="125">
        <f t="shared" si="60"/>
        <v>29.96</v>
      </c>
      <c r="AC119" s="136">
        <v>4.9</v>
      </c>
      <c r="AD119" s="136">
        <v>5</v>
      </c>
      <c r="AE119" s="137">
        <v>0</v>
      </c>
      <c r="AF119" s="137">
        <v>0</v>
      </c>
      <c r="AG119" s="136">
        <v>3</v>
      </c>
      <c r="AH119" s="136">
        <v>2</v>
      </c>
      <c r="AI119" s="136">
        <v>0</v>
      </c>
      <c r="AJ119" s="136">
        <v>0</v>
      </c>
      <c r="AK119" s="136">
        <v>0</v>
      </c>
      <c r="AL119" s="136">
        <v>2</v>
      </c>
      <c r="AM119" s="137">
        <v>0</v>
      </c>
      <c r="AN119" s="136">
        <v>1</v>
      </c>
      <c r="AO119" s="136">
        <v>0</v>
      </c>
      <c r="AP119" s="136">
        <v>0</v>
      </c>
      <c r="AQ119" s="136">
        <v>0</v>
      </c>
      <c r="AR119" s="136">
        <v>1.5</v>
      </c>
      <c r="AS119" s="137">
        <v>0</v>
      </c>
      <c r="AT119" s="137">
        <v>0</v>
      </c>
      <c r="AU119" s="137">
        <v>0</v>
      </c>
      <c r="AV119" s="136">
        <v>0</v>
      </c>
      <c r="AW119" s="137">
        <v>0</v>
      </c>
      <c r="AX119" s="136">
        <v>0</v>
      </c>
      <c r="AY119" s="136">
        <v>0</v>
      </c>
      <c r="AZ119" s="136">
        <v>0</v>
      </c>
      <c r="BA119" s="136">
        <v>10.56</v>
      </c>
      <c r="BB119" s="136">
        <v>0</v>
      </c>
      <c r="BC119" s="136">
        <v>0</v>
      </c>
      <c r="BD119" s="125">
        <v>0</v>
      </c>
      <c r="BE119" s="125">
        <f t="shared" si="44"/>
        <v>1.31</v>
      </c>
      <c r="BF119" s="125">
        <f t="shared" si="45"/>
        <v>0</v>
      </c>
      <c r="BG119" s="125"/>
      <c r="BH119" s="125"/>
      <c r="BI119" s="125">
        <v>0</v>
      </c>
      <c r="BJ119" s="125">
        <v>0</v>
      </c>
      <c r="BK119" s="125">
        <v>1.31</v>
      </c>
      <c r="BL119" s="125">
        <v>0</v>
      </c>
      <c r="BM119" s="125">
        <v>0</v>
      </c>
      <c r="BN119" s="125">
        <v>0</v>
      </c>
      <c r="BO119" s="125">
        <v>0</v>
      </c>
      <c r="BP119" s="125">
        <v>0</v>
      </c>
      <c r="BQ119" s="125">
        <v>0</v>
      </c>
    </row>
    <row r="120" s="110" customFormat="1" spans="1:69">
      <c r="A120" s="123" t="s">
        <v>253</v>
      </c>
      <c r="B120" s="123" t="s">
        <v>174</v>
      </c>
      <c r="C120" s="123" t="s">
        <v>145</v>
      </c>
      <c r="D120" s="124" t="s">
        <v>270</v>
      </c>
      <c r="E120" s="125">
        <f t="shared" si="39"/>
        <v>0</v>
      </c>
      <c r="F120" s="125">
        <f t="shared" si="41"/>
        <v>0</v>
      </c>
      <c r="G120" s="125">
        <v>0</v>
      </c>
      <c r="H120" s="125">
        <f t="shared" si="42"/>
        <v>0</v>
      </c>
      <c r="I120" s="125">
        <v>0</v>
      </c>
      <c r="J120" s="125">
        <v>0</v>
      </c>
      <c r="K120" s="125">
        <v>0</v>
      </c>
      <c r="L120" s="125">
        <v>0</v>
      </c>
      <c r="M120" s="125">
        <v>0</v>
      </c>
      <c r="N120" s="125">
        <v>0</v>
      </c>
      <c r="O120" s="125">
        <v>0</v>
      </c>
      <c r="P120" s="125">
        <v>0</v>
      </c>
      <c r="Q120" s="125"/>
      <c r="R120" s="125">
        <v>0</v>
      </c>
      <c r="S120" s="125">
        <v>0</v>
      </c>
      <c r="T120" s="125">
        <v>0</v>
      </c>
      <c r="U120" s="125">
        <v>0</v>
      </c>
      <c r="V120" s="125">
        <v>0</v>
      </c>
      <c r="W120" s="125">
        <v>0</v>
      </c>
      <c r="X120" s="123" t="s">
        <v>253</v>
      </c>
      <c r="Y120" s="123" t="s">
        <v>174</v>
      </c>
      <c r="Z120" s="123" t="s">
        <v>145</v>
      </c>
      <c r="AA120" s="124" t="s">
        <v>270</v>
      </c>
      <c r="AB120" s="125">
        <f t="shared" si="60"/>
        <v>0</v>
      </c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>
        <v>0</v>
      </c>
      <c r="BE120" s="125">
        <f t="shared" si="44"/>
        <v>0</v>
      </c>
      <c r="BF120" s="125">
        <f t="shared" si="45"/>
        <v>0</v>
      </c>
      <c r="BG120" s="125"/>
      <c r="BH120" s="125"/>
      <c r="BI120" s="125">
        <v>0</v>
      </c>
      <c r="BJ120" s="125">
        <v>0</v>
      </c>
      <c r="BK120" s="125">
        <v>0</v>
      </c>
      <c r="BL120" s="125">
        <v>0</v>
      </c>
      <c r="BM120" s="125">
        <v>0</v>
      </c>
      <c r="BN120" s="125">
        <v>0</v>
      </c>
      <c r="BO120" s="125">
        <v>0</v>
      </c>
      <c r="BP120" s="125">
        <v>0</v>
      </c>
      <c r="BQ120" s="125">
        <v>0</v>
      </c>
    </row>
    <row r="121" s="110" customFormat="1" spans="1:69">
      <c r="A121" s="123"/>
      <c r="B121" s="123" t="s">
        <v>228</v>
      </c>
      <c r="C121" s="123"/>
      <c r="D121" s="124" t="s">
        <v>271</v>
      </c>
      <c r="E121" s="125">
        <f t="shared" si="39"/>
        <v>0</v>
      </c>
      <c r="F121" s="125">
        <f t="shared" si="41"/>
        <v>0</v>
      </c>
      <c r="G121" s="125">
        <v>0</v>
      </c>
      <c r="H121" s="125">
        <f t="shared" si="42"/>
        <v>0</v>
      </c>
      <c r="I121" s="125">
        <v>0</v>
      </c>
      <c r="J121" s="125">
        <v>0</v>
      </c>
      <c r="K121" s="125">
        <v>0</v>
      </c>
      <c r="L121" s="125">
        <v>0</v>
      </c>
      <c r="M121" s="125">
        <v>0</v>
      </c>
      <c r="N121" s="125">
        <v>0</v>
      </c>
      <c r="O121" s="125">
        <v>0</v>
      </c>
      <c r="P121" s="125">
        <v>0</v>
      </c>
      <c r="Q121" s="125"/>
      <c r="R121" s="125">
        <v>0</v>
      </c>
      <c r="S121" s="125">
        <v>0</v>
      </c>
      <c r="T121" s="125">
        <v>0</v>
      </c>
      <c r="U121" s="125">
        <v>0</v>
      </c>
      <c r="V121" s="125">
        <v>0</v>
      </c>
      <c r="W121" s="125">
        <v>0</v>
      </c>
      <c r="X121" s="123"/>
      <c r="Y121" s="123" t="s">
        <v>228</v>
      </c>
      <c r="Z121" s="123"/>
      <c r="AA121" s="124" t="s">
        <v>271</v>
      </c>
      <c r="AB121" s="125">
        <f>SUM(AB122)</f>
        <v>0</v>
      </c>
      <c r="AC121" s="125">
        <f t="shared" ref="AC121:BD121" si="61">SUM(AC122)</f>
        <v>0</v>
      </c>
      <c r="AD121" s="125">
        <f t="shared" si="61"/>
        <v>0</v>
      </c>
      <c r="AE121" s="125">
        <f t="shared" si="61"/>
        <v>0</v>
      </c>
      <c r="AF121" s="125">
        <f t="shared" si="61"/>
        <v>0</v>
      </c>
      <c r="AG121" s="125">
        <f t="shared" si="61"/>
        <v>0</v>
      </c>
      <c r="AH121" s="125">
        <f t="shared" si="61"/>
        <v>0</v>
      </c>
      <c r="AI121" s="125">
        <f t="shared" si="61"/>
        <v>0</v>
      </c>
      <c r="AJ121" s="125">
        <f t="shared" si="61"/>
        <v>0</v>
      </c>
      <c r="AK121" s="125">
        <f t="shared" si="61"/>
        <v>0</v>
      </c>
      <c r="AL121" s="125">
        <f t="shared" si="61"/>
        <v>0</v>
      </c>
      <c r="AM121" s="125">
        <f t="shared" si="61"/>
        <v>0</v>
      </c>
      <c r="AN121" s="125">
        <f t="shared" si="61"/>
        <v>0</v>
      </c>
      <c r="AO121" s="125">
        <f t="shared" si="61"/>
        <v>0</v>
      </c>
      <c r="AP121" s="125">
        <f t="shared" si="61"/>
        <v>0</v>
      </c>
      <c r="AQ121" s="125">
        <f t="shared" si="61"/>
        <v>0</v>
      </c>
      <c r="AR121" s="125">
        <f t="shared" si="61"/>
        <v>0</v>
      </c>
      <c r="AS121" s="125">
        <f t="shared" si="61"/>
        <v>0</v>
      </c>
      <c r="AT121" s="125">
        <f t="shared" si="61"/>
        <v>0</v>
      </c>
      <c r="AU121" s="125">
        <f t="shared" si="61"/>
        <v>0</v>
      </c>
      <c r="AV121" s="125">
        <f t="shared" si="61"/>
        <v>0</v>
      </c>
      <c r="AW121" s="125">
        <f t="shared" si="61"/>
        <v>0</v>
      </c>
      <c r="AX121" s="125">
        <f t="shared" si="61"/>
        <v>0</v>
      </c>
      <c r="AY121" s="125">
        <f t="shared" si="61"/>
        <v>0</v>
      </c>
      <c r="AZ121" s="125">
        <f t="shared" si="61"/>
        <v>0</v>
      </c>
      <c r="BA121" s="125">
        <f t="shared" si="61"/>
        <v>0</v>
      </c>
      <c r="BB121" s="125">
        <f t="shared" si="61"/>
        <v>0</v>
      </c>
      <c r="BC121" s="125">
        <f t="shared" si="61"/>
        <v>0</v>
      </c>
      <c r="BD121" s="125">
        <f t="shared" si="61"/>
        <v>0</v>
      </c>
      <c r="BE121" s="125">
        <f t="shared" si="44"/>
        <v>0</v>
      </c>
      <c r="BF121" s="125">
        <f t="shared" si="45"/>
        <v>0</v>
      </c>
      <c r="BG121" s="125"/>
      <c r="BH121" s="125"/>
      <c r="BI121" s="125">
        <v>0</v>
      </c>
      <c r="BJ121" s="125">
        <v>0</v>
      </c>
      <c r="BK121" s="125">
        <v>0</v>
      </c>
      <c r="BL121" s="125">
        <v>0</v>
      </c>
      <c r="BM121" s="125">
        <v>0</v>
      </c>
      <c r="BN121" s="125">
        <v>0</v>
      </c>
      <c r="BO121" s="125">
        <v>0</v>
      </c>
      <c r="BP121" s="125">
        <v>0</v>
      </c>
      <c r="BQ121" s="125">
        <v>0</v>
      </c>
    </row>
    <row r="122" s="110" customFormat="1" spans="1:69">
      <c r="A122" s="123" t="s">
        <v>253</v>
      </c>
      <c r="B122" s="123" t="s">
        <v>272</v>
      </c>
      <c r="C122" s="123" t="s">
        <v>154</v>
      </c>
      <c r="D122" s="124" t="s">
        <v>273</v>
      </c>
      <c r="E122" s="125">
        <f t="shared" si="39"/>
        <v>0</v>
      </c>
      <c r="F122" s="125">
        <f t="shared" si="41"/>
        <v>0</v>
      </c>
      <c r="G122" s="125">
        <v>0</v>
      </c>
      <c r="H122" s="125">
        <f t="shared" si="42"/>
        <v>0</v>
      </c>
      <c r="I122" s="125">
        <v>0</v>
      </c>
      <c r="J122" s="125">
        <v>0</v>
      </c>
      <c r="K122" s="125">
        <v>0</v>
      </c>
      <c r="L122" s="125">
        <v>0</v>
      </c>
      <c r="M122" s="125">
        <v>0</v>
      </c>
      <c r="N122" s="125">
        <v>0</v>
      </c>
      <c r="O122" s="125">
        <v>0</v>
      </c>
      <c r="P122" s="125">
        <v>0</v>
      </c>
      <c r="Q122" s="125"/>
      <c r="R122" s="125">
        <v>0</v>
      </c>
      <c r="S122" s="125">
        <v>0</v>
      </c>
      <c r="T122" s="125">
        <v>0</v>
      </c>
      <c r="U122" s="125">
        <v>0</v>
      </c>
      <c r="V122" s="125">
        <v>0</v>
      </c>
      <c r="W122" s="125">
        <v>0</v>
      </c>
      <c r="X122" s="123" t="s">
        <v>253</v>
      </c>
      <c r="Y122" s="123" t="s">
        <v>272</v>
      </c>
      <c r="Z122" s="123" t="s">
        <v>154</v>
      </c>
      <c r="AA122" s="124" t="s">
        <v>273</v>
      </c>
      <c r="AB122" s="125">
        <f>SUBTOTAL(9,AC122:BD122)</f>
        <v>0</v>
      </c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>
        <v>0</v>
      </c>
      <c r="BE122" s="125">
        <f t="shared" si="44"/>
        <v>0</v>
      </c>
      <c r="BF122" s="125">
        <f t="shared" si="45"/>
        <v>0</v>
      </c>
      <c r="BG122" s="125"/>
      <c r="BH122" s="125"/>
      <c r="BI122" s="125">
        <v>0</v>
      </c>
      <c r="BJ122" s="125">
        <v>0</v>
      </c>
      <c r="BK122" s="125">
        <v>0</v>
      </c>
      <c r="BL122" s="125">
        <v>0</v>
      </c>
      <c r="BM122" s="125">
        <v>0</v>
      </c>
      <c r="BN122" s="125">
        <v>0</v>
      </c>
      <c r="BO122" s="125">
        <v>0</v>
      </c>
      <c r="BP122" s="125">
        <v>0</v>
      </c>
      <c r="BQ122" s="125">
        <v>0</v>
      </c>
    </row>
    <row r="123" s="110" customFormat="1" spans="1:69">
      <c r="A123" s="123"/>
      <c r="B123" s="123" t="s">
        <v>154</v>
      </c>
      <c r="C123" s="123"/>
      <c r="D123" s="124" t="s">
        <v>274</v>
      </c>
      <c r="E123" s="125">
        <f t="shared" si="39"/>
        <v>104.69</v>
      </c>
      <c r="F123" s="125">
        <f t="shared" si="41"/>
        <v>0</v>
      </c>
      <c r="G123" s="125">
        <v>0</v>
      </c>
      <c r="H123" s="125">
        <f t="shared" si="42"/>
        <v>0</v>
      </c>
      <c r="I123" s="125">
        <v>0</v>
      </c>
      <c r="J123" s="125">
        <v>0</v>
      </c>
      <c r="K123" s="125">
        <v>0</v>
      </c>
      <c r="L123" s="125">
        <v>0</v>
      </c>
      <c r="M123" s="125">
        <v>0</v>
      </c>
      <c r="N123" s="125">
        <v>0</v>
      </c>
      <c r="O123" s="125">
        <v>0</v>
      </c>
      <c r="P123" s="125">
        <v>0</v>
      </c>
      <c r="Q123" s="125"/>
      <c r="R123" s="125">
        <v>0</v>
      </c>
      <c r="S123" s="125">
        <v>0</v>
      </c>
      <c r="T123" s="125">
        <v>0</v>
      </c>
      <c r="U123" s="125">
        <v>0</v>
      </c>
      <c r="V123" s="125">
        <v>0</v>
      </c>
      <c r="W123" s="125">
        <v>0</v>
      </c>
      <c r="X123" s="123"/>
      <c r="Y123" s="123" t="s">
        <v>154</v>
      </c>
      <c r="Z123" s="123"/>
      <c r="AA123" s="124" t="s">
        <v>274</v>
      </c>
      <c r="AB123" s="125">
        <f>AB124</f>
        <v>0</v>
      </c>
      <c r="AC123" s="125">
        <f t="shared" ref="AC123:BD123" si="62">AC124</f>
        <v>0</v>
      </c>
      <c r="AD123" s="125">
        <f t="shared" si="62"/>
        <v>0</v>
      </c>
      <c r="AE123" s="125">
        <f t="shared" si="62"/>
        <v>0</v>
      </c>
      <c r="AF123" s="125">
        <f t="shared" si="62"/>
        <v>0</v>
      </c>
      <c r="AG123" s="125">
        <f t="shared" si="62"/>
        <v>0</v>
      </c>
      <c r="AH123" s="125">
        <f t="shared" si="62"/>
        <v>0</v>
      </c>
      <c r="AI123" s="125">
        <f t="shared" si="62"/>
        <v>0</v>
      </c>
      <c r="AJ123" s="125">
        <f t="shared" si="62"/>
        <v>0</v>
      </c>
      <c r="AK123" s="125">
        <f t="shared" si="62"/>
        <v>0</v>
      </c>
      <c r="AL123" s="125">
        <f t="shared" si="62"/>
        <v>0</v>
      </c>
      <c r="AM123" s="125">
        <f t="shared" si="62"/>
        <v>0</v>
      </c>
      <c r="AN123" s="125">
        <f t="shared" si="62"/>
        <v>0</v>
      </c>
      <c r="AO123" s="125">
        <f t="shared" si="62"/>
        <v>0</v>
      </c>
      <c r="AP123" s="125">
        <f t="shared" si="62"/>
        <v>0</v>
      </c>
      <c r="AQ123" s="125">
        <f t="shared" si="62"/>
        <v>0</v>
      </c>
      <c r="AR123" s="125">
        <f t="shared" si="62"/>
        <v>0</v>
      </c>
      <c r="AS123" s="125">
        <f t="shared" si="62"/>
        <v>0</v>
      </c>
      <c r="AT123" s="125">
        <f t="shared" si="62"/>
        <v>0</v>
      </c>
      <c r="AU123" s="125">
        <f t="shared" si="62"/>
        <v>0</v>
      </c>
      <c r="AV123" s="125">
        <f t="shared" si="62"/>
        <v>0</v>
      </c>
      <c r="AW123" s="125">
        <f t="shared" si="62"/>
        <v>0</v>
      </c>
      <c r="AX123" s="125">
        <f t="shared" si="62"/>
        <v>0</v>
      </c>
      <c r="AY123" s="125">
        <f t="shared" si="62"/>
        <v>0</v>
      </c>
      <c r="AZ123" s="125">
        <f t="shared" si="62"/>
        <v>0</v>
      </c>
      <c r="BA123" s="125">
        <f t="shared" si="62"/>
        <v>0</v>
      </c>
      <c r="BB123" s="125">
        <f t="shared" si="62"/>
        <v>0</v>
      </c>
      <c r="BC123" s="125">
        <f t="shared" si="62"/>
        <v>0</v>
      </c>
      <c r="BD123" s="125">
        <f t="shared" si="62"/>
        <v>0</v>
      </c>
      <c r="BE123" s="125">
        <f t="shared" si="44"/>
        <v>104.69</v>
      </c>
      <c r="BF123" s="125">
        <f t="shared" si="45"/>
        <v>0</v>
      </c>
      <c r="BG123" s="125"/>
      <c r="BH123" s="125"/>
      <c r="BI123" s="125">
        <v>0</v>
      </c>
      <c r="BJ123" s="125">
        <v>0</v>
      </c>
      <c r="BK123" s="125">
        <v>0</v>
      </c>
      <c r="BL123" s="125">
        <v>0</v>
      </c>
      <c r="BM123" s="125">
        <v>0</v>
      </c>
      <c r="BN123" s="125">
        <v>0</v>
      </c>
      <c r="BO123" s="125">
        <v>0</v>
      </c>
      <c r="BP123" s="125">
        <v>0</v>
      </c>
      <c r="BQ123" s="125">
        <v>104.69</v>
      </c>
    </row>
    <row r="124" s="110" customFormat="1" spans="1:69">
      <c r="A124" s="123" t="s">
        <v>253</v>
      </c>
      <c r="B124" s="123" t="s">
        <v>248</v>
      </c>
      <c r="C124" s="123" t="s">
        <v>154</v>
      </c>
      <c r="D124" s="124" t="s">
        <v>275</v>
      </c>
      <c r="E124" s="125">
        <f t="shared" si="39"/>
        <v>104.69</v>
      </c>
      <c r="F124" s="125">
        <f t="shared" si="41"/>
        <v>0</v>
      </c>
      <c r="G124" s="125">
        <v>0</v>
      </c>
      <c r="H124" s="125">
        <f t="shared" si="42"/>
        <v>0</v>
      </c>
      <c r="I124" s="125">
        <v>0</v>
      </c>
      <c r="J124" s="125">
        <v>0</v>
      </c>
      <c r="K124" s="125">
        <v>0</v>
      </c>
      <c r="L124" s="125">
        <v>0</v>
      </c>
      <c r="M124" s="125">
        <v>0</v>
      </c>
      <c r="N124" s="125">
        <v>0</v>
      </c>
      <c r="O124" s="125">
        <v>0</v>
      </c>
      <c r="P124" s="125">
        <v>0</v>
      </c>
      <c r="Q124" s="125"/>
      <c r="R124" s="125">
        <v>0</v>
      </c>
      <c r="S124" s="125">
        <v>0</v>
      </c>
      <c r="T124" s="125">
        <v>0</v>
      </c>
      <c r="U124" s="125">
        <v>0</v>
      </c>
      <c r="V124" s="125">
        <v>0</v>
      </c>
      <c r="W124" s="125">
        <v>0</v>
      </c>
      <c r="X124" s="123" t="s">
        <v>253</v>
      </c>
      <c r="Y124" s="123" t="s">
        <v>248</v>
      </c>
      <c r="Z124" s="123" t="s">
        <v>154</v>
      </c>
      <c r="AA124" s="124" t="s">
        <v>275</v>
      </c>
      <c r="AB124" s="125">
        <f>SUBTOTAL(9,AC124:BD124)</f>
        <v>0</v>
      </c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>
        <v>0</v>
      </c>
      <c r="BE124" s="125">
        <f t="shared" si="44"/>
        <v>104.69</v>
      </c>
      <c r="BF124" s="125">
        <f t="shared" si="45"/>
        <v>0</v>
      </c>
      <c r="BG124" s="125"/>
      <c r="BH124" s="125"/>
      <c r="BI124" s="125">
        <v>0</v>
      </c>
      <c r="BJ124" s="125">
        <v>0</v>
      </c>
      <c r="BK124" s="125">
        <v>0</v>
      </c>
      <c r="BL124" s="125">
        <v>0</v>
      </c>
      <c r="BM124" s="125">
        <v>0</v>
      </c>
      <c r="BN124" s="125">
        <v>0</v>
      </c>
      <c r="BO124" s="125">
        <v>0</v>
      </c>
      <c r="BP124" s="125">
        <v>0</v>
      </c>
      <c r="BQ124" s="125">
        <v>104.69</v>
      </c>
    </row>
    <row r="125" s="110" customFormat="1" spans="1:69">
      <c r="A125" s="123" t="s">
        <v>276</v>
      </c>
      <c r="B125" s="123"/>
      <c r="C125" s="123"/>
      <c r="D125" s="124" t="s">
        <v>277</v>
      </c>
      <c r="E125" s="125">
        <f t="shared" si="39"/>
        <v>127.45</v>
      </c>
      <c r="F125" s="125">
        <f t="shared" si="41"/>
        <v>99</v>
      </c>
      <c r="G125" s="125">
        <v>60.85</v>
      </c>
      <c r="H125" s="125">
        <f t="shared" si="42"/>
        <v>31.5</v>
      </c>
      <c r="I125" s="125">
        <v>31.5</v>
      </c>
      <c r="J125" s="125">
        <v>0</v>
      </c>
      <c r="K125" s="125">
        <v>0</v>
      </c>
      <c r="L125" s="125">
        <v>0</v>
      </c>
      <c r="M125" s="125">
        <v>5.07</v>
      </c>
      <c r="N125" s="125">
        <v>0</v>
      </c>
      <c r="O125" s="125">
        <v>1.58</v>
      </c>
      <c r="P125" s="125">
        <v>0</v>
      </c>
      <c r="Q125" s="125"/>
      <c r="R125" s="125">
        <v>0</v>
      </c>
      <c r="S125" s="125">
        <v>0</v>
      </c>
      <c r="T125" s="125">
        <v>0</v>
      </c>
      <c r="U125" s="125">
        <v>0</v>
      </c>
      <c r="V125" s="125">
        <v>0</v>
      </c>
      <c r="W125" s="125">
        <v>0</v>
      </c>
      <c r="X125" s="123" t="s">
        <v>276</v>
      </c>
      <c r="Y125" s="123"/>
      <c r="Z125" s="123"/>
      <c r="AA125" s="124" t="s">
        <v>277</v>
      </c>
      <c r="AB125" s="125">
        <f>AB126+AB130+AB132+AB134</f>
        <v>27.94</v>
      </c>
      <c r="AC125" s="125">
        <f t="shared" ref="AC125:BD125" si="63">AC126+AC130+AC132+AC134</f>
        <v>0.7</v>
      </c>
      <c r="AD125" s="125">
        <f t="shared" si="63"/>
        <v>0</v>
      </c>
      <c r="AE125" s="125">
        <f t="shared" si="63"/>
        <v>0</v>
      </c>
      <c r="AF125" s="125">
        <f t="shared" si="63"/>
        <v>0</v>
      </c>
      <c r="AG125" s="125">
        <f t="shared" si="63"/>
        <v>0</v>
      </c>
      <c r="AH125" s="125">
        <f t="shared" si="63"/>
        <v>0</v>
      </c>
      <c r="AI125" s="125">
        <f t="shared" si="63"/>
        <v>0</v>
      </c>
      <c r="AJ125" s="125">
        <f t="shared" si="63"/>
        <v>0</v>
      </c>
      <c r="AK125" s="125">
        <f t="shared" si="63"/>
        <v>0</v>
      </c>
      <c r="AL125" s="125">
        <f t="shared" si="63"/>
        <v>0.5</v>
      </c>
      <c r="AM125" s="125">
        <f t="shared" si="63"/>
        <v>0</v>
      </c>
      <c r="AN125" s="125">
        <f t="shared" si="63"/>
        <v>0</v>
      </c>
      <c r="AO125" s="125">
        <f t="shared" si="63"/>
        <v>0</v>
      </c>
      <c r="AP125" s="125">
        <f t="shared" si="63"/>
        <v>0</v>
      </c>
      <c r="AQ125" s="125">
        <f t="shared" si="63"/>
        <v>0</v>
      </c>
      <c r="AR125" s="125">
        <f t="shared" si="63"/>
        <v>0</v>
      </c>
      <c r="AS125" s="125">
        <f t="shared" si="63"/>
        <v>0</v>
      </c>
      <c r="AT125" s="125">
        <f t="shared" si="63"/>
        <v>0</v>
      </c>
      <c r="AU125" s="125">
        <f t="shared" si="63"/>
        <v>0</v>
      </c>
      <c r="AV125" s="125">
        <f t="shared" si="63"/>
        <v>0</v>
      </c>
      <c r="AW125" s="125">
        <f t="shared" si="63"/>
        <v>0</v>
      </c>
      <c r="AX125" s="125">
        <f t="shared" si="63"/>
        <v>0</v>
      </c>
      <c r="AY125" s="125">
        <f t="shared" si="63"/>
        <v>0</v>
      </c>
      <c r="AZ125" s="125">
        <f t="shared" si="63"/>
        <v>0</v>
      </c>
      <c r="BA125" s="125">
        <f t="shared" si="63"/>
        <v>0</v>
      </c>
      <c r="BB125" s="125">
        <f t="shared" si="63"/>
        <v>0</v>
      </c>
      <c r="BC125" s="125">
        <f t="shared" si="63"/>
        <v>0</v>
      </c>
      <c r="BD125" s="125">
        <f t="shared" si="63"/>
        <v>0</v>
      </c>
      <c r="BE125" s="125">
        <f t="shared" si="44"/>
        <v>0.51</v>
      </c>
      <c r="BF125" s="125">
        <f t="shared" si="45"/>
        <v>0</v>
      </c>
      <c r="BG125" s="125"/>
      <c r="BH125" s="125"/>
      <c r="BI125" s="125">
        <v>0</v>
      </c>
      <c r="BJ125" s="125">
        <v>0</v>
      </c>
      <c r="BK125" s="125">
        <v>0.51</v>
      </c>
      <c r="BL125" s="125">
        <v>0</v>
      </c>
      <c r="BM125" s="125">
        <v>0</v>
      </c>
      <c r="BN125" s="125">
        <v>0</v>
      </c>
      <c r="BO125" s="125">
        <v>0</v>
      </c>
      <c r="BP125" s="125">
        <v>0</v>
      </c>
      <c r="BQ125" s="125">
        <v>0</v>
      </c>
    </row>
    <row r="126" s="110" customFormat="1" spans="1:69">
      <c r="A126" s="123"/>
      <c r="B126" s="123" t="s">
        <v>137</v>
      </c>
      <c r="C126" s="123"/>
      <c r="D126" s="124" t="s">
        <v>278</v>
      </c>
      <c r="E126" s="125">
        <f t="shared" si="39"/>
        <v>120.68</v>
      </c>
      <c r="F126" s="125">
        <f t="shared" si="41"/>
        <v>93.94</v>
      </c>
      <c r="G126" s="125">
        <v>57.64</v>
      </c>
      <c r="H126" s="125">
        <f t="shared" si="42"/>
        <v>31.5</v>
      </c>
      <c r="I126" s="125">
        <v>31.5</v>
      </c>
      <c r="J126" s="125">
        <v>0</v>
      </c>
      <c r="K126" s="125">
        <v>0</v>
      </c>
      <c r="L126" s="125">
        <v>0</v>
      </c>
      <c r="M126" s="125">
        <v>4.8</v>
      </c>
      <c r="N126" s="125">
        <v>0</v>
      </c>
      <c r="O126" s="125">
        <v>0</v>
      </c>
      <c r="P126" s="125">
        <v>0</v>
      </c>
      <c r="Q126" s="125"/>
      <c r="R126" s="125">
        <v>0</v>
      </c>
      <c r="S126" s="125">
        <v>0</v>
      </c>
      <c r="T126" s="125">
        <v>0</v>
      </c>
      <c r="U126" s="125">
        <v>0</v>
      </c>
      <c r="V126" s="125">
        <v>0</v>
      </c>
      <c r="W126" s="125">
        <v>0</v>
      </c>
      <c r="X126" s="123"/>
      <c r="Y126" s="123" t="s">
        <v>137</v>
      </c>
      <c r="Z126" s="123"/>
      <c r="AA126" s="124" t="s">
        <v>278</v>
      </c>
      <c r="AB126" s="125">
        <f>SUM(AB127:AB129)</f>
        <v>26.74</v>
      </c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>
        <v>0</v>
      </c>
      <c r="BE126" s="125">
        <f t="shared" si="44"/>
        <v>0</v>
      </c>
      <c r="BF126" s="125">
        <f t="shared" si="45"/>
        <v>0</v>
      </c>
      <c r="BG126" s="125"/>
      <c r="BH126" s="125"/>
      <c r="BI126" s="125">
        <v>0</v>
      </c>
      <c r="BJ126" s="125">
        <v>0</v>
      </c>
      <c r="BK126" s="125">
        <v>0</v>
      </c>
      <c r="BL126" s="125">
        <v>0</v>
      </c>
      <c r="BM126" s="125">
        <v>0</v>
      </c>
      <c r="BN126" s="125">
        <v>0</v>
      </c>
      <c r="BO126" s="125">
        <v>0</v>
      </c>
      <c r="BP126" s="125">
        <v>0</v>
      </c>
      <c r="BQ126" s="125">
        <v>0</v>
      </c>
    </row>
    <row r="127" s="110" customFormat="1" spans="1:69">
      <c r="A127" s="123" t="s">
        <v>279</v>
      </c>
      <c r="B127" s="123" t="s">
        <v>140</v>
      </c>
      <c r="C127" s="123" t="s">
        <v>137</v>
      </c>
      <c r="D127" s="124" t="s">
        <v>141</v>
      </c>
      <c r="E127" s="125">
        <f t="shared" si="39"/>
        <v>120.68</v>
      </c>
      <c r="F127" s="125">
        <f t="shared" si="41"/>
        <v>93.94</v>
      </c>
      <c r="G127" s="125">
        <v>57.64</v>
      </c>
      <c r="H127" s="125">
        <f t="shared" si="42"/>
        <v>31.5</v>
      </c>
      <c r="I127" s="125">
        <v>31.5</v>
      </c>
      <c r="J127" s="125">
        <v>0</v>
      </c>
      <c r="K127" s="125">
        <v>0</v>
      </c>
      <c r="L127" s="125">
        <v>0</v>
      </c>
      <c r="M127" s="125">
        <v>4.8</v>
      </c>
      <c r="N127" s="125">
        <v>0</v>
      </c>
      <c r="O127" s="125">
        <v>0</v>
      </c>
      <c r="P127" s="125">
        <v>0</v>
      </c>
      <c r="Q127" s="125"/>
      <c r="R127" s="125">
        <v>0</v>
      </c>
      <c r="S127" s="125">
        <v>0</v>
      </c>
      <c r="T127" s="125">
        <v>0</v>
      </c>
      <c r="U127" s="125">
        <v>0</v>
      </c>
      <c r="V127" s="125">
        <v>0</v>
      </c>
      <c r="W127" s="125">
        <v>0</v>
      </c>
      <c r="X127" s="123" t="s">
        <v>279</v>
      </c>
      <c r="Y127" s="123" t="s">
        <v>140</v>
      </c>
      <c r="Z127" s="123" t="s">
        <v>137</v>
      </c>
      <c r="AA127" s="124" t="s">
        <v>141</v>
      </c>
      <c r="AB127" s="125">
        <f t="shared" ref="AB127:AB129" si="64">SUBTOTAL(9,AC127:BD127)</f>
        <v>26.74</v>
      </c>
      <c r="AC127" s="136">
        <v>1.5</v>
      </c>
      <c r="AD127" s="136">
        <v>0.2</v>
      </c>
      <c r="AE127" s="137">
        <v>0</v>
      </c>
      <c r="AF127" s="137">
        <v>0.1</v>
      </c>
      <c r="AG127" s="136">
        <v>0.5</v>
      </c>
      <c r="AH127" s="136">
        <v>1.3</v>
      </c>
      <c r="AI127" s="136">
        <v>0.1</v>
      </c>
      <c r="AJ127" s="136">
        <v>0</v>
      </c>
      <c r="AK127" s="136">
        <v>0</v>
      </c>
      <c r="AL127" s="136">
        <v>1.2</v>
      </c>
      <c r="AM127" s="137">
        <v>0</v>
      </c>
      <c r="AN127" s="136">
        <v>0</v>
      </c>
      <c r="AO127" s="136">
        <v>0</v>
      </c>
      <c r="AP127" s="136">
        <v>0.9</v>
      </c>
      <c r="AQ127" s="136">
        <v>0.5</v>
      </c>
      <c r="AR127" s="136">
        <v>6.5</v>
      </c>
      <c r="AS127" s="137">
        <v>0</v>
      </c>
      <c r="AT127" s="137">
        <v>0</v>
      </c>
      <c r="AU127" s="137">
        <v>0</v>
      </c>
      <c r="AV127" s="136">
        <v>0</v>
      </c>
      <c r="AW127" s="137">
        <v>0</v>
      </c>
      <c r="AX127" s="136">
        <v>4.5</v>
      </c>
      <c r="AY127" s="136">
        <v>0</v>
      </c>
      <c r="AZ127" s="136">
        <v>0</v>
      </c>
      <c r="BA127" s="136">
        <v>9.24</v>
      </c>
      <c r="BB127" s="136">
        <v>0</v>
      </c>
      <c r="BC127" s="136">
        <v>0.2</v>
      </c>
      <c r="BD127" s="125">
        <v>0</v>
      </c>
      <c r="BE127" s="125">
        <f t="shared" si="44"/>
        <v>0</v>
      </c>
      <c r="BF127" s="125">
        <f t="shared" si="45"/>
        <v>0</v>
      </c>
      <c r="BG127" s="125"/>
      <c r="BH127" s="125"/>
      <c r="BI127" s="125">
        <v>0</v>
      </c>
      <c r="BJ127" s="125">
        <v>0</v>
      </c>
      <c r="BK127" s="125">
        <v>0</v>
      </c>
      <c r="BL127" s="125">
        <v>0</v>
      </c>
      <c r="BM127" s="125">
        <v>0</v>
      </c>
      <c r="BN127" s="125">
        <v>0</v>
      </c>
      <c r="BO127" s="125">
        <v>0</v>
      </c>
      <c r="BP127" s="125">
        <v>0</v>
      </c>
      <c r="BQ127" s="125">
        <v>0</v>
      </c>
    </row>
    <row r="128" s="110" customFormat="1" spans="1:69">
      <c r="A128" s="123" t="s">
        <v>279</v>
      </c>
      <c r="B128" s="123" t="s">
        <v>140</v>
      </c>
      <c r="C128" s="123" t="s">
        <v>142</v>
      </c>
      <c r="D128" s="124" t="s">
        <v>148</v>
      </c>
      <c r="E128" s="125">
        <f t="shared" si="39"/>
        <v>0</v>
      </c>
      <c r="F128" s="125">
        <f t="shared" si="41"/>
        <v>0</v>
      </c>
      <c r="G128" s="125">
        <v>0</v>
      </c>
      <c r="H128" s="125">
        <f t="shared" si="42"/>
        <v>0</v>
      </c>
      <c r="I128" s="125">
        <v>0</v>
      </c>
      <c r="J128" s="125">
        <v>0</v>
      </c>
      <c r="K128" s="125">
        <v>0</v>
      </c>
      <c r="L128" s="125">
        <v>0</v>
      </c>
      <c r="M128" s="125">
        <v>0</v>
      </c>
      <c r="N128" s="125">
        <v>0</v>
      </c>
      <c r="O128" s="125">
        <v>0</v>
      </c>
      <c r="P128" s="125">
        <v>0</v>
      </c>
      <c r="Q128" s="125"/>
      <c r="R128" s="125">
        <v>0</v>
      </c>
      <c r="S128" s="125">
        <v>0</v>
      </c>
      <c r="T128" s="125">
        <v>0</v>
      </c>
      <c r="U128" s="125">
        <v>0</v>
      </c>
      <c r="V128" s="125">
        <v>0</v>
      </c>
      <c r="W128" s="125">
        <v>0</v>
      </c>
      <c r="X128" s="123" t="s">
        <v>279</v>
      </c>
      <c r="Y128" s="123" t="s">
        <v>140</v>
      </c>
      <c r="Z128" s="123" t="s">
        <v>142</v>
      </c>
      <c r="AA128" s="124" t="s">
        <v>148</v>
      </c>
      <c r="AB128" s="125">
        <f t="shared" si="64"/>
        <v>0</v>
      </c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>
        <v>0</v>
      </c>
      <c r="BE128" s="125">
        <f t="shared" si="44"/>
        <v>0</v>
      </c>
      <c r="BF128" s="125">
        <f t="shared" si="45"/>
        <v>0</v>
      </c>
      <c r="BG128" s="125"/>
      <c r="BH128" s="125"/>
      <c r="BI128" s="125">
        <v>0</v>
      </c>
      <c r="BJ128" s="125">
        <v>0</v>
      </c>
      <c r="BK128" s="125">
        <v>0</v>
      </c>
      <c r="BL128" s="125">
        <v>0</v>
      </c>
      <c r="BM128" s="125">
        <v>0</v>
      </c>
      <c r="BN128" s="125">
        <v>0</v>
      </c>
      <c r="BO128" s="125">
        <v>0</v>
      </c>
      <c r="BP128" s="125">
        <v>0</v>
      </c>
      <c r="BQ128" s="125">
        <v>0</v>
      </c>
    </row>
    <row r="129" s="110" customFormat="1" ht="19.5" customHeight="1" spans="1:69">
      <c r="A129" s="123" t="s">
        <v>279</v>
      </c>
      <c r="B129" s="123" t="s">
        <v>140</v>
      </c>
      <c r="C129" s="123" t="s">
        <v>154</v>
      </c>
      <c r="D129" s="124" t="s">
        <v>280</v>
      </c>
      <c r="E129" s="125">
        <f t="shared" si="39"/>
        <v>0</v>
      </c>
      <c r="F129" s="125">
        <f t="shared" si="41"/>
        <v>0</v>
      </c>
      <c r="G129" s="125">
        <v>0</v>
      </c>
      <c r="H129" s="125">
        <f t="shared" si="42"/>
        <v>0</v>
      </c>
      <c r="I129" s="125">
        <v>0</v>
      </c>
      <c r="J129" s="125">
        <v>0</v>
      </c>
      <c r="K129" s="125">
        <v>0</v>
      </c>
      <c r="L129" s="125">
        <v>0</v>
      </c>
      <c r="M129" s="125">
        <v>0</v>
      </c>
      <c r="N129" s="125">
        <v>0</v>
      </c>
      <c r="O129" s="125">
        <v>0</v>
      </c>
      <c r="P129" s="125">
        <v>0</v>
      </c>
      <c r="Q129" s="125"/>
      <c r="R129" s="125">
        <v>0</v>
      </c>
      <c r="S129" s="125">
        <v>0</v>
      </c>
      <c r="T129" s="125">
        <v>0</v>
      </c>
      <c r="U129" s="125">
        <v>0</v>
      </c>
      <c r="V129" s="125">
        <v>0</v>
      </c>
      <c r="W129" s="125">
        <v>0</v>
      </c>
      <c r="X129" s="123" t="s">
        <v>279</v>
      </c>
      <c r="Y129" s="123" t="s">
        <v>140</v>
      </c>
      <c r="Z129" s="123" t="s">
        <v>154</v>
      </c>
      <c r="AA129" s="124" t="s">
        <v>280</v>
      </c>
      <c r="AB129" s="125">
        <f t="shared" si="64"/>
        <v>0</v>
      </c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>
        <v>0</v>
      </c>
      <c r="BE129" s="125">
        <f t="shared" si="44"/>
        <v>0</v>
      </c>
      <c r="BF129" s="125">
        <f t="shared" si="45"/>
        <v>0</v>
      </c>
      <c r="BG129" s="125"/>
      <c r="BH129" s="125"/>
      <c r="BI129" s="125">
        <v>0</v>
      </c>
      <c r="BJ129" s="125">
        <v>0</v>
      </c>
      <c r="BK129" s="125">
        <v>0</v>
      </c>
      <c r="BL129" s="125">
        <v>0</v>
      </c>
      <c r="BM129" s="125">
        <v>0</v>
      </c>
      <c r="BN129" s="125">
        <v>0</v>
      </c>
      <c r="BO129" s="125">
        <v>0</v>
      </c>
      <c r="BP129" s="125">
        <v>0</v>
      </c>
      <c r="BQ129" s="125">
        <v>0</v>
      </c>
    </row>
    <row r="130" s="110" customFormat="1" ht="19.5" customHeight="1" spans="1:69">
      <c r="A130" s="123"/>
      <c r="B130" s="123" t="s">
        <v>156</v>
      </c>
      <c r="C130" s="123"/>
      <c r="D130" s="124" t="s">
        <v>281</v>
      </c>
      <c r="E130" s="125">
        <f t="shared" si="39"/>
        <v>0</v>
      </c>
      <c r="F130" s="125">
        <f t="shared" si="41"/>
        <v>0</v>
      </c>
      <c r="G130" s="125">
        <v>0</v>
      </c>
      <c r="H130" s="125">
        <f t="shared" si="42"/>
        <v>0</v>
      </c>
      <c r="I130" s="125">
        <v>0</v>
      </c>
      <c r="J130" s="125">
        <v>0</v>
      </c>
      <c r="K130" s="125">
        <v>0</v>
      </c>
      <c r="L130" s="125">
        <v>0</v>
      </c>
      <c r="M130" s="125">
        <v>0</v>
      </c>
      <c r="N130" s="125">
        <v>0</v>
      </c>
      <c r="O130" s="125">
        <v>0</v>
      </c>
      <c r="P130" s="125">
        <v>0</v>
      </c>
      <c r="Q130" s="125"/>
      <c r="R130" s="125">
        <v>0</v>
      </c>
      <c r="S130" s="125">
        <v>0</v>
      </c>
      <c r="T130" s="125">
        <v>0</v>
      </c>
      <c r="U130" s="125">
        <v>0</v>
      </c>
      <c r="V130" s="125">
        <v>0</v>
      </c>
      <c r="W130" s="125">
        <v>0</v>
      </c>
      <c r="X130" s="123"/>
      <c r="Y130" s="123" t="s">
        <v>156</v>
      </c>
      <c r="Z130" s="123"/>
      <c r="AA130" s="124" t="s">
        <v>281</v>
      </c>
      <c r="AB130" s="125">
        <f>AB131</f>
        <v>0</v>
      </c>
      <c r="AC130" s="125">
        <f t="shared" ref="AC130:BD130" si="65">AC131</f>
        <v>0</v>
      </c>
      <c r="AD130" s="125">
        <f t="shared" si="65"/>
        <v>0</v>
      </c>
      <c r="AE130" s="125">
        <f t="shared" si="65"/>
        <v>0</v>
      </c>
      <c r="AF130" s="125">
        <f t="shared" si="65"/>
        <v>0</v>
      </c>
      <c r="AG130" s="125">
        <f t="shared" si="65"/>
        <v>0</v>
      </c>
      <c r="AH130" s="125">
        <f t="shared" si="65"/>
        <v>0</v>
      </c>
      <c r="AI130" s="125">
        <f t="shared" si="65"/>
        <v>0</v>
      </c>
      <c r="AJ130" s="125">
        <f t="shared" si="65"/>
        <v>0</v>
      </c>
      <c r="AK130" s="125">
        <f t="shared" si="65"/>
        <v>0</v>
      </c>
      <c r="AL130" s="125">
        <f t="shared" si="65"/>
        <v>0</v>
      </c>
      <c r="AM130" s="125">
        <f t="shared" si="65"/>
        <v>0</v>
      </c>
      <c r="AN130" s="125">
        <f t="shared" si="65"/>
        <v>0</v>
      </c>
      <c r="AO130" s="125">
        <f t="shared" si="65"/>
        <v>0</v>
      </c>
      <c r="AP130" s="125">
        <f t="shared" si="65"/>
        <v>0</v>
      </c>
      <c r="AQ130" s="125">
        <f t="shared" si="65"/>
        <v>0</v>
      </c>
      <c r="AR130" s="125">
        <f t="shared" si="65"/>
        <v>0</v>
      </c>
      <c r="AS130" s="125">
        <f t="shared" si="65"/>
        <v>0</v>
      </c>
      <c r="AT130" s="125">
        <f t="shared" si="65"/>
        <v>0</v>
      </c>
      <c r="AU130" s="125">
        <f t="shared" si="65"/>
        <v>0</v>
      </c>
      <c r="AV130" s="125">
        <f t="shared" si="65"/>
        <v>0</v>
      </c>
      <c r="AW130" s="125">
        <f t="shared" si="65"/>
        <v>0</v>
      </c>
      <c r="AX130" s="125">
        <f t="shared" si="65"/>
        <v>0</v>
      </c>
      <c r="AY130" s="125">
        <f t="shared" si="65"/>
        <v>0</v>
      </c>
      <c r="AZ130" s="125">
        <f t="shared" si="65"/>
        <v>0</v>
      </c>
      <c r="BA130" s="125">
        <f t="shared" si="65"/>
        <v>0</v>
      </c>
      <c r="BB130" s="125">
        <f t="shared" si="65"/>
        <v>0</v>
      </c>
      <c r="BC130" s="125">
        <f t="shared" si="65"/>
        <v>0</v>
      </c>
      <c r="BD130" s="125">
        <f t="shared" si="65"/>
        <v>0</v>
      </c>
      <c r="BE130" s="125">
        <f t="shared" si="44"/>
        <v>0</v>
      </c>
      <c r="BF130" s="125">
        <f t="shared" si="45"/>
        <v>0</v>
      </c>
      <c r="BG130" s="125"/>
      <c r="BH130" s="125"/>
      <c r="BI130" s="125">
        <v>0</v>
      </c>
      <c r="BJ130" s="125">
        <v>0</v>
      </c>
      <c r="BK130" s="125">
        <v>0</v>
      </c>
      <c r="BL130" s="125">
        <v>0</v>
      </c>
      <c r="BM130" s="125">
        <v>0</v>
      </c>
      <c r="BN130" s="125">
        <v>0</v>
      </c>
      <c r="BO130" s="125">
        <v>0</v>
      </c>
      <c r="BP130" s="125">
        <v>0</v>
      </c>
      <c r="BQ130" s="125">
        <v>0</v>
      </c>
    </row>
    <row r="131" s="110" customFormat="1" ht="19.5" customHeight="1" spans="1:69">
      <c r="A131" s="123" t="s">
        <v>279</v>
      </c>
      <c r="B131" s="123" t="s">
        <v>158</v>
      </c>
      <c r="C131" s="123" t="s">
        <v>156</v>
      </c>
      <c r="D131" s="124" t="s">
        <v>282</v>
      </c>
      <c r="E131" s="125">
        <f t="shared" si="39"/>
        <v>0</v>
      </c>
      <c r="F131" s="125">
        <f t="shared" si="41"/>
        <v>0</v>
      </c>
      <c r="G131" s="125">
        <v>0</v>
      </c>
      <c r="H131" s="125">
        <f t="shared" si="42"/>
        <v>0</v>
      </c>
      <c r="I131" s="125">
        <v>0</v>
      </c>
      <c r="J131" s="125">
        <v>0</v>
      </c>
      <c r="K131" s="125">
        <v>0</v>
      </c>
      <c r="L131" s="125">
        <v>0</v>
      </c>
      <c r="M131" s="125">
        <v>0</v>
      </c>
      <c r="N131" s="125">
        <v>0</v>
      </c>
      <c r="O131" s="125">
        <v>0</v>
      </c>
      <c r="P131" s="125">
        <v>0</v>
      </c>
      <c r="Q131" s="125"/>
      <c r="R131" s="125">
        <v>0</v>
      </c>
      <c r="S131" s="125">
        <v>0</v>
      </c>
      <c r="T131" s="125">
        <v>0</v>
      </c>
      <c r="U131" s="125">
        <v>0</v>
      </c>
      <c r="V131" s="125">
        <v>0</v>
      </c>
      <c r="W131" s="125">
        <v>0</v>
      </c>
      <c r="X131" s="123" t="s">
        <v>279</v>
      </c>
      <c r="Y131" s="123" t="s">
        <v>158</v>
      </c>
      <c r="Z131" s="123" t="s">
        <v>156</v>
      </c>
      <c r="AA131" s="124" t="s">
        <v>282</v>
      </c>
      <c r="AB131" s="125">
        <f>SUBTOTAL(9,AC131:BD131)</f>
        <v>0</v>
      </c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>
        <v>0</v>
      </c>
      <c r="BE131" s="125">
        <f t="shared" si="44"/>
        <v>0</v>
      </c>
      <c r="BF131" s="125">
        <f t="shared" si="45"/>
        <v>0</v>
      </c>
      <c r="BG131" s="125"/>
      <c r="BH131" s="125"/>
      <c r="BI131" s="125">
        <v>0</v>
      </c>
      <c r="BJ131" s="125">
        <v>0</v>
      </c>
      <c r="BK131" s="125">
        <v>0</v>
      </c>
      <c r="BL131" s="125">
        <v>0</v>
      </c>
      <c r="BM131" s="125">
        <v>0</v>
      </c>
      <c r="BN131" s="125">
        <v>0</v>
      </c>
      <c r="BO131" s="125">
        <v>0</v>
      </c>
      <c r="BP131" s="125">
        <v>0</v>
      </c>
      <c r="BQ131" s="125">
        <v>0</v>
      </c>
    </row>
    <row r="132" s="110" customFormat="1" ht="19.5" customHeight="1" spans="1:69">
      <c r="A132" s="123"/>
      <c r="B132" s="123" t="s">
        <v>159</v>
      </c>
      <c r="C132" s="123"/>
      <c r="D132" s="124" t="s">
        <v>283</v>
      </c>
      <c r="E132" s="125">
        <f t="shared" si="39"/>
        <v>6.77</v>
      </c>
      <c r="F132" s="125">
        <f t="shared" si="41"/>
        <v>5.06</v>
      </c>
      <c r="G132" s="125">
        <v>3.21</v>
      </c>
      <c r="H132" s="125">
        <f t="shared" si="42"/>
        <v>0</v>
      </c>
      <c r="I132" s="125">
        <v>0</v>
      </c>
      <c r="J132" s="125">
        <v>0</v>
      </c>
      <c r="K132" s="125">
        <v>0</v>
      </c>
      <c r="L132" s="125">
        <v>0</v>
      </c>
      <c r="M132" s="125">
        <v>0.27</v>
      </c>
      <c r="N132" s="125">
        <v>0</v>
      </c>
      <c r="O132" s="125">
        <v>1.58</v>
      </c>
      <c r="P132" s="125">
        <v>0</v>
      </c>
      <c r="Q132" s="125"/>
      <c r="R132" s="125">
        <v>0</v>
      </c>
      <c r="S132" s="125">
        <v>0</v>
      </c>
      <c r="T132" s="125">
        <v>0</v>
      </c>
      <c r="U132" s="125">
        <v>0</v>
      </c>
      <c r="V132" s="125">
        <v>0</v>
      </c>
      <c r="W132" s="125">
        <v>0</v>
      </c>
      <c r="X132" s="123"/>
      <c r="Y132" s="123" t="s">
        <v>159</v>
      </c>
      <c r="Z132" s="123"/>
      <c r="AA132" s="124" t="s">
        <v>283</v>
      </c>
      <c r="AB132" s="125">
        <f>AB133</f>
        <v>1.2</v>
      </c>
      <c r="AC132" s="125">
        <f t="shared" ref="AC132:BD132" si="66">AC133</f>
        <v>0.7</v>
      </c>
      <c r="AD132" s="125">
        <f t="shared" si="66"/>
        <v>0</v>
      </c>
      <c r="AE132" s="125">
        <f t="shared" si="66"/>
        <v>0</v>
      </c>
      <c r="AF132" s="125">
        <f t="shared" si="66"/>
        <v>0</v>
      </c>
      <c r="AG132" s="125">
        <f t="shared" si="66"/>
        <v>0</v>
      </c>
      <c r="AH132" s="125">
        <f t="shared" si="66"/>
        <v>0</v>
      </c>
      <c r="AI132" s="125">
        <f t="shared" si="66"/>
        <v>0</v>
      </c>
      <c r="AJ132" s="125">
        <f t="shared" si="66"/>
        <v>0</v>
      </c>
      <c r="AK132" s="125">
        <f t="shared" si="66"/>
        <v>0</v>
      </c>
      <c r="AL132" s="125">
        <f t="shared" si="66"/>
        <v>0.5</v>
      </c>
      <c r="AM132" s="125">
        <f t="shared" si="66"/>
        <v>0</v>
      </c>
      <c r="AN132" s="125">
        <f t="shared" si="66"/>
        <v>0</v>
      </c>
      <c r="AO132" s="125">
        <f t="shared" si="66"/>
        <v>0</v>
      </c>
      <c r="AP132" s="125">
        <f t="shared" si="66"/>
        <v>0</v>
      </c>
      <c r="AQ132" s="125">
        <f t="shared" si="66"/>
        <v>0</v>
      </c>
      <c r="AR132" s="125">
        <f t="shared" si="66"/>
        <v>0</v>
      </c>
      <c r="AS132" s="125">
        <f t="shared" si="66"/>
        <v>0</v>
      </c>
      <c r="AT132" s="125">
        <f t="shared" si="66"/>
        <v>0</v>
      </c>
      <c r="AU132" s="125">
        <f t="shared" si="66"/>
        <v>0</v>
      </c>
      <c r="AV132" s="125">
        <f t="shared" si="66"/>
        <v>0</v>
      </c>
      <c r="AW132" s="125">
        <f t="shared" si="66"/>
        <v>0</v>
      </c>
      <c r="AX132" s="125">
        <f t="shared" si="66"/>
        <v>0</v>
      </c>
      <c r="AY132" s="125">
        <f t="shared" si="66"/>
        <v>0</v>
      </c>
      <c r="AZ132" s="125">
        <f t="shared" si="66"/>
        <v>0</v>
      </c>
      <c r="BA132" s="125">
        <f t="shared" si="66"/>
        <v>0</v>
      </c>
      <c r="BB132" s="125">
        <f t="shared" si="66"/>
        <v>0</v>
      </c>
      <c r="BC132" s="125">
        <f t="shared" si="66"/>
        <v>0</v>
      </c>
      <c r="BD132" s="125">
        <f t="shared" si="66"/>
        <v>0</v>
      </c>
      <c r="BE132" s="125">
        <f t="shared" si="44"/>
        <v>0.51</v>
      </c>
      <c r="BF132" s="125">
        <f t="shared" si="45"/>
        <v>0</v>
      </c>
      <c r="BG132" s="125"/>
      <c r="BH132" s="125"/>
      <c r="BI132" s="125">
        <v>0</v>
      </c>
      <c r="BJ132" s="125">
        <v>0</v>
      </c>
      <c r="BK132" s="125">
        <v>0.51</v>
      </c>
      <c r="BL132" s="125">
        <v>0</v>
      </c>
      <c r="BM132" s="125">
        <v>0</v>
      </c>
      <c r="BN132" s="125">
        <v>0</v>
      </c>
      <c r="BO132" s="125">
        <v>0</v>
      </c>
      <c r="BP132" s="125">
        <v>0</v>
      </c>
      <c r="BQ132" s="125">
        <v>0</v>
      </c>
    </row>
    <row r="133" s="110" customFormat="1" ht="19.5" customHeight="1" spans="1:69">
      <c r="A133" s="123" t="s">
        <v>279</v>
      </c>
      <c r="B133" s="123" t="s">
        <v>161</v>
      </c>
      <c r="C133" s="123" t="s">
        <v>137</v>
      </c>
      <c r="D133" s="124" t="s">
        <v>284</v>
      </c>
      <c r="E133" s="125">
        <f t="shared" si="39"/>
        <v>6.77</v>
      </c>
      <c r="F133" s="125">
        <f t="shared" si="41"/>
        <v>5.06</v>
      </c>
      <c r="G133" s="125">
        <v>3.21</v>
      </c>
      <c r="H133" s="125">
        <f t="shared" si="42"/>
        <v>0</v>
      </c>
      <c r="I133" s="125">
        <v>0</v>
      </c>
      <c r="J133" s="125">
        <v>0</v>
      </c>
      <c r="K133" s="125">
        <v>0</v>
      </c>
      <c r="L133" s="125">
        <v>0</v>
      </c>
      <c r="M133" s="125">
        <v>0.27</v>
      </c>
      <c r="N133" s="125">
        <v>0</v>
      </c>
      <c r="O133" s="125">
        <v>1.58</v>
      </c>
      <c r="P133" s="125">
        <v>0</v>
      </c>
      <c r="Q133" s="125"/>
      <c r="R133" s="125">
        <v>0</v>
      </c>
      <c r="S133" s="125">
        <v>0</v>
      </c>
      <c r="T133" s="125">
        <v>0</v>
      </c>
      <c r="U133" s="125">
        <v>0</v>
      </c>
      <c r="V133" s="125">
        <v>0</v>
      </c>
      <c r="W133" s="125">
        <v>0</v>
      </c>
      <c r="X133" s="123" t="s">
        <v>279</v>
      </c>
      <c r="Y133" s="123" t="s">
        <v>161</v>
      </c>
      <c r="Z133" s="123" t="s">
        <v>137</v>
      </c>
      <c r="AA133" s="124" t="s">
        <v>284</v>
      </c>
      <c r="AB133" s="125">
        <f>SUBTOTAL(9,AC133:BD133)</f>
        <v>1.2</v>
      </c>
      <c r="AC133" s="136">
        <v>0.7</v>
      </c>
      <c r="AD133" s="136">
        <v>0</v>
      </c>
      <c r="AE133" s="137">
        <v>0</v>
      </c>
      <c r="AF133" s="137">
        <v>0</v>
      </c>
      <c r="AG133" s="136">
        <v>0</v>
      </c>
      <c r="AH133" s="136">
        <v>0</v>
      </c>
      <c r="AI133" s="136">
        <v>0</v>
      </c>
      <c r="AJ133" s="136">
        <v>0</v>
      </c>
      <c r="AK133" s="136">
        <v>0</v>
      </c>
      <c r="AL133" s="136">
        <v>0.5</v>
      </c>
      <c r="AM133" s="137">
        <v>0</v>
      </c>
      <c r="AN133" s="136">
        <v>0</v>
      </c>
      <c r="AO133" s="136">
        <v>0</v>
      </c>
      <c r="AP133" s="136">
        <v>0</v>
      </c>
      <c r="AQ133" s="136">
        <v>0</v>
      </c>
      <c r="AR133" s="136">
        <v>0</v>
      </c>
      <c r="AS133" s="137">
        <v>0</v>
      </c>
      <c r="AT133" s="137">
        <v>0</v>
      </c>
      <c r="AU133" s="137">
        <v>0</v>
      </c>
      <c r="AV133" s="136">
        <v>0</v>
      </c>
      <c r="AW133" s="137">
        <v>0</v>
      </c>
      <c r="AX133" s="136">
        <v>0</v>
      </c>
      <c r="AY133" s="136">
        <v>0</v>
      </c>
      <c r="AZ133" s="136">
        <v>0</v>
      </c>
      <c r="BA133" s="136">
        <v>0</v>
      </c>
      <c r="BB133" s="136">
        <v>0</v>
      </c>
      <c r="BC133" s="136">
        <v>0</v>
      </c>
      <c r="BD133" s="125">
        <v>0</v>
      </c>
      <c r="BE133" s="125">
        <f t="shared" si="44"/>
        <v>0.51</v>
      </c>
      <c r="BF133" s="125">
        <f t="shared" si="45"/>
        <v>0</v>
      </c>
      <c r="BG133" s="125"/>
      <c r="BH133" s="125"/>
      <c r="BI133" s="125">
        <v>0</v>
      </c>
      <c r="BJ133" s="125">
        <v>0</v>
      </c>
      <c r="BK133" s="125">
        <v>0.51</v>
      </c>
      <c r="BL133" s="125">
        <v>0</v>
      </c>
      <c r="BM133" s="125">
        <v>0</v>
      </c>
      <c r="BN133" s="125">
        <v>0</v>
      </c>
      <c r="BO133" s="125">
        <v>0</v>
      </c>
      <c r="BP133" s="125">
        <v>0</v>
      </c>
      <c r="BQ133" s="125">
        <v>0</v>
      </c>
    </row>
    <row r="134" s="110" customFormat="1" ht="19.5" customHeight="1" spans="1:69">
      <c r="A134" s="123"/>
      <c r="B134" s="123" t="s">
        <v>163</v>
      </c>
      <c r="C134" s="123"/>
      <c r="D134" s="124" t="s">
        <v>285</v>
      </c>
      <c r="E134" s="125">
        <f t="shared" si="39"/>
        <v>0</v>
      </c>
      <c r="F134" s="125">
        <f t="shared" si="41"/>
        <v>0</v>
      </c>
      <c r="G134" s="125">
        <v>0</v>
      </c>
      <c r="H134" s="125">
        <f t="shared" si="42"/>
        <v>0</v>
      </c>
      <c r="I134" s="125">
        <v>0</v>
      </c>
      <c r="J134" s="125">
        <v>0</v>
      </c>
      <c r="K134" s="125">
        <v>0</v>
      </c>
      <c r="L134" s="125">
        <v>0</v>
      </c>
      <c r="M134" s="125">
        <v>0</v>
      </c>
      <c r="N134" s="125">
        <v>0</v>
      </c>
      <c r="O134" s="125">
        <v>0</v>
      </c>
      <c r="P134" s="125">
        <v>0</v>
      </c>
      <c r="Q134" s="125"/>
      <c r="R134" s="125">
        <v>0</v>
      </c>
      <c r="S134" s="125">
        <v>0</v>
      </c>
      <c r="T134" s="125">
        <v>0</v>
      </c>
      <c r="U134" s="125">
        <v>0</v>
      </c>
      <c r="V134" s="125">
        <v>0</v>
      </c>
      <c r="W134" s="125">
        <v>0</v>
      </c>
      <c r="X134" s="123"/>
      <c r="Y134" s="123" t="s">
        <v>163</v>
      </c>
      <c r="Z134" s="123"/>
      <c r="AA134" s="124" t="s">
        <v>285</v>
      </c>
      <c r="AB134" s="125">
        <f>AB135</f>
        <v>0</v>
      </c>
      <c r="AC134" s="125">
        <f t="shared" ref="AC134:BD134" si="67">AC135</f>
        <v>0</v>
      </c>
      <c r="AD134" s="125">
        <f t="shared" si="67"/>
        <v>0</v>
      </c>
      <c r="AE134" s="125">
        <f t="shared" si="67"/>
        <v>0</v>
      </c>
      <c r="AF134" s="125">
        <f t="shared" si="67"/>
        <v>0</v>
      </c>
      <c r="AG134" s="125">
        <f t="shared" si="67"/>
        <v>0</v>
      </c>
      <c r="AH134" s="125">
        <f t="shared" si="67"/>
        <v>0</v>
      </c>
      <c r="AI134" s="125">
        <f t="shared" si="67"/>
        <v>0</v>
      </c>
      <c r="AJ134" s="125">
        <f t="shared" si="67"/>
        <v>0</v>
      </c>
      <c r="AK134" s="125">
        <f t="shared" si="67"/>
        <v>0</v>
      </c>
      <c r="AL134" s="125">
        <f t="shared" si="67"/>
        <v>0</v>
      </c>
      <c r="AM134" s="125">
        <f t="shared" si="67"/>
        <v>0</v>
      </c>
      <c r="AN134" s="125">
        <f t="shared" si="67"/>
        <v>0</v>
      </c>
      <c r="AO134" s="125">
        <f t="shared" si="67"/>
        <v>0</v>
      </c>
      <c r="AP134" s="125">
        <f t="shared" si="67"/>
        <v>0</v>
      </c>
      <c r="AQ134" s="125">
        <f t="shared" si="67"/>
        <v>0</v>
      </c>
      <c r="AR134" s="125">
        <f t="shared" si="67"/>
        <v>0</v>
      </c>
      <c r="AS134" s="125">
        <f t="shared" si="67"/>
        <v>0</v>
      </c>
      <c r="AT134" s="125">
        <f t="shared" si="67"/>
        <v>0</v>
      </c>
      <c r="AU134" s="125">
        <f t="shared" si="67"/>
        <v>0</v>
      </c>
      <c r="AV134" s="125">
        <f t="shared" si="67"/>
        <v>0</v>
      </c>
      <c r="AW134" s="125">
        <f t="shared" si="67"/>
        <v>0</v>
      </c>
      <c r="AX134" s="125">
        <f t="shared" si="67"/>
        <v>0</v>
      </c>
      <c r="AY134" s="125">
        <f t="shared" si="67"/>
        <v>0</v>
      </c>
      <c r="AZ134" s="125">
        <f t="shared" si="67"/>
        <v>0</v>
      </c>
      <c r="BA134" s="125">
        <f t="shared" si="67"/>
        <v>0</v>
      </c>
      <c r="BB134" s="125">
        <f t="shared" si="67"/>
        <v>0</v>
      </c>
      <c r="BC134" s="125">
        <f t="shared" si="67"/>
        <v>0</v>
      </c>
      <c r="BD134" s="125">
        <f t="shared" si="67"/>
        <v>0</v>
      </c>
      <c r="BE134" s="125">
        <f t="shared" si="44"/>
        <v>0</v>
      </c>
      <c r="BF134" s="125">
        <f t="shared" si="45"/>
        <v>0</v>
      </c>
      <c r="BG134" s="125"/>
      <c r="BH134" s="125"/>
      <c r="BI134" s="125">
        <v>0</v>
      </c>
      <c r="BJ134" s="125">
        <v>0</v>
      </c>
      <c r="BK134" s="125">
        <v>0</v>
      </c>
      <c r="BL134" s="125">
        <v>0</v>
      </c>
      <c r="BM134" s="125">
        <v>0</v>
      </c>
      <c r="BN134" s="125">
        <v>0</v>
      </c>
      <c r="BO134" s="125">
        <v>0</v>
      </c>
      <c r="BP134" s="125">
        <v>0</v>
      </c>
      <c r="BQ134" s="125">
        <v>0</v>
      </c>
    </row>
    <row r="135" s="110" customFormat="1" ht="19.5" customHeight="1" spans="1:69">
      <c r="A135" s="123" t="s">
        <v>279</v>
      </c>
      <c r="B135" s="123" t="s">
        <v>171</v>
      </c>
      <c r="C135" s="123" t="s">
        <v>154</v>
      </c>
      <c r="D135" s="124" t="s">
        <v>286</v>
      </c>
      <c r="E135" s="125">
        <f t="shared" si="39"/>
        <v>0</v>
      </c>
      <c r="F135" s="125">
        <f t="shared" si="41"/>
        <v>0</v>
      </c>
      <c r="G135" s="125">
        <v>0</v>
      </c>
      <c r="H135" s="125">
        <f t="shared" si="42"/>
        <v>0</v>
      </c>
      <c r="I135" s="125">
        <v>0</v>
      </c>
      <c r="J135" s="125">
        <v>0</v>
      </c>
      <c r="K135" s="125">
        <v>0</v>
      </c>
      <c r="L135" s="125">
        <v>0</v>
      </c>
      <c r="M135" s="125">
        <v>0</v>
      </c>
      <c r="N135" s="125">
        <v>0</v>
      </c>
      <c r="O135" s="125">
        <v>0</v>
      </c>
      <c r="P135" s="125">
        <v>0</v>
      </c>
      <c r="Q135" s="125"/>
      <c r="R135" s="125">
        <v>0</v>
      </c>
      <c r="S135" s="125">
        <v>0</v>
      </c>
      <c r="T135" s="125">
        <v>0</v>
      </c>
      <c r="U135" s="125">
        <v>0</v>
      </c>
      <c r="V135" s="125">
        <v>0</v>
      </c>
      <c r="W135" s="125">
        <v>0</v>
      </c>
      <c r="X135" s="123" t="s">
        <v>279</v>
      </c>
      <c r="Y135" s="123" t="s">
        <v>171</v>
      </c>
      <c r="Z135" s="123" t="s">
        <v>154</v>
      </c>
      <c r="AA135" s="124" t="s">
        <v>286</v>
      </c>
      <c r="AB135" s="125">
        <f>SUBTOTAL(9,AC135:BD135)</f>
        <v>0</v>
      </c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>
        <v>0</v>
      </c>
      <c r="BE135" s="125">
        <f t="shared" si="44"/>
        <v>0</v>
      </c>
      <c r="BF135" s="125">
        <f t="shared" si="45"/>
        <v>0</v>
      </c>
      <c r="BG135" s="125"/>
      <c r="BH135" s="125"/>
      <c r="BI135" s="125">
        <v>0</v>
      </c>
      <c r="BJ135" s="125">
        <v>0</v>
      </c>
      <c r="BK135" s="125">
        <v>0</v>
      </c>
      <c r="BL135" s="125">
        <v>0</v>
      </c>
      <c r="BM135" s="125">
        <v>0</v>
      </c>
      <c r="BN135" s="125">
        <v>0</v>
      </c>
      <c r="BO135" s="125">
        <v>0</v>
      </c>
      <c r="BP135" s="125">
        <v>0</v>
      </c>
      <c r="BQ135" s="125">
        <v>0</v>
      </c>
    </row>
    <row r="136" s="110" customFormat="1" ht="19.5" customHeight="1" spans="1:69">
      <c r="A136" s="123" t="s">
        <v>287</v>
      </c>
      <c r="B136" s="123"/>
      <c r="C136" s="123"/>
      <c r="D136" s="124" t="s">
        <v>288</v>
      </c>
      <c r="E136" s="125">
        <f t="shared" ref="E136:E199" si="68">F136+AB136+BE136</f>
        <v>918.52</v>
      </c>
      <c r="F136" s="125">
        <f t="shared" si="41"/>
        <v>662.89</v>
      </c>
      <c r="G136" s="125">
        <v>386.96</v>
      </c>
      <c r="H136" s="125">
        <f t="shared" si="42"/>
        <v>150.75</v>
      </c>
      <c r="I136" s="125">
        <v>150.75</v>
      </c>
      <c r="J136" s="125">
        <v>0</v>
      </c>
      <c r="K136" s="125">
        <v>0</v>
      </c>
      <c r="L136" s="125">
        <v>0</v>
      </c>
      <c r="M136" s="125">
        <v>32.25</v>
      </c>
      <c r="N136" s="125">
        <v>0</v>
      </c>
      <c r="O136" s="125">
        <v>92.93</v>
      </c>
      <c r="P136" s="125">
        <v>0</v>
      </c>
      <c r="Q136" s="125"/>
      <c r="R136" s="125">
        <v>0</v>
      </c>
      <c r="S136" s="125">
        <v>0</v>
      </c>
      <c r="T136" s="125">
        <v>0</v>
      </c>
      <c r="U136" s="125">
        <v>0</v>
      </c>
      <c r="V136" s="125">
        <v>0</v>
      </c>
      <c r="W136" s="125">
        <v>0</v>
      </c>
      <c r="X136" s="123" t="s">
        <v>287</v>
      </c>
      <c r="Y136" s="123"/>
      <c r="Z136" s="123"/>
      <c r="AA136" s="124" t="s">
        <v>288</v>
      </c>
      <c r="AB136" s="125">
        <f>AB137+AB143+AB146+AB149</f>
        <v>253.24</v>
      </c>
      <c r="AC136" s="125">
        <f t="shared" ref="AC136:BD136" si="69">AC137+AC143+AC146+AC149</f>
        <v>48.6</v>
      </c>
      <c r="AD136" s="125">
        <f t="shared" si="69"/>
        <v>4.3</v>
      </c>
      <c r="AE136" s="125">
        <f t="shared" si="69"/>
        <v>0</v>
      </c>
      <c r="AF136" s="125">
        <f t="shared" si="69"/>
        <v>0</v>
      </c>
      <c r="AG136" s="125">
        <f t="shared" si="69"/>
        <v>2.8</v>
      </c>
      <c r="AH136" s="125">
        <f t="shared" si="69"/>
        <v>11.5</v>
      </c>
      <c r="AI136" s="125">
        <f t="shared" si="69"/>
        <v>3.1</v>
      </c>
      <c r="AJ136" s="125">
        <f t="shared" si="69"/>
        <v>0</v>
      </c>
      <c r="AK136" s="125">
        <f t="shared" si="69"/>
        <v>0</v>
      </c>
      <c r="AL136" s="125">
        <f t="shared" si="69"/>
        <v>40.45</v>
      </c>
      <c r="AM136" s="125">
        <f t="shared" si="69"/>
        <v>0</v>
      </c>
      <c r="AN136" s="125">
        <f t="shared" si="69"/>
        <v>3</v>
      </c>
      <c r="AO136" s="125">
        <f t="shared" si="69"/>
        <v>3.65</v>
      </c>
      <c r="AP136" s="125">
        <f t="shared" si="69"/>
        <v>0.5</v>
      </c>
      <c r="AQ136" s="125">
        <f t="shared" si="69"/>
        <v>2.1</v>
      </c>
      <c r="AR136" s="125">
        <f t="shared" si="69"/>
        <v>26.5</v>
      </c>
      <c r="AS136" s="125">
        <f t="shared" si="69"/>
        <v>2</v>
      </c>
      <c r="AT136" s="125">
        <f t="shared" si="69"/>
        <v>0</v>
      </c>
      <c r="AU136" s="125">
        <f t="shared" si="69"/>
        <v>0</v>
      </c>
      <c r="AV136" s="125">
        <f t="shared" si="69"/>
        <v>1.2</v>
      </c>
      <c r="AW136" s="125">
        <f t="shared" si="69"/>
        <v>0</v>
      </c>
      <c r="AX136" s="125">
        <f t="shared" si="69"/>
        <v>20.45</v>
      </c>
      <c r="AY136" s="125">
        <f t="shared" si="69"/>
        <v>0</v>
      </c>
      <c r="AZ136" s="125">
        <f t="shared" si="69"/>
        <v>6.2</v>
      </c>
      <c r="BA136" s="125">
        <f t="shared" si="69"/>
        <v>46.9</v>
      </c>
      <c r="BB136" s="125">
        <f t="shared" si="69"/>
        <v>3</v>
      </c>
      <c r="BC136" s="125">
        <f t="shared" si="69"/>
        <v>26.99</v>
      </c>
      <c r="BD136" s="125">
        <f t="shared" si="69"/>
        <v>0</v>
      </c>
      <c r="BE136" s="125">
        <f t="shared" si="44"/>
        <v>2.39</v>
      </c>
      <c r="BF136" s="125">
        <f t="shared" si="45"/>
        <v>0</v>
      </c>
      <c r="BG136" s="125"/>
      <c r="BH136" s="125"/>
      <c r="BI136" s="125">
        <v>0</v>
      </c>
      <c r="BJ136" s="125">
        <v>0</v>
      </c>
      <c r="BK136" s="125">
        <v>2.39</v>
      </c>
      <c r="BL136" s="125">
        <v>0</v>
      </c>
      <c r="BM136" s="125">
        <v>0</v>
      </c>
      <c r="BN136" s="125">
        <v>0</v>
      </c>
      <c r="BO136" s="125">
        <v>0</v>
      </c>
      <c r="BP136" s="125">
        <v>0</v>
      </c>
      <c r="BQ136" s="125">
        <v>0</v>
      </c>
    </row>
    <row r="137" s="110" customFormat="1" ht="19.5" customHeight="1" spans="1:69">
      <c r="A137" s="123"/>
      <c r="B137" s="123" t="s">
        <v>137</v>
      </c>
      <c r="C137" s="123"/>
      <c r="D137" s="124" t="s">
        <v>289</v>
      </c>
      <c r="E137" s="125">
        <f t="shared" si="68"/>
        <v>601.2</v>
      </c>
      <c r="F137" s="125">
        <f t="shared" ref="F137:F200" si="70">SUM(M137:W137)+G137+H137</f>
        <v>448.65</v>
      </c>
      <c r="G137" s="125">
        <v>260.86</v>
      </c>
      <c r="H137" s="125">
        <f t="shared" ref="H137:H200" si="71">SUM(I137:L137)</f>
        <v>128.25</v>
      </c>
      <c r="I137" s="125">
        <v>128.25</v>
      </c>
      <c r="J137" s="125">
        <v>0</v>
      </c>
      <c r="K137" s="125">
        <v>0</v>
      </c>
      <c r="L137" s="125">
        <v>0</v>
      </c>
      <c r="M137" s="125">
        <v>21.74</v>
      </c>
      <c r="N137" s="125">
        <v>0</v>
      </c>
      <c r="O137" s="125">
        <v>37.8</v>
      </c>
      <c r="P137" s="125">
        <v>0</v>
      </c>
      <c r="Q137" s="125"/>
      <c r="R137" s="125">
        <v>0</v>
      </c>
      <c r="S137" s="125">
        <v>0</v>
      </c>
      <c r="T137" s="125">
        <v>0</v>
      </c>
      <c r="U137" s="125">
        <v>0</v>
      </c>
      <c r="V137" s="125">
        <v>0</v>
      </c>
      <c r="W137" s="125">
        <v>0</v>
      </c>
      <c r="X137" s="123"/>
      <c r="Y137" s="123" t="s">
        <v>137</v>
      </c>
      <c r="Z137" s="123"/>
      <c r="AA137" s="124" t="s">
        <v>289</v>
      </c>
      <c r="AB137" s="125">
        <f>SUM(AB138:AB142)</f>
        <v>150.16</v>
      </c>
      <c r="AC137" s="125">
        <f t="shared" ref="AC137:BD137" si="72">SUM(AC138:AC142)</f>
        <v>29.1</v>
      </c>
      <c r="AD137" s="125">
        <f t="shared" si="72"/>
        <v>4</v>
      </c>
      <c r="AE137" s="125">
        <f t="shared" si="72"/>
        <v>0</v>
      </c>
      <c r="AF137" s="125">
        <f t="shared" si="72"/>
        <v>0</v>
      </c>
      <c r="AG137" s="125">
        <f t="shared" si="72"/>
        <v>1.6</v>
      </c>
      <c r="AH137" s="125">
        <f t="shared" si="72"/>
        <v>7.4</v>
      </c>
      <c r="AI137" s="125">
        <f t="shared" si="72"/>
        <v>2</v>
      </c>
      <c r="AJ137" s="125">
        <f t="shared" si="72"/>
        <v>0</v>
      </c>
      <c r="AK137" s="125">
        <f t="shared" si="72"/>
        <v>0</v>
      </c>
      <c r="AL137" s="125">
        <f t="shared" si="72"/>
        <v>26.15</v>
      </c>
      <c r="AM137" s="125">
        <f t="shared" si="72"/>
        <v>0</v>
      </c>
      <c r="AN137" s="125">
        <f t="shared" si="72"/>
        <v>1</v>
      </c>
      <c r="AO137" s="125">
        <f t="shared" si="72"/>
        <v>2.65</v>
      </c>
      <c r="AP137" s="125">
        <f t="shared" si="72"/>
        <v>0</v>
      </c>
      <c r="AQ137" s="125">
        <f t="shared" si="72"/>
        <v>0</v>
      </c>
      <c r="AR137" s="125">
        <f t="shared" si="72"/>
        <v>12.6</v>
      </c>
      <c r="AS137" s="125">
        <f t="shared" si="72"/>
        <v>0</v>
      </c>
      <c r="AT137" s="125">
        <f t="shared" si="72"/>
        <v>0</v>
      </c>
      <c r="AU137" s="125">
        <f t="shared" si="72"/>
        <v>0</v>
      </c>
      <c r="AV137" s="125">
        <f t="shared" si="72"/>
        <v>1.2</v>
      </c>
      <c r="AW137" s="125">
        <f t="shared" si="72"/>
        <v>0</v>
      </c>
      <c r="AX137" s="125">
        <f t="shared" si="72"/>
        <v>12.65</v>
      </c>
      <c r="AY137" s="125">
        <f t="shared" si="72"/>
        <v>0</v>
      </c>
      <c r="AZ137" s="125">
        <f t="shared" si="72"/>
        <v>2.2</v>
      </c>
      <c r="BA137" s="125">
        <f t="shared" si="72"/>
        <v>39.62</v>
      </c>
      <c r="BB137" s="125">
        <f t="shared" si="72"/>
        <v>0</v>
      </c>
      <c r="BC137" s="125">
        <f t="shared" si="72"/>
        <v>7.99</v>
      </c>
      <c r="BD137" s="125">
        <f t="shared" si="72"/>
        <v>0</v>
      </c>
      <c r="BE137" s="125">
        <f t="shared" ref="BE137:BE200" si="73">SUM(BI137:BQ137)+BF137</f>
        <v>2.39</v>
      </c>
      <c r="BF137" s="125">
        <f t="shared" ref="BF137:BF200" si="74">BG137+BH137</f>
        <v>0</v>
      </c>
      <c r="BG137" s="125"/>
      <c r="BH137" s="125"/>
      <c r="BI137" s="125">
        <v>0</v>
      </c>
      <c r="BJ137" s="125">
        <v>0</v>
      </c>
      <c r="BK137" s="125">
        <v>2.39</v>
      </c>
      <c r="BL137" s="125">
        <v>0</v>
      </c>
      <c r="BM137" s="125">
        <v>0</v>
      </c>
      <c r="BN137" s="125">
        <v>0</v>
      </c>
      <c r="BO137" s="125">
        <v>0</v>
      </c>
      <c r="BP137" s="125">
        <v>0</v>
      </c>
      <c r="BQ137" s="125">
        <v>0</v>
      </c>
    </row>
    <row r="138" s="110" customFormat="1" ht="19.5" customHeight="1" spans="1:69">
      <c r="A138" s="123" t="s">
        <v>290</v>
      </c>
      <c r="B138" s="123" t="s">
        <v>140</v>
      </c>
      <c r="C138" s="123" t="s">
        <v>137</v>
      </c>
      <c r="D138" s="124" t="s">
        <v>141</v>
      </c>
      <c r="E138" s="125">
        <f t="shared" si="68"/>
        <v>432.19</v>
      </c>
      <c r="F138" s="125">
        <f t="shared" si="70"/>
        <v>320.56</v>
      </c>
      <c r="G138" s="125">
        <v>177.52</v>
      </c>
      <c r="H138" s="125">
        <f t="shared" si="71"/>
        <v>128.25</v>
      </c>
      <c r="I138" s="125">
        <v>128.25</v>
      </c>
      <c r="J138" s="125">
        <v>0</v>
      </c>
      <c r="K138" s="125">
        <v>0</v>
      </c>
      <c r="L138" s="125">
        <v>0</v>
      </c>
      <c r="M138" s="125">
        <v>14.79</v>
      </c>
      <c r="N138" s="125">
        <v>0</v>
      </c>
      <c r="O138" s="125">
        <v>0</v>
      </c>
      <c r="P138" s="125">
        <v>0</v>
      </c>
      <c r="Q138" s="125"/>
      <c r="R138" s="125">
        <v>0</v>
      </c>
      <c r="S138" s="125">
        <v>0</v>
      </c>
      <c r="T138" s="125">
        <v>0</v>
      </c>
      <c r="U138" s="125">
        <v>0</v>
      </c>
      <c r="V138" s="125">
        <v>0</v>
      </c>
      <c r="W138" s="125">
        <v>0</v>
      </c>
      <c r="X138" s="123" t="s">
        <v>290</v>
      </c>
      <c r="Y138" s="123" t="s">
        <v>140</v>
      </c>
      <c r="Z138" s="123" t="s">
        <v>137</v>
      </c>
      <c r="AA138" s="124" t="s">
        <v>141</v>
      </c>
      <c r="AB138" s="125">
        <f t="shared" ref="AB138:AB142" si="75">SUBTOTAL(9,AC138:BD138)</f>
        <v>110.72</v>
      </c>
      <c r="AC138" s="136">
        <v>21</v>
      </c>
      <c r="AD138" s="136">
        <v>2</v>
      </c>
      <c r="AE138" s="137">
        <v>0</v>
      </c>
      <c r="AF138" s="137">
        <v>0</v>
      </c>
      <c r="AG138" s="136">
        <v>0</v>
      </c>
      <c r="AH138" s="136">
        <v>4.5</v>
      </c>
      <c r="AI138" s="136">
        <v>2</v>
      </c>
      <c r="AJ138" s="136">
        <v>0</v>
      </c>
      <c r="AK138" s="136">
        <v>0</v>
      </c>
      <c r="AL138" s="136">
        <v>20.15</v>
      </c>
      <c r="AM138" s="137">
        <v>0</v>
      </c>
      <c r="AN138" s="136">
        <v>1</v>
      </c>
      <c r="AO138" s="136">
        <v>2</v>
      </c>
      <c r="AP138" s="136">
        <v>0</v>
      </c>
      <c r="AQ138" s="136">
        <v>0</v>
      </c>
      <c r="AR138" s="136">
        <v>9.6</v>
      </c>
      <c r="AS138" s="137">
        <v>0</v>
      </c>
      <c r="AT138" s="137">
        <v>0</v>
      </c>
      <c r="AU138" s="137">
        <v>0</v>
      </c>
      <c r="AV138" s="136">
        <v>0</v>
      </c>
      <c r="AW138" s="137">
        <v>0</v>
      </c>
      <c r="AX138" s="136">
        <v>6.15</v>
      </c>
      <c r="AY138" s="136">
        <v>0</v>
      </c>
      <c r="AZ138" s="136">
        <v>0</v>
      </c>
      <c r="BA138" s="136">
        <v>37.62</v>
      </c>
      <c r="BB138" s="136">
        <v>0</v>
      </c>
      <c r="BC138" s="136">
        <v>4.7</v>
      </c>
      <c r="BD138" s="125">
        <v>0</v>
      </c>
      <c r="BE138" s="125">
        <f t="shared" si="73"/>
        <v>0.91</v>
      </c>
      <c r="BF138" s="125">
        <f t="shared" si="74"/>
        <v>0</v>
      </c>
      <c r="BG138" s="125"/>
      <c r="BH138" s="125"/>
      <c r="BI138" s="125">
        <v>0</v>
      </c>
      <c r="BJ138" s="125">
        <v>0</v>
      </c>
      <c r="BK138" s="125">
        <v>0.91</v>
      </c>
      <c r="BL138" s="125">
        <v>0</v>
      </c>
      <c r="BM138" s="125">
        <v>0</v>
      </c>
      <c r="BN138" s="125">
        <v>0</v>
      </c>
      <c r="BO138" s="125">
        <v>0</v>
      </c>
      <c r="BP138" s="125">
        <v>0</v>
      </c>
      <c r="BQ138" s="125">
        <v>0</v>
      </c>
    </row>
    <row r="139" s="110" customFormat="1" ht="19.5" customHeight="1" spans="1:69">
      <c r="A139" s="123" t="s">
        <v>290</v>
      </c>
      <c r="B139" s="123" t="s">
        <v>140</v>
      </c>
      <c r="C139" s="123" t="s">
        <v>156</v>
      </c>
      <c r="D139" s="124" t="s">
        <v>291</v>
      </c>
      <c r="E139" s="125">
        <f t="shared" si="68"/>
        <v>70.56</v>
      </c>
      <c r="F139" s="125">
        <f t="shared" si="70"/>
        <v>59.06</v>
      </c>
      <c r="G139" s="125">
        <v>38.52</v>
      </c>
      <c r="H139" s="125">
        <f t="shared" si="71"/>
        <v>0</v>
      </c>
      <c r="I139" s="125">
        <v>0</v>
      </c>
      <c r="J139" s="125">
        <v>0</v>
      </c>
      <c r="K139" s="125">
        <v>0</v>
      </c>
      <c r="L139" s="125">
        <v>0</v>
      </c>
      <c r="M139" s="125">
        <v>3.21</v>
      </c>
      <c r="N139" s="125">
        <v>0</v>
      </c>
      <c r="O139" s="125">
        <v>17.33</v>
      </c>
      <c r="P139" s="125">
        <v>0</v>
      </c>
      <c r="Q139" s="125"/>
      <c r="R139" s="125">
        <v>0</v>
      </c>
      <c r="S139" s="125">
        <v>0</v>
      </c>
      <c r="T139" s="125">
        <v>0</v>
      </c>
      <c r="U139" s="125">
        <v>0</v>
      </c>
      <c r="V139" s="125">
        <v>0</v>
      </c>
      <c r="W139" s="125">
        <v>0</v>
      </c>
      <c r="X139" s="123" t="s">
        <v>290</v>
      </c>
      <c r="Y139" s="123" t="s">
        <v>140</v>
      </c>
      <c r="Z139" s="123" t="s">
        <v>156</v>
      </c>
      <c r="AA139" s="124" t="s">
        <v>291</v>
      </c>
      <c r="AB139" s="125">
        <f t="shared" si="75"/>
        <v>11.5</v>
      </c>
      <c r="AC139" s="136">
        <v>2</v>
      </c>
      <c r="AD139" s="136">
        <v>0</v>
      </c>
      <c r="AE139" s="137">
        <v>0</v>
      </c>
      <c r="AF139" s="137">
        <v>0</v>
      </c>
      <c r="AG139" s="136">
        <v>0.1</v>
      </c>
      <c r="AH139" s="136">
        <v>1.4</v>
      </c>
      <c r="AI139" s="136">
        <v>0</v>
      </c>
      <c r="AJ139" s="136">
        <v>0</v>
      </c>
      <c r="AK139" s="136">
        <v>0</v>
      </c>
      <c r="AL139" s="136">
        <v>2</v>
      </c>
      <c r="AM139" s="137">
        <v>0</v>
      </c>
      <c r="AN139" s="136">
        <v>0</v>
      </c>
      <c r="AO139" s="136">
        <v>0</v>
      </c>
      <c r="AP139" s="136">
        <v>0</v>
      </c>
      <c r="AQ139" s="136">
        <v>0</v>
      </c>
      <c r="AR139" s="136">
        <v>2</v>
      </c>
      <c r="AS139" s="137">
        <v>0</v>
      </c>
      <c r="AT139" s="137">
        <v>0</v>
      </c>
      <c r="AU139" s="137">
        <v>0</v>
      </c>
      <c r="AV139" s="136">
        <v>0</v>
      </c>
      <c r="AW139" s="137">
        <v>0</v>
      </c>
      <c r="AX139" s="136">
        <v>3</v>
      </c>
      <c r="AY139" s="136">
        <v>0</v>
      </c>
      <c r="AZ139" s="136">
        <v>1</v>
      </c>
      <c r="BA139" s="136">
        <v>0</v>
      </c>
      <c r="BB139" s="136">
        <v>0</v>
      </c>
      <c r="BC139" s="136">
        <v>0</v>
      </c>
      <c r="BD139" s="125">
        <v>0</v>
      </c>
      <c r="BE139" s="125">
        <f t="shared" si="73"/>
        <v>0</v>
      </c>
      <c r="BF139" s="125">
        <f t="shared" si="74"/>
        <v>0</v>
      </c>
      <c r="BG139" s="125"/>
      <c r="BH139" s="125"/>
      <c r="BI139" s="125">
        <v>0</v>
      </c>
      <c r="BJ139" s="125">
        <v>0</v>
      </c>
      <c r="BK139" s="125">
        <v>0</v>
      </c>
      <c r="BL139" s="125">
        <v>0</v>
      </c>
      <c r="BM139" s="125">
        <v>0</v>
      </c>
      <c r="BN139" s="125">
        <v>0</v>
      </c>
      <c r="BO139" s="125">
        <v>0</v>
      </c>
      <c r="BP139" s="125">
        <v>0</v>
      </c>
      <c r="BQ139" s="125">
        <v>0</v>
      </c>
    </row>
    <row r="140" s="110" customFormat="1" ht="19.5" customHeight="1" spans="1:69">
      <c r="A140" s="123" t="s">
        <v>290</v>
      </c>
      <c r="B140" s="123" t="s">
        <v>140</v>
      </c>
      <c r="C140" s="123" t="s">
        <v>159</v>
      </c>
      <c r="D140" s="124" t="s">
        <v>292</v>
      </c>
      <c r="E140" s="125">
        <f t="shared" si="68"/>
        <v>98.45</v>
      </c>
      <c r="F140" s="125">
        <f t="shared" si="70"/>
        <v>69.03</v>
      </c>
      <c r="G140" s="125">
        <v>44.82</v>
      </c>
      <c r="H140" s="125">
        <f t="shared" si="71"/>
        <v>0</v>
      </c>
      <c r="I140" s="125">
        <v>0</v>
      </c>
      <c r="J140" s="125">
        <v>0</v>
      </c>
      <c r="K140" s="125">
        <v>0</v>
      </c>
      <c r="L140" s="125">
        <v>0</v>
      </c>
      <c r="M140" s="125">
        <v>3.73</v>
      </c>
      <c r="N140" s="125">
        <v>0</v>
      </c>
      <c r="O140" s="125">
        <v>20.48</v>
      </c>
      <c r="P140" s="125">
        <v>0</v>
      </c>
      <c r="Q140" s="125"/>
      <c r="R140" s="125">
        <v>0</v>
      </c>
      <c r="S140" s="125">
        <v>0</v>
      </c>
      <c r="T140" s="125">
        <v>0</v>
      </c>
      <c r="U140" s="125">
        <v>0</v>
      </c>
      <c r="V140" s="125">
        <v>0</v>
      </c>
      <c r="W140" s="125">
        <v>0</v>
      </c>
      <c r="X140" s="123" t="s">
        <v>290</v>
      </c>
      <c r="Y140" s="123" t="s">
        <v>140</v>
      </c>
      <c r="Z140" s="123" t="s">
        <v>159</v>
      </c>
      <c r="AA140" s="124" t="s">
        <v>292</v>
      </c>
      <c r="AB140" s="125">
        <f t="shared" si="75"/>
        <v>27.94</v>
      </c>
      <c r="AC140" s="136">
        <v>6.1</v>
      </c>
      <c r="AD140" s="136">
        <v>2</v>
      </c>
      <c r="AE140" s="137">
        <v>0</v>
      </c>
      <c r="AF140" s="137">
        <v>0</v>
      </c>
      <c r="AG140" s="136">
        <v>1.5</v>
      </c>
      <c r="AH140" s="136">
        <v>1.5</v>
      </c>
      <c r="AI140" s="136">
        <v>0</v>
      </c>
      <c r="AJ140" s="136">
        <v>0</v>
      </c>
      <c r="AK140" s="136">
        <v>0</v>
      </c>
      <c r="AL140" s="136">
        <v>4</v>
      </c>
      <c r="AM140" s="137">
        <v>0</v>
      </c>
      <c r="AN140" s="136">
        <v>0</v>
      </c>
      <c r="AO140" s="136">
        <v>0.65</v>
      </c>
      <c r="AP140" s="136">
        <v>0</v>
      </c>
      <c r="AQ140" s="136">
        <v>0</v>
      </c>
      <c r="AR140" s="136">
        <v>1</v>
      </c>
      <c r="AS140" s="137">
        <v>0</v>
      </c>
      <c r="AT140" s="137">
        <v>0</v>
      </c>
      <c r="AU140" s="137">
        <v>0</v>
      </c>
      <c r="AV140" s="136">
        <v>1.2</v>
      </c>
      <c r="AW140" s="137">
        <v>0</v>
      </c>
      <c r="AX140" s="136">
        <v>3.5</v>
      </c>
      <c r="AY140" s="136">
        <v>0</v>
      </c>
      <c r="AZ140" s="136">
        <v>1.2</v>
      </c>
      <c r="BA140" s="136">
        <v>2</v>
      </c>
      <c r="BB140" s="136">
        <v>0</v>
      </c>
      <c r="BC140" s="136">
        <v>3.29</v>
      </c>
      <c r="BD140" s="125">
        <v>0</v>
      </c>
      <c r="BE140" s="125">
        <f t="shared" si="73"/>
        <v>1.48</v>
      </c>
      <c r="BF140" s="125">
        <f t="shared" si="74"/>
        <v>0</v>
      </c>
      <c r="BG140" s="125"/>
      <c r="BH140" s="125"/>
      <c r="BI140" s="125">
        <v>0</v>
      </c>
      <c r="BJ140" s="125">
        <v>0</v>
      </c>
      <c r="BK140" s="125">
        <v>1.48</v>
      </c>
      <c r="BL140" s="125">
        <v>0</v>
      </c>
      <c r="BM140" s="125">
        <v>0</v>
      </c>
      <c r="BN140" s="125">
        <v>0</v>
      </c>
      <c r="BO140" s="125">
        <v>0</v>
      </c>
      <c r="BP140" s="125">
        <v>0</v>
      </c>
      <c r="BQ140" s="125">
        <v>0</v>
      </c>
    </row>
    <row r="141" s="110" customFormat="1" ht="19.5" customHeight="1" spans="1:69">
      <c r="A141" s="123" t="s">
        <v>290</v>
      </c>
      <c r="B141" s="123" t="s">
        <v>140</v>
      </c>
      <c r="C141" s="123" t="s">
        <v>179</v>
      </c>
      <c r="D141" s="124" t="s">
        <v>293</v>
      </c>
      <c r="E141" s="125">
        <f t="shared" si="68"/>
        <v>0</v>
      </c>
      <c r="F141" s="125">
        <f t="shared" si="70"/>
        <v>0</v>
      </c>
      <c r="G141" s="125">
        <v>0</v>
      </c>
      <c r="H141" s="125">
        <f t="shared" si="71"/>
        <v>0</v>
      </c>
      <c r="I141" s="125">
        <v>0</v>
      </c>
      <c r="J141" s="125">
        <v>0</v>
      </c>
      <c r="K141" s="125">
        <v>0</v>
      </c>
      <c r="L141" s="125">
        <v>0</v>
      </c>
      <c r="M141" s="125">
        <v>0</v>
      </c>
      <c r="N141" s="125">
        <v>0</v>
      </c>
      <c r="O141" s="125">
        <v>0</v>
      </c>
      <c r="P141" s="125">
        <v>0</v>
      </c>
      <c r="Q141" s="125"/>
      <c r="R141" s="125">
        <v>0</v>
      </c>
      <c r="S141" s="125">
        <v>0</v>
      </c>
      <c r="T141" s="125">
        <v>0</v>
      </c>
      <c r="U141" s="125">
        <v>0</v>
      </c>
      <c r="V141" s="125">
        <v>0</v>
      </c>
      <c r="W141" s="125">
        <v>0</v>
      </c>
      <c r="X141" s="123" t="s">
        <v>290</v>
      </c>
      <c r="Y141" s="123" t="s">
        <v>140</v>
      </c>
      <c r="Z141" s="123" t="s">
        <v>179</v>
      </c>
      <c r="AA141" s="124" t="s">
        <v>293</v>
      </c>
      <c r="AB141" s="125">
        <f t="shared" si="75"/>
        <v>0</v>
      </c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>
        <v>0</v>
      </c>
      <c r="BE141" s="125">
        <f t="shared" si="73"/>
        <v>0</v>
      </c>
      <c r="BF141" s="125">
        <f t="shared" si="74"/>
        <v>0</v>
      </c>
      <c r="BG141" s="125"/>
      <c r="BH141" s="125"/>
      <c r="BI141" s="125">
        <v>0</v>
      </c>
      <c r="BJ141" s="125">
        <v>0</v>
      </c>
      <c r="BK141" s="125">
        <v>0</v>
      </c>
      <c r="BL141" s="125">
        <v>0</v>
      </c>
      <c r="BM141" s="125">
        <v>0</v>
      </c>
      <c r="BN141" s="125">
        <v>0</v>
      </c>
      <c r="BO141" s="125">
        <v>0</v>
      </c>
      <c r="BP141" s="125">
        <v>0</v>
      </c>
      <c r="BQ141" s="125">
        <v>0</v>
      </c>
    </row>
    <row r="142" s="110" customFormat="1" ht="19.5" customHeight="1" spans="1:69">
      <c r="A142" s="123" t="s">
        <v>290</v>
      </c>
      <c r="B142" s="123" t="s">
        <v>140</v>
      </c>
      <c r="C142" s="123" t="s">
        <v>154</v>
      </c>
      <c r="D142" s="124" t="s">
        <v>294</v>
      </c>
      <c r="E142" s="125">
        <f t="shared" si="68"/>
        <v>0</v>
      </c>
      <c r="F142" s="125">
        <f t="shared" si="70"/>
        <v>0</v>
      </c>
      <c r="G142" s="125">
        <v>0</v>
      </c>
      <c r="H142" s="125">
        <f t="shared" si="71"/>
        <v>0</v>
      </c>
      <c r="I142" s="125">
        <v>0</v>
      </c>
      <c r="J142" s="125">
        <v>0</v>
      </c>
      <c r="K142" s="125">
        <v>0</v>
      </c>
      <c r="L142" s="125">
        <v>0</v>
      </c>
      <c r="M142" s="125">
        <v>0</v>
      </c>
      <c r="N142" s="125">
        <v>0</v>
      </c>
      <c r="O142" s="125">
        <v>0</v>
      </c>
      <c r="P142" s="125">
        <v>0</v>
      </c>
      <c r="Q142" s="125"/>
      <c r="R142" s="125">
        <v>0</v>
      </c>
      <c r="S142" s="125">
        <v>0</v>
      </c>
      <c r="T142" s="125">
        <v>0</v>
      </c>
      <c r="U142" s="125">
        <v>0</v>
      </c>
      <c r="V142" s="125">
        <v>0</v>
      </c>
      <c r="W142" s="125">
        <v>0</v>
      </c>
      <c r="X142" s="123" t="s">
        <v>290</v>
      </c>
      <c r="Y142" s="123" t="s">
        <v>140</v>
      </c>
      <c r="Z142" s="123" t="s">
        <v>154</v>
      </c>
      <c r="AA142" s="124" t="s">
        <v>294</v>
      </c>
      <c r="AB142" s="125">
        <f t="shared" si="75"/>
        <v>0</v>
      </c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>
        <v>0</v>
      </c>
      <c r="BE142" s="125">
        <f t="shared" si="73"/>
        <v>0</v>
      </c>
      <c r="BF142" s="125">
        <f t="shared" si="74"/>
        <v>0</v>
      </c>
      <c r="BG142" s="125"/>
      <c r="BH142" s="125"/>
      <c r="BI142" s="125">
        <v>0</v>
      </c>
      <c r="BJ142" s="125">
        <v>0</v>
      </c>
      <c r="BK142" s="125">
        <v>0</v>
      </c>
      <c r="BL142" s="125">
        <v>0</v>
      </c>
      <c r="BM142" s="125">
        <v>0</v>
      </c>
      <c r="BN142" s="125">
        <v>0</v>
      </c>
      <c r="BO142" s="125">
        <v>0</v>
      </c>
      <c r="BP142" s="125">
        <v>0</v>
      </c>
      <c r="BQ142" s="125">
        <v>0</v>
      </c>
    </row>
    <row r="143" s="110" customFormat="1" ht="19.5" customHeight="1" spans="1:69">
      <c r="A143" s="123"/>
      <c r="B143" s="123" t="s">
        <v>142</v>
      </c>
      <c r="C143" s="123"/>
      <c r="D143" s="124" t="s">
        <v>295</v>
      </c>
      <c r="E143" s="125">
        <f t="shared" si="68"/>
        <v>55.71</v>
      </c>
      <c r="F143" s="125">
        <f t="shared" si="70"/>
        <v>41.53</v>
      </c>
      <c r="G143" s="125">
        <v>21.72</v>
      </c>
      <c r="H143" s="125">
        <f t="shared" si="71"/>
        <v>18</v>
      </c>
      <c r="I143" s="125">
        <v>18</v>
      </c>
      <c r="J143" s="125">
        <v>0</v>
      </c>
      <c r="K143" s="125">
        <v>0</v>
      </c>
      <c r="L143" s="125">
        <v>0</v>
      </c>
      <c r="M143" s="125">
        <v>1.81</v>
      </c>
      <c r="N143" s="125">
        <v>0</v>
      </c>
      <c r="O143" s="125">
        <v>0</v>
      </c>
      <c r="P143" s="125">
        <v>0</v>
      </c>
      <c r="Q143" s="125"/>
      <c r="R143" s="125">
        <v>0</v>
      </c>
      <c r="S143" s="125">
        <v>0</v>
      </c>
      <c r="T143" s="125">
        <v>0</v>
      </c>
      <c r="U143" s="125">
        <v>0</v>
      </c>
      <c r="V143" s="125">
        <v>0</v>
      </c>
      <c r="W143" s="125">
        <v>0</v>
      </c>
      <c r="X143" s="123"/>
      <c r="Y143" s="123" t="s">
        <v>142</v>
      </c>
      <c r="Z143" s="123"/>
      <c r="AA143" s="124" t="s">
        <v>295</v>
      </c>
      <c r="AB143" s="125">
        <f>SUM(AB144:AB145)</f>
        <v>14.18</v>
      </c>
      <c r="AC143" s="125">
        <f t="shared" ref="AC143:BD143" si="76">SUM(AC144:AC145)</f>
        <v>1</v>
      </c>
      <c r="AD143" s="125">
        <f t="shared" si="76"/>
        <v>0.3</v>
      </c>
      <c r="AE143" s="125">
        <f t="shared" si="76"/>
        <v>0</v>
      </c>
      <c r="AF143" s="125">
        <f t="shared" si="76"/>
        <v>0</v>
      </c>
      <c r="AG143" s="125">
        <f t="shared" si="76"/>
        <v>0</v>
      </c>
      <c r="AH143" s="125">
        <f t="shared" si="76"/>
        <v>1</v>
      </c>
      <c r="AI143" s="125">
        <f t="shared" si="76"/>
        <v>1</v>
      </c>
      <c r="AJ143" s="125">
        <f t="shared" si="76"/>
        <v>0</v>
      </c>
      <c r="AK143" s="125">
        <f t="shared" si="76"/>
        <v>0</v>
      </c>
      <c r="AL143" s="125">
        <f t="shared" si="76"/>
        <v>1</v>
      </c>
      <c r="AM143" s="125">
        <f t="shared" si="76"/>
        <v>0</v>
      </c>
      <c r="AN143" s="125">
        <f t="shared" si="76"/>
        <v>1</v>
      </c>
      <c r="AO143" s="125">
        <f t="shared" si="76"/>
        <v>1</v>
      </c>
      <c r="AP143" s="125">
        <f t="shared" si="76"/>
        <v>0</v>
      </c>
      <c r="AQ143" s="125">
        <f t="shared" si="76"/>
        <v>0</v>
      </c>
      <c r="AR143" s="125">
        <f t="shared" si="76"/>
        <v>1.8</v>
      </c>
      <c r="AS143" s="125">
        <f t="shared" si="76"/>
        <v>0</v>
      </c>
      <c r="AT143" s="125">
        <f t="shared" si="76"/>
        <v>0</v>
      </c>
      <c r="AU143" s="125">
        <f t="shared" si="76"/>
        <v>0</v>
      </c>
      <c r="AV143" s="125">
        <f t="shared" si="76"/>
        <v>0</v>
      </c>
      <c r="AW143" s="125">
        <f t="shared" si="76"/>
        <v>0</v>
      </c>
      <c r="AX143" s="125">
        <f t="shared" si="76"/>
        <v>0.8</v>
      </c>
      <c r="AY143" s="125">
        <f t="shared" si="76"/>
        <v>0</v>
      </c>
      <c r="AZ143" s="125">
        <f t="shared" si="76"/>
        <v>0</v>
      </c>
      <c r="BA143" s="125">
        <f t="shared" si="76"/>
        <v>5.28</v>
      </c>
      <c r="BB143" s="125">
        <f t="shared" si="76"/>
        <v>0</v>
      </c>
      <c r="BC143" s="125">
        <f t="shared" si="76"/>
        <v>0</v>
      </c>
      <c r="BD143" s="125">
        <f t="shared" si="76"/>
        <v>0</v>
      </c>
      <c r="BE143" s="125">
        <f t="shared" si="73"/>
        <v>0</v>
      </c>
      <c r="BF143" s="125">
        <f t="shared" si="74"/>
        <v>0</v>
      </c>
      <c r="BG143" s="125"/>
      <c r="BH143" s="125"/>
      <c r="BI143" s="125">
        <v>0</v>
      </c>
      <c r="BJ143" s="125">
        <v>0</v>
      </c>
      <c r="BK143" s="125">
        <v>0</v>
      </c>
      <c r="BL143" s="125">
        <v>0</v>
      </c>
      <c r="BM143" s="125">
        <v>0</v>
      </c>
      <c r="BN143" s="125">
        <v>0</v>
      </c>
      <c r="BO143" s="125">
        <v>0</v>
      </c>
      <c r="BP143" s="125">
        <v>0</v>
      </c>
      <c r="BQ143" s="125">
        <v>0</v>
      </c>
    </row>
    <row r="144" s="110" customFormat="1" ht="19.5" customHeight="1" spans="1:69">
      <c r="A144" s="123" t="s">
        <v>290</v>
      </c>
      <c r="B144" s="123" t="s">
        <v>144</v>
      </c>
      <c r="C144" s="123" t="s">
        <v>137</v>
      </c>
      <c r="D144" s="124" t="s">
        <v>141</v>
      </c>
      <c r="E144" s="125">
        <f t="shared" si="68"/>
        <v>55.71</v>
      </c>
      <c r="F144" s="125">
        <f t="shared" si="70"/>
        <v>41.53</v>
      </c>
      <c r="G144" s="125">
        <v>21.72</v>
      </c>
      <c r="H144" s="125">
        <f t="shared" si="71"/>
        <v>18</v>
      </c>
      <c r="I144" s="125">
        <v>18</v>
      </c>
      <c r="J144" s="125">
        <v>0</v>
      </c>
      <c r="K144" s="125">
        <v>0</v>
      </c>
      <c r="L144" s="125">
        <v>0</v>
      </c>
      <c r="M144" s="125">
        <v>1.81</v>
      </c>
      <c r="N144" s="125">
        <v>0</v>
      </c>
      <c r="O144" s="125">
        <v>0</v>
      </c>
      <c r="P144" s="125">
        <v>0</v>
      </c>
      <c r="Q144" s="125"/>
      <c r="R144" s="125">
        <v>0</v>
      </c>
      <c r="S144" s="125">
        <v>0</v>
      </c>
      <c r="T144" s="125">
        <v>0</v>
      </c>
      <c r="U144" s="125">
        <v>0</v>
      </c>
      <c r="V144" s="125">
        <v>0</v>
      </c>
      <c r="W144" s="125">
        <v>0</v>
      </c>
      <c r="X144" s="123" t="s">
        <v>290</v>
      </c>
      <c r="Y144" s="123" t="s">
        <v>144</v>
      </c>
      <c r="Z144" s="123" t="s">
        <v>137</v>
      </c>
      <c r="AA144" s="124" t="s">
        <v>141</v>
      </c>
      <c r="AB144" s="125">
        <f t="shared" ref="AB144:AB145" si="77">SUBTOTAL(9,AC144:BD144)</f>
        <v>14.18</v>
      </c>
      <c r="AC144" s="136">
        <v>1</v>
      </c>
      <c r="AD144" s="136">
        <v>0.3</v>
      </c>
      <c r="AE144" s="137">
        <v>0</v>
      </c>
      <c r="AF144" s="137">
        <v>0</v>
      </c>
      <c r="AG144" s="136">
        <v>0</v>
      </c>
      <c r="AH144" s="136">
        <v>1</v>
      </c>
      <c r="AI144" s="136">
        <v>1</v>
      </c>
      <c r="AJ144" s="136">
        <v>0</v>
      </c>
      <c r="AK144" s="136">
        <v>0</v>
      </c>
      <c r="AL144" s="136">
        <v>1</v>
      </c>
      <c r="AM144" s="137">
        <v>0</v>
      </c>
      <c r="AN144" s="136">
        <v>1</v>
      </c>
      <c r="AO144" s="136">
        <v>1</v>
      </c>
      <c r="AP144" s="136">
        <v>0</v>
      </c>
      <c r="AQ144" s="136">
        <v>0</v>
      </c>
      <c r="AR144" s="136">
        <v>1.8</v>
      </c>
      <c r="AS144" s="137">
        <v>0</v>
      </c>
      <c r="AT144" s="137">
        <v>0</v>
      </c>
      <c r="AU144" s="137">
        <v>0</v>
      </c>
      <c r="AV144" s="136">
        <v>0</v>
      </c>
      <c r="AW144" s="137">
        <v>0</v>
      </c>
      <c r="AX144" s="136">
        <v>0.8</v>
      </c>
      <c r="AY144" s="136">
        <v>0</v>
      </c>
      <c r="AZ144" s="136">
        <v>0</v>
      </c>
      <c r="BA144" s="136">
        <v>5.28</v>
      </c>
      <c r="BB144" s="136">
        <v>0</v>
      </c>
      <c r="BC144" s="136">
        <v>0</v>
      </c>
      <c r="BD144" s="125">
        <v>0</v>
      </c>
      <c r="BE144" s="125">
        <f t="shared" si="73"/>
        <v>0</v>
      </c>
      <c r="BF144" s="125">
        <f t="shared" si="74"/>
        <v>0</v>
      </c>
      <c r="BG144" s="125"/>
      <c r="BH144" s="125"/>
      <c r="BI144" s="125">
        <v>0</v>
      </c>
      <c r="BJ144" s="125">
        <v>0</v>
      </c>
      <c r="BK144" s="125">
        <v>0</v>
      </c>
      <c r="BL144" s="125">
        <v>0</v>
      </c>
      <c r="BM144" s="125">
        <v>0</v>
      </c>
      <c r="BN144" s="125">
        <v>0</v>
      </c>
      <c r="BO144" s="125">
        <v>0</v>
      </c>
      <c r="BP144" s="125">
        <v>0</v>
      </c>
      <c r="BQ144" s="125">
        <v>0</v>
      </c>
    </row>
    <row r="145" s="110" customFormat="1" spans="1:69">
      <c r="A145" s="123" t="s">
        <v>290</v>
      </c>
      <c r="B145" s="123" t="s">
        <v>144</v>
      </c>
      <c r="C145" s="123" t="s">
        <v>156</v>
      </c>
      <c r="D145" s="124" t="s">
        <v>296</v>
      </c>
      <c r="E145" s="125">
        <f t="shared" si="68"/>
        <v>0</v>
      </c>
      <c r="F145" s="125">
        <f t="shared" si="70"/>
        <v>0</v>
      </c>
      <c r="G145" s="125">
        <v>0</v>
      </c>
      <c r="H145" s="125">
        <f t="shared" si="71"/>
        <v>0</v>
      </c>
      <c r="I145" s="125">
        <v>0</v>
      </c>
      <c r="J145" s="125">
        <v>0</v>
      </c>
      <c r="K145" s="125">
        <v>0</v>
      </c>
      <c r="L145" s="125">
        <v>0</v>
      </c>
      <c r="M145" s="125">
        <v>0</v>
      </c>
      <c r="N145" s="125">
        <v>0</v>
      </c>
      <c r="O145" s="125">
        <v>0</v>
      </c>
      <c r="P145" s="125">
        <v>0</v>
      </c>
      <c r="Q145" s="125"/>
      <c r="R145" s="125">
        <v>0</v>
      </c>
      <c r="S145" s="125">
        <v>0</v>
      </c>
      <c r="T145" s="125">
        <v>0</v>
      </c>
      <c r="U145" s="125">
        <v>0</v>
      </c>
      <c r="V145" s="125">
        <v>0</v>
      </c>
      <c r="W145" s="125">
        <v>0</v>
      </c>
      <c r="X145" s="123" t="s">
        <v>290</v>
      </c>
      <c r="Y145" s="123" t="s">
        <v>144</v>
      </c>
      <c r="Z145" s="123" t="s">
        <v>156</v>
      </c>
      <c r="AA145" s="124" t="s">
        <v>296</v>
      </c>
      <c r="AB145" s="125">
        <f t="shared" si="77"/>
        <v>0</v>
      </c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>
        <v>0</v>
      </c>
      <c r="BE145" s="125">
        <f t="shared" si="73"/>
        <v>0</v>
      </c>
      <c r="BF145" s="125">
        <f t="shared" si="74"/>
        <v>0</v>
      </c>
      <c r="BG145" s="125"/>
      <c r="BH145" s="125"/>
      <c r="BI145" s="125">
        <v>0</v>
      </c>
      <c r="BJ145" s="125">
        <v>0</v>
      </c>
      <c r="BK145" s="125">
        <v>0</v>
      </c>
      <c r="BL145" s="125">
        <v>0</v>
      </c>
      <c r="BM145" s="125">
        <v>0</v>
      </c>
      <c r="BN145" s="125">
        <v>0</v>
      </c>
      <c r="BO145" s="125">
        <v>0</v>
      </c>
      <c r="BP145" s="125">
        <v>0</v>
      </c>
      <c r="BQ145" s="125">
        <v>0</v>
      </c>
    </row>
    <row r="146" s="110" customFormat="1" spans="1:69">
      <c r="A146" s="123"/>
      <c r="B146" s="123" t="s">
        <v>145</v>
      </c>
      <c r="C146" s="123"/>
      <c r="D146" s="124" t="s">
        <v>297</v>
      </c>
      <c r="E146" s="125">
        <f t="shared" si="68"/>
        <v>36.72</v>
      </c>
      <c r="F146" s="125">
        <f t="shared" si="70"/>
        <v>30.62</v>
      </c>
      <c r="G146" s="125">
        <v>18.3</v>
      </c>
      <c r="H146" s="125">
        <f t="shared" si="71"/>
        <v>4.5</v>
      </c>
      <c r="I146" s="125">
        <v>4.5</v>
      </c>
      <c r="J146" s="125">
        <v>0</v>
      </c>
      <c r="K146" s="125">
        <v>0</v>
      </c>
      <c r="L146" s="125">
        <v>0</v>
      </c>
      <c r="M146" s="125">
        <v>1.52</v>
      </c>
      <c r="N146" s="125">
        <v>0</v>
      </c>
      <c r="O146" s="125">
        <v>6.3</v>
      </c>
      <c r="P146" s="125">
        <v>0</v>
      </c>
      <c r="Q146" s="125"/>
      <c r="R146" s="125">
        <v>0</v>
      </c>
      <c r="S146" s="125">
        <v>0</v>
      </c>
      <c r="T146" s="125">
        <v>0</v>
      </c>
      <c r="U146" s="125">
        <v>0</v>
      </c>
      <c r="V146" s="125">
        <v>0</v>
      </c>
      <c r="W146" s="125">
        <v>0</v>
      </c>
      <c r="X146" s="123"/>
      <c r="Y146" s="123" t="s">
        <v>145</v>
      </c>
      <c r="Z146" s="123"/>
      <c r="AA146" s="124" t="s">
        <v>297</v>
      </c>
      <c r="AB146" s="125">
        <f>SUM(AB147:AB148)</f>
        <v>6.1</v>
      </c>
      <c r="AC146" s="125">
        <f t="shared" ref="AC146:BD146" si="78">SUM(AC147:AC148)</f>
        <v>2</v>
      </c>
      <c r="AD146" s="125">
        <f t="shared" si="78"/>
        <v>0</v>
      </c>
      <c r="AE146" s="125">
        <f t="shared" si="78"/>
        <v>0</v>
      </c>
      <c r="AF146" s="125">
        <f t="shared" si="78"/>
        <v>0</v>
      </c>
      <c r="AG146" s="125">
        <f t="shared" si="78"/>
        <v>0.5</v>
      </c>
      <c r="AH146" s="125">
        <f t="shared" si="78"/>
        <v>0.5</v>
      </c>
      <c r="AI146" s="125">
        <f t="shared" si="78"/>
        <v>0</v>
      </c>
      <c r="AJ146" s="125">
        <f t="shared" si="78"/>
        <v>0</v>
      </c>
      <c r="AK146" s="125">
        <f t="shared" si="78"/>
        <v>0</v>
      </c>
      <c r="AL146" s="125">
        <f t="shared" si="78"/>
        <v>0</v>
      </c>
      <c r="AM146" s="125">
        <f t="shared" si="78"/>
        <v>0</v>
      </c>
      <c r="AN146" s="125">
        <f t="shared" si="78"/>
        <v>0</v>
      </c>
      <c r="AO146" s="125">
        <f t="shared" si="78"/>
        <v>0</v>
      </c>
      <c r="AP146" s="125">
        <f t="shared" si="78"/>
        <v>0</v>
      </c>
      <c r="AQ146" s="125">
        <f t="shared" si="78"/>
        <v>2.1</v>
      </c>
      <c r="AR146" s="125">
        <f t="shared" si="78"/>
        <v>1</v>
      </c>
      <c r="AS146" s="125">
        <f t="shared" si="78"/>
        <v>0</v>
      </c>
      <c r="AT146" s="125">
        <f t="shared" si="78"/>
        <v>0</v>
      </c>
      <c r="AU146" s="125">
        <f t="shared" si="78"/>
        <v>0</v>
      </c>
      <c r="AV146" s="125">
        <f t="shared" si="78"/>
        <v>0</v>
      </c>
      <c r="AW146" s="125">
        <f t="shared" si="78"/>
        <v>0</v>
      </c>
      <c r="AX146" s="125">
        <f t="shared" si="78"/>
        <v>0</v>
      </c>
      <c r="AY146" s="125">
        <f t="shared" si="78"/>
        <v>0</v>
      </c>
      <c r="AZ146" s="125">
        <f t="shared" si="78"/>
        <v>0</v>
      </c>
      <c r="BA146" s="125">
        <f t="shared" si="78"/>
        <v>0</v>
      </c>
      <c r="BB146" s="125">
        <f t="shared" si="78"/>
        <v>0</v>
      </c>
      <c r="BC146" s="125">
        <f t="shared" si="78"/>
        <v>0</v>
      </c>
      <c r="BD146" s="125">
        <f t="shared" si="78"/>
        <v>0</v>
      </c>
      <c r="BE146" s="125">
        <f t="shared" si="73"/>
        <v>0</v>
      </c>
      <c r="BF146" s="125">
        <f t="shared" si="74"/>
        <v>0</v>
      </c>
      <c r="BG146" s="125"/>
      <c r="BH146" s="125"/>
      <c r="BI146" s="125">
        <v>0</v>
      </c>
      <c r="BJ146" s="125">
        <v>0</v>
      </c>
      <c r="BK146" s="125">
        <v>0</v>
      </c>
      <c r="BL146" s="125">
        <v>0</v>
      </c>
      <c r="BM146" s="125">
        <v>0</v>
      </c>
      <c r="BN146" s="125">
        <v>0</v>
      </c>
      <c r="BO146" s="125">
        <v>0</v>
      </c>
      <c r="BP146" s="125">
        <v>0</v>
      </c>
      <c r="BQ146" s="125">
        <v>0</v>
      </c>
    </row>
    <row r="147" s="110" customFormat="1" spans="1:69">
      <c r="A147" s="123" t="s">
        <v>290</v>
      </c>
      <c r="B147" s="123" t="s">
        <v>147</v>
      </c>
      <c r="C147" s="123" t="s">
        <v>137</v>
      </c>
      <c r="D147" s="124" t="s">
        <v>141</v>
      </c>
      <c r="E147" s="125">
        <f t="shared" si="68"/>
        <v>36.72</v>
      </c>
      <c r="F147" s="125">
        <f t="shared" si="70"/>
        <v>30.62</v>
      </c>
      <c r="G147" s="125">
        <v>18.3</v>
      </c>
      <c r="H147" s="125">
        <f t="shared" si="71"/>
        <v>4.5</v>
      </c>
      <c r="I147" s="125">
        <v>4.5</v>
      </c>
      <c r="J147" s="125">
        <v>0</v>
      </c>
      <c r="K147" s="125">
        <v>0</v>
      </c>
      <c r="L147" s="125">
        <v>0</v>
      </c>
      <c r="M147" s="125">
        <v>1.52</v>
      </c>
      <c r="N147" s="125">
        <v>0</v>
      </c>
      <c r="O147" s="125">
        <v>6.3</v>
      </c>
      <c r="P147" s="125">
        <v>0</v>
      </c>
      <c r="Q147" s="125"/>
      <c r="R147" s="125">
        <v>0</v>
      </c>
      <c r="S147" s="125">
        <v>0</v>
      </c>
      <c r="T147" s="125">
        <v>0</v>
      </c>
      <c r="U147" s="125">
        <v>0</v>
      </c>
      <c r="V147" s="125">
        <v>0</v>
      </c>
      <c r="W147" s="125">
        <v>0</v>
      </c>
      <c r="X147" s="123" t="s">
        <v>290</v>
      </c>
      <c r="Y147" s="123" t="s">
        <v>147</v>
      </c>
      <c r="Z147" s="123" t="s">
        <v>137</v>
      </c>
      <c r="AA147" s="124" t="s">
        <v>141</v>
      </c>
      <c r="AB147" s="125">
        <f t="shared" ref="AB147:AB148" si="79">SUBTOTAL(9,AC147:BD147)</f>
        <v>6.1</v>
      </c>
      <c r="AC147" s="136">
        <v>2</v>
      </c>
      <c r="AD147" s="136">
        <v>0</v>
      </c>
      <c r="AE147" s="137">
        <v>0</v>
      </c>
      <c r="AF147" s="137">
        <v>0</v>
      </c>
      <c r="AG147" s="136">
        <v>0.5</v>
      </c>
      <c r="AH147" s="136">
        <v>0.5</v>
      </c>
      <c r="AI147" s="136">
        <v>0</v>
      </c>
      <c r="AJ147" s="136">
        <v>0</v>
      </c>
      <c r="AK147" s="136">
        <v>0</v>
      </c>
      <c r="AL147" s="136">
        <v>0</v>
      </c>
      <c r="AM147" s="137">
        <v>0</v>
      </c>
      <c r="AN147" s="136">
        <v>0</v>
      </c>
      <c r="AO147" s="136">
        <v>0</v>
      </c>
      <c r="AP147" s="136">
        <v>0</v>
      </c>
      <c r="AQ147" s="136">
        <v>2.1</v>
      </c>
      <c r="AR147" s="136">
        <v>1</v>
      </c>
      <c r="AS147" s="137">
        <v>0</v>
      </c>
      <c r="AT147" s="137">
        <v>0</v>
      </c>
      <c r="AU147" s="137">
        <v>0</v>
      </c>
      <c r="AV147" s="136">
        <v>0</v>
      </c>
      <c r="AW147" s="137">
        <v>0</v>
      </c>
      <c r="AX147" s="136">
        <v>0</v>
      </c>
      <c r="AY147" s="136">
        <v>0</v>
      </c>
      <c r="AZ147" s="136">
        <v>0</v>
      </c>
      <c r="BA147" s="136">
        <v>0</v>
      </c>
      <c r="BB147" s="136">
        <v>0</v>
      </c>
      <c r="BC147" s="136">
        <v>0</v>
      </c>
      <c r="BD147" s="125">
        <v>0</v>
      </c>
      <c r="BE147" s="125">
        <f t="shared" si="73"/>
        <v>0</v>
      </c>
      <c r="BF147" s="125">
        <f t="shared" si="74"/>
        <v>0</v>
      </c>
      <c r="BG147" s="125"/>
      <c r="BH147" s="125"/>
      <c r="BI147" s="125">
        <v>0</v>
      </c>
      <c r="BJ147" s="125">
        <v>0</v>
      </c>
      <c r="BK147" s="125">
        <v>0</v>
      </c>
      <c r="BL147" s="125">
        <v>0</v>
      </c>
      <c r="BM147" s="125">
        <v>0</v>
      </c>
      <c r="BN147" s="125">
        <v>0</v>
      </c>
      <c r="BO147" s="125">
        <v>0</v>
      </c>
      <c r="BP147" s="125">
        <v>0</v>
      </c>
      <c r="BQ147" s="125">
        <v>0</v>
      </c>
    </row>
    <row r="148" s="110" customFormat="1" spans="1:69">
      <c r="A148" s="123" t="s">
        <v>290</v>
      </c>
      <c r="B148" s="123" t="s">
        <v>147</v>
      </c>
      <c r="C148" s="123" t="s">
        <v>154</v>
      </c>
      <c r="D148" s="124" t="s">
        <v>298</v>
      </c>
      <c r="E148" s="125">
        <f t="shared" si="68"/>
        <v>0</v>
      </c>
      <c r="F148" s="125">
        <f t="shared" si="70"/>
        <v>0</v>
      </c>
      <c r="G148" s="125">
        <v>0</v>
      </c>
      <c r="H148" s="125">
        <f t="shared" si="71"/>
        <v>0</v>
      </c>
      <c r="I148" s="125">
        <v>0</v>
      </c>
      <c r="J148" s="125">
        <v>0</v>
      </c>
      <c r="K148" s="125">
        <v>0</v>
      </c>
      <c r="L148" s="125">
        <v>0</v>
      </c>
      <c r="M148" s="125">
        <v>0</v>
      </c>
      <c r="N148" s="125">
        <v>0</v>
      </c>
      <c r="O148" s="125">
        <v>0</v>
      </c>
      <c r="P148" s="125">
        <v>0</v>
      </c>
      <c r="Q148" s="125"/>
      <c r="R148" s="125">
        <v>0</v>
      </c>
      <c r="S148" s="125">
        <v>0</v>
      </c>
      <c r="T148" s="125">
        <v>0</v>
      </c>
      <c r="U148" s="125">
        <v>0</v>
      </c>
      <c r="V148" s="125">
        <v>0</v>
      </c>
      <c r="W148" s="125">
        <v>0</v>
      </c>
      <c r="X148" s="123" t="s">
        <v>290</v>
      </c>
      <c r="Y148" s="123" t="s">
        <v>147</v>
      </c>
      <c r="Z148" s="123" t="s">
        <v>154</v>
      </c>
      <c r="AA148" s="124" t="s">
        <v>298</v>
      </c>
      <c r="AB148" s="125">
        <f t="shared" si="79"/>
        <v>0</v>
      </c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>
        <v>0</v>
      </c>
      <c r="BE148" s="125">
        <f t="shared" si="73"/>
        <v>0</v>
      </c>
      <c r="BF148" s="125">
        <f t="shared" si="74"/>
        <v>0</v>
      </c>
      <c r="BG148" s="125"/>
      <c r="BH148" s="125"/>
      <c r="BI148" s="125">
        <v>0</v>
      </c>
      <c r="BJ148" s="125">
        <v>0</v>
      </c>
      <c r="BK148" s="125">
        <v>0</v>
      </c>
      <c r="BL148" s="125">
        <v>0</v>
      </c>
      <c r="BM148" s="125">
        <v>0</v>
      </c>
      <c r="BN148" s="125">
        <v>0</v>
      </c>
      <c r="BO148" s="125">
        <v>0</v>
      </c>
      <c r="BP148" s="125">
        <v>0</v>
      </c>
      <c r="BQ148" s="125">
        <v>0</v>
      </c>
    </row>
    <row r="149" s="110" customFormat="1" spans="1:69">
      <c r="A149" s="123"/>
      <c r="B149" s="123" t="s">
        <v>150</v>
      </c>
      <c r="C149" s="123"/>
      <c r="D149" s="124" t="s">
        <v>299</v>
      </c>
      <c r="E149" s="125">
        <f t="shared" si="68"/>
        <v>224.88</v>
      </c>
      <c r="F149" s="125">
        <f t="shared" si="70"/>
        <v>142.08</v>
      </c>
      <c r="G149" s="125">
        <v>86.08</v>
      </c>
      <c r="H149" s="125">
        <f t="shared" si="71"/>
        <v>0</v>
      </c>
      <c r="I149" s="125">
        <v>0</v>
      </c>
      <c r="J149" s="125">
        <v>0</v>
      </c>
      <c r="K149" s="125">
        <v>0</v>
      </c>
      <c r="L149" s="125">
        <v>0</v>
      </c>
      <c r="M149" s="125">
        <v>7.17</v>
      </c>
      <c r="N149" s="125">
        <v>0</v>
      </c>
      <c r="O149" s="125">
        <v>48.83</v>
      </c>
      <c r="P149" s="125">
        <v>0</v>
      </c>
      <c r="Q149" s="125"/>
      <c r="R149" s="125">
        <v>0</v>
      </c>
      <c r="S149" s="125">
        <v>0</v>
      </c>
      <c r="T149" s="125">
        <v>0</v>
      </c>
      <c r="U149" s="125">
        <v>0</v>
      </c>
      <c r="V149" s="125">
        <v>0</v>
      </c>
      <c r="W149" s="125">
        <v>0</v>
      </c>
      <c r="X149" s="123"/>
      <c r="Y149" s="123" t="s">
        <v>150</v>
      </c>
      <c r="Z149" s="123"/>
      <c r="AA149" s="124" t="s">
        <v>299</v>
      </c>
      <c r="AB149" s="125">
        <f>SUM(AB150:AB153)</f>
        <v>82.8</v>
      </c>
      <c r="AC149" s="125">
        <f t="shared" ref="AC149:BD149" si="80">SUM(AC150:AC153)</f>
        <v>16.5</v>
      </c>
      <c r="AD149" s="125">
        <f t="shared" si="80"/>
        <v>0</v>
      </c>
      <c r="AE149" s="125">
        <f t="shared" si="80"/>
        <v>0</v>
      </c>
      <c r="AF149" s="125">
        <f t="shared" si="80"/>
        <v>0</v>
      </c>
      <c r="AG149" s="125">
        <f t="shared" si="80"/>
        <v>0.7</v>
      </c>
      <c r="AH149" s="125">
        <f t="shared" si="80"/>
        <v>2.6</v>
      </c>
      <c r="AI149" s="125">
        <f t="shared" si="80"/>
        <v>0.1</v>
      </c>
      <c r="AJ149" s="125">
        <f t="shared" si="80"/>
        <v>0</v>
      </c>
      <c r="AK149" s="125">
        <f t="shared" si="80"/>
        <v>0</v>
      </c>
      <c r="AL149" s="125">
        <f t="shared" si="80"/>
        <v>13.3</v>
      </c>
      <c r="AM149" s="125">
        <f t="shared" si="80"/>
        <v>0</v>
      </c>
      <c r="AN149" s="125">
        <f t="shared" si="80"/>
        <v>1</v>
      </c>
      <c r="AO149" s="125">
        <f t="shared" si="80"/>
        <v>0</v>
      </c>
      <c r="AP149" s="125">
        <f t="shared" si="80"/>
        <v>0.5</v>
      </c>
      <c r="AQ149" s="125">
        <f t="shared" si="80"/>
        <v>0</v>
      </c>
      <c r="AR149" s="125">
        <f t="shared" si="80"/>
        <v>11.1</v>
      </c>
      <c r="AS149" s="125">
        <f t="shared" si="80"/>
        <v>2</v>
      </c>
      <c r="AT149" s="125">
        <f t="shared" si="80"/>
        <v>0</v>
      </c>
      <c r="AU149" s="125">
        <f t="shared" si="80"/>
        <v>0</v>
      </c>
      <c r="AV149" s="125">
        <f t="shared" si="80"/>
        <v>0</v>
      </c>
      <c r="AW149" s="125">
        <f t="shared" si="80"/>
        <v>0</v>
      </c>
      <c r="AX149" s="125">
        <f t="shared" si="80"/>
        <v>7</v>
      </c>
      <c r="AY149" s="125">
        <f t="shared" si="80"/>
        <v>0</v>
      </c>
      <c r="AZ149" s="125">
        <f t="shared" si="80"/>
        <v>4</v>
      </c>
      <c r="BA149" s="125">
        <f t="shared" si="80"/>
        <v>2</v>
      </c>
      <c r="BB149" s="125">
        <f t="shared" si="80"/>
        <v>3</v>
      </c>
      <c r="BC149" s="125">
        <f t="shared" si="80"/>
        <v>19</v>
      </c>
      <c r="BD149" s="125">
        <f t="shared" si="80"/>
        <v>0</v>
      </c>
      <c r="BE149" s="125">
        <f t="shared" si="73"/>
        <v>0</v>
      </c>
      <c r="BF149" s="125">
        <f t="shared" si="74"/>
        <v>0</v>
      </c>
      <c r="BG149" s="125"/>
      <c r="BH149" s="125"/>
      <c r="BI149" s="125">
        <v>0</v>
      </c>
      <c r="BJ149" s="125">
        <v>0</v>
      </c>
      <c r="BK149" s="125">
        <v>0</v>
      </c>
      <c r="BL149" s="125">
        <v>0</v>
      </c>
      <c r="BM149" s="125">
        <v>0</v>
      </c>
      <c r="BN149" s="125">
        <v>0</v>
      </c>
      <c r="BO149" s="125">
        <v>0</v>
      </c>
      <c r="BP149" s="125">
        <v>0</v>
      </c>
      <c r="BQ149" s="125">
        <v>0</v>
      </c>
    </row>
    <row r="150" s="110" customFormat="1" spans="1:69">
      <c r="A150" s="123" t="s">
        <v>290</v>
      </c>
      <c r="B150" s="123" t="s">
        <v>174</v>
      </c>
      <c r="C150" s="123" t="s">
        <v>137</v>
      </c>
      <c r="D150" s="124" t="s">
        <v>141</v>
      </c>
      <c r="E150" s="125">
        <f t="shared" si="68"/>
        <v>224.88</v>
      </c>
      <c r="F150" s="125">
        <f t="shared" si="70"/>
        <v>142.08</v>
      </c>
      <c r="G150" s="125">
        <v>86.08</v>
      </c>
      <c r="H150" s="125">
        <f t="shared" si="71"/>
        <v>0</v>
      </c>
      <c r="I150" s="125">
        <v>0</v>
      </c>
      <c r="J150" s="125">
        <v>0</v>
      </c>
      <c r="K150" s="125">
        <v>0</v>
      </c>
      <c r="L150" s="125">
        <v>0</v>
      </c>
      <c r="M150" s="125">
        <v>7.17</v>
      </c>
      <c r="N150" s="125">
        <v>0</v>
      </c>
      <c r="O150" s="125">
        <v>48.83</v>
      </c>
      <c r="P150" s="125">
        <v>0</v>
      </c>
      <c r="Q150" s="125"/>
      <c r="R150" s="125">
        <v>0</v>
      </c>
      <c r="S150" s="125">
        <v>0</v>
      </c>
      <c r="T150" s="125">
        <v>0</v>
      </c>
      <c r="U150" s="125">
        <v>0</v>
      </c>
      <c r="V150" s="125">
        <v>0</v>
      </c>
      <c r="W150" s="125">
        <v>0</v>
      </c>
      <c r="X150" s="123" t="s">
        <v>290</v>
      </c>
      <c r="Y150" s="123" t="s">
        <v>174</v>
      </c>
      <c r="Z150" s="123" t="s">
        <v>137</v>
      </c>
      <c r="AA150" s="124" t="s">
        <v>141</v>
      </c>
      <c r="AB150" s="125">
        <f t="shared" ref="AB150:AB153" si="81">SUBTOTAL(9,AC150:BD150)</f>
        <v>82.8</v>
      </c>
      <c r="AC150" s="136">
        <v>16.5</v>
      </c>
      <c r="AD150" s="136">
        <v>0</v>
      </c>
      <c r="AE150" s="137">
        <v>0</v>
      </c>
      <c r="AF150" s="137">
        <v>0</v>
      </c>
      <c r="AG150" s="136">
        <v>0.7</v>
      </c>
      <c r="AH150" s="136">
        <v>2.6</v>
      </c>
      <c r="AI150" s="136">
        <v>0.1</v>
      </c>
      <c r="AJ150" s="136">
        <v>0</v>
      </c>
      <c r="AK150" s="136">
        <v>0</v>
      </c>
      <c r="AL150" s="136">
        <v>13.3</v>
      </c>
      <c r="AM150" s="137">
        <v>0</v>
      </c>
      <c r="AN150" s="136">
        <v>1</v>
      </c>
      <c r="AO150" s="136">
        <v>0</v>
      </c>
      <c r="AP150" s="136">
        <v>0.5</v>
      </c>
      <c r="AQ150" s="136">
        <v>0</v>
      </c>
      <c r="AR150" s="136">
        <v>11.1</v>
      </c>
      <c r="AS150" s="137">
        <v>2</v>
      </c>
      <c r="AT150" s="137">
        <v>0</v>
      </c>
      <c r="AU150" s="137">
        <v>0</v>
      </c>
      <c r="AV150" s="136">
        <v>0</v>
      </c>
      <c r="AW150" s="137">
        <v>0</v>
      </c>
      <c r="AX150" s="136">
        <v>7</v>
      </c>
      <c r="AY150" s="136">
        <v>0</v>
      </c>
      <c r="AZ150" s="136">
        <v>4</v>
      </c>
      <c r="BA150" s="136">
        <v>2</v>
      </c>
      <c r="BB150" s="136">
        <v>3</v>
      </c>
      <c r="BC150" s="136">
        <v>19</v>
      </c>
      <c r="BD150" s="125">
        <v>0</v>
      </c>
      <c r="BE150" s="125">
        <f t="shared" si="73"/>
        <v>0</v>
      </c>
      <c r="BF150" s="125">
        <f t="shared" si="74"/>
        <v>0</v>
      </c>
      <c r="BG150" s="125"/>
      <c r="BH150" s="125"/>
      <c r="BI150" s="125">
        <v>0</v>
      </c>
      <c r="BJ150" s="125">
        <v>0</v>
      </c>
      <c r="BK150" s="125">
        <v>0</v>
      </c>
      <c r="BL150" s="125">
        <v>0</v>
      </c>
      <c r="BM150" s="125">
        <v>0</v>
      </c>
      <c r="BN150" s="125">
        <v>0</v>
      </c>
      <c r="BO150" s="125">
        <v>0</v>
      </c>
      <c r="BP150" s="125">
        <v>0</v>
      </c>
      <c r="BQ150" s="125">
        <v>0</v>
      </c>
    </row>
    <row r="151" s="110" customFormat="1" spans="1:69">
      <c r="A151" s="123" t="s">
        <v>290</v>
      </c>
      <c r="B151" s="123" t="s">
        <v>174</v>
      </c>
      <c r="C151" s="123" t="s">
        <v>156</v>
      </c>
      <c r="D151" s="124" t="s">
        <v>300</v>
      </c>
      <c r="E151" s="125">
        <f t="shared" si="68"/>
        <v>0</v>
      </c>
      <c r="F151" s="125">
        <f t="shared" si="70"/>
        <v>0</v>
      </c>
      <c r="G151" s="125">
        <v>0</v>
      </c>
      <c r="H151" s="125">
        <f t="shared" si="71"/>
        <v>0</v>
      </c>
      <c r="I151" s="125">
        <v>0</v>
      </c>
      <c r="J151" s="125">
        <v>0</v>
      </c>
      <c r="K151" s="125">
        <v>0</v>
      </c>
      <c r="L151" s="125">
        <v>0</v>
      </c>
      <c r="M151" s="125">
        <v>0</v>
      </c>
      <c r="N151" s="125">
        <v>0</v>
      </c>
      <c r="O151" s="125">
        <v>0</v>
      </c>
      <c r="P151" s="125">
        <v>0</v>
      </c>
      <c r="Q151" s="125"/>
      <c r="R151" s="125">
        <v>0</v>
      </c>
      <c r="S151" s="125">
        <v>0</v>
      </c>
      <c r="T151" s="125">
        <v>0</v>
      </c>
      <c r="U151" s="125">
        <v>0</v>
      </c>
      <c r="V151" s="125">
        <v>0</v>
      </c>
      <c r="W151" s="125">
        <v>0</v>
      </c>
      <c r="X151" s="123" t="s">
        <v>290</v>
      </c>
      <c r="Y151" s="123" t="s">
        <v>174</v>
      </c>
      <c r="Z151" s="123" t="s">
        <v>156</v>
      </c>
      <c r="AA151" s="124" t="s">
        <v>300</v>
      </c>
      <c r="AB151" s="125">
        <f t="shared" si="81"/>
        <v>0</v>
      </c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>
        <v>0</v>
      </c>
      <c r="BE151" s="125">
        <f t="shared" si="73"/>
        <v>0</v>
      </c>
      <c r="BF151" s="125">
        <f t="shared" si="74"/>
        <v>0</v>
      </c>
      <c r="BG151" s="125"/>
      <c r="BH151" s="125"/>
      <c r="BI151" s="125">
        <v>0</v>
      </c>
      <c r="BJ151" s="125">
        <v>0</v>
      </c>
      <c r="BK151" s="125">
        <v>0</v>
      </c>
      <c r="BL151" s="125">
        <v>0</v>
      </c>
      <c r="BM151" s="125">
        <v>0</v>
      </c>
      <c r="BN151" s="125">
        <v>0</v>
      </c>
      <c r="BO151" s="125">
        <v>0</v>
      </c>
      <c r="BP151" s="125">
        <v>0</v>
      </c>
      <c r="BQ151" s="125">
        <v>0</v>
      </c>
    </row>
    <row r="152" s="110" customFormat="1" spans="1:69">
      <c r="A152" s="123" t="s">
        <v>290</v>
      </c>
      <c r="B152" s="123" t="s">
        <v>174</v>
      </c>
      <c r="C152" s="123" t="s">
        <v>159</v>
      </c>
      <c r="D152" s="124" t="s">
        <v>301</v>
      </c>
      <c r="E152" s="125">
        <f t="shared" si="68"/>
        <v>0</v>
      </c>
      <c r="F152" s="125">
        <f t="shared" si="70"/>
        <v>0</v>
      </c>
      <c r="G152" s="125">
        <v>0</v>
      </c>
      <c r="H152" s="125">
        <f t="shared" si="71"/>
        <v>0</v>
      </c>
      <c r="I152" s="125">
        <v>0</v>
      </c>
      <c r="J152" s="125">
        <v>0</v>
      </c>
      <c r="K152" s="125">
        <v>0</v>
      </c>
      <c r="L152" s="125">
        <v>0</v>
      </c>
      <c r="M152" s="125">
        <v>0</v>
      </c>
      <c r="N152" s="125">
        <v>0</v>
      </c>
      <c r="O152" s="125">
        <v>0</v>
      </c>
      <c r="P152" s="125">
        <v>0</v>
      </c>
      <c r="Q152" s="125"/>
      <c r="R152" s="125">
        <v>0</v>
      </c>
      <c r="S152" s="125">
        <v>0</v>
      </c>
      <c r="T152" s="125">
        <v>0</v>
      </c>
      <c r="U152" s="125">
        <v>0</v>
      </c>
      <c r="V152" s="125">
        <v>0</v>
      </c>
      <c r="W152" s="125">
        <v>0</v>
      </c>
      <c r="X152" s="123" t="s">
        <v>290</v>
      </c>
      <c r="Y152" s="123" t="s">
        <v>174</v>
      </c>
      <c r="Z152" s="123" t="s">
        <v>159</v>
      </c>
      <c r="AA152" s="124" t="s">
        <v>301</v>
      </c>
      <c r="AB152" s="125">
        <f t="shared" si="81"/>
        <v>0</v>
      </c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>
        <v>0</v>
      </c>
      <c r="BE152" s="125">
        <f t="shared" si="73"/>
        <v>0</v>
      </c>
      <c r="BF152" s="125">
        <f t="shared" si="74"/>
        <v>0</v>
      </c>
      <c r="BG152" s="125"/>
      <c r="BH152" s="125"/>
      <c r="BI152" s="125">
        <v>0</v>
      </c>
      <c r="BJ152" s="125">
        <v>0</v>
      </c>
      <c r="BK152" s="125">
        <v>0</v>
      </c>
      <c r="BL152" s="125">
        <v>0</v>
      </c>
      <c r="BM152" s="125">
        <v>0</v>
      </c>
      <c r="BN152" s="125">
        <v>0</v>
      </c>
      <c r="BO152" s="125">
        <v>0</v>
      </c>
      <c r="BP152" s="125">
        <v>0</v>
      </c>
      <c r="BQ152" s="125">
        <v>0</v>
      </c>
    </row>
    <row r="153" s="110" customFormat="1" spans="1:69">
      <c r="A153" s="123" t="s">
        <v>290</v>
      </c>
      <c r="B153" s="123" t="s">
        <v>174</v>
      </c>
      <c r="C153" s="123" t="s">
        <v>154</v>
      </c>
      <c r="D153" s="124" t="s">
        <v>302</v>
      </c>
      <c r="E153" s="125">
        <f t="shared" si="68"/>
        <v>0</v>
      </c>
      <c r="F153" s="125">
        <f t="shared" si="70"/>
        <v>0</v>
      </c>
      <c r="G153" s="125">
        <v>0</v>
      </c>
      <c r="H153" s="125">
        <f t="shared" si="71"/>
        <v>0</v>
      </c>
      <c r="I153" s="125">
        <v>0</v>
      </c>
      <c r="J153" s="125">
        <v>0</v>
      </c>
      <c r="K153" s="125">
        <v>0</v>
      </c>
      <c r="L153" s="125">
        <v>0</v>
      </c>
      <c r="M153" s="125">
        <v>0</v>
      </c>
      <c r="N153" s="125">
        <v>0</v>
      </c>
      <c r="O153" s="125">
        <v>0</v>
      </c>
      <c r="P153" s="125">
        <v>0</v>
      </c>
      <c r="Q153" s="125"/>
      <c r="R153" s="125">
        <v>0</v>
      </c>
      <c r="S153" s="125">
        <v>0</v>
      </c>
      <c r="T153" s="125">
        <v>0</v>
      </c>
      <c r="U153" s="125">
        <v>0</v>
      </c>
      <c r="V153" s="125">
        <v>0</v>
      </c>
      <c r="W153" s="125">
        <v>0</v>
      </c>
      <c r="X153" s="123" t="s">
        <v>290</v>
      </c>
      <c r="Y153" s="123" t="s">
        <v>174</v>
      </c>
      <c r="Z153" s="123" t="s">
        <v>154</v>
      </c>
      <c r="AA153" s="124" t="s">
        <v>302</v>
      </c>
      <c r="AB153" s="125">
        <f t="shared" si="81"/>
        <v>0</v>
      </c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  <c r="BD153" s="125">
        <v>0</v>
      </c>
      <c r="BE153" s="125">
        <f t="shared" si="73"/>
        <v>0</v>
      </c>
      <c r="BF153" s="125">
        <f t="shared" si="74"/>
        <v>0</v>
      </c>
      <c r="BG153" s="125"/>
      <c r="BH153" s="125"/>
      <c r="BI153" s="125">
        <v>0</v>
      </c>
      <c r="BJ153" s="125">
        <v>0</v>
      </c>
      <c r="BK153" s="125">
        <v>0</v>
      </c>
      <c r="BL153" s="125">
        <v>0</v>
      </c>
      <c r="BM153" s="125">
        <v>0</v>
      </c>
      <c r="BN153" s="125">
        <v>0</v>
      </c>
      <c r="BO153" s="125">
        <v>0</v>
      </c>
      <c r="BP153" s="125">
        <v>0</v>
      </c>
      <c r="BQ153" s="125">
        <v>0</v>
      </c>
    </row>
    <row r="154" s="110" customFormat="1" spans="1:69">
      <c r="A154" s="123" t="s">
        <v>303</v>
      </c>
      <c r="B154" s="123"/>
      <c r="C154" s="123"/>
      <c r="D154" s="124" t="s">
        <v>304</v>
      </c>
      <c r="E154" s="125">
        <f t="shared" si="68"/>
        <v>31853.72</v>
      </c>
      <c r="F154" s="125">
        <f t="shared" si="70"/>
        <v>17925.11</v>
      </c>
      <c r="G154" s="125">
        <v>863.51</v>
      </c>
      <c r="H154" s="125">
        <f t="shared" si="71"/>
        <v>601.2</v>
      </c>
      <c r="I154" s="125">
        <v>601.2</v>
      </c>
      <c r="J154" s="125">
        <v>0</v>
      </c>
      <c r="K154" s="125">
        <v>0</v>
      </c>
      <c r="L154" s="125">
        <v>0</v>
      </c>
      <c r="M154" s="125">
        <v>71.96</v>
      </c>
      <c r="N154" s="125">
        <v>0</v>
      </c>
      <c r="O154" s="125">
        <v>0</v>
      </c>
      <c r="P154" s="125">
        <v>14500</v>
      </c>
      <c r="Q154" s="125"/>
      <c r="R154" s="125">
        <v>0</v>
      </c>
      <c r="S154" s="125">
        <v>0</v>
      </c>
      <c r="T154" s="125">
        <v>1770</v>
      </c>
      <c r="U154" s="125">
        <v>0</v>
      </c>
      <c r="V154" s="125">
        <v>0</v>
      </c>
      <c r="W154" s="125">
        <v>118.44</v>
      </c>
      <c r="X154" s="123" t="s">
        <v>303</v>
      </c>
      <c r="Y154" s="123"/>
      <c r="Z154" s="123"/>
      <c r="AA154" s="124" t="s">
        <v>304</v>
      </c>
      <c r="AB154" s="125">
        <f>AB155+AB160+AB162+AB165+AB167+AB171+AB176+AB179+AB185+AB187+AB190</f>
        <v>561.89</v>
      </c>
      <c r="AC154" s="125">
        <f t="shared" ref="AC154:BD154" si="82">AC155+AC160+AC162+AC165+AC167+AC171+AC176+AC179+AC185+AC187+AC190</f>
        <v>57.6</v>
      </c>
      <c r="AD154" s="125">
        <f t="shared" si="82"/>
        <v>19.7</v>
      </c>
      <c r="AE154" s="125">
        <f t="shared" si="82"/>
        <v>0</v>
      </c>
      <c r="AF154" s="125">
        <f t="shared" si="82"/>
        <v>0</v>
      </c>
      <c r="AG154" s="125">
        <f t="shared" si="82"/>
        <v>5</v>
      </c>
      <c r="AH154" s="125">
        <f t="shared" si="82"/>
        <v>16.7</v>
      </c>
      <c r="AI154" s="125">
        <f t="shared" si="82"/>
        <v>5.25</v>
      </c>
      <c r="AJ154" s="125">
        <f t="shared" si="82"/>
        <v>0</v>
      </c>
      <c r="AK154" s="125">
        <f t="shared" si="82"/>
        <v>0</v>
      </c>
      <c r="AL154" s="125">
        <f t="shared" si="82"/>
        <v>49.2</v>
      </c>
      <c r="AM154" s="125">
        <f t="shared" si="82"/>
        <v>0</v>
      </c>
      <c r="AN154" s="125">
        <f t="shared" si="82"/>
        <v>7.49</v>
      </c>
      <c r="AO154" s="125">
        <f t="shared" si="82"/>
        <v>0</v>
      </c>
      <c r="AP154" s="125">
        <f t="shared" si="82"/>
        <v>5.3</v>
      </c>
      <c r="AQ154" s="125">
        <f t="shared" si="82"/>
        <v>3.8</v>
      </c>
      <c r="AR154" s="125">
        <f t="shared" si="82"/>
        <v>49.3</v>
      </c>
      <c r="AS154" s="125">
        <f t="shared" si="82"/>
        <v>0</v>
      </c>
      <c r="AT154" s="125">
        <f t="shared" si="82"/>
        <v>0</v>
      </c>
      <c r="AU154" s="125">
        <f t="shared" si="82"/>
        <v>0</v>
      </c>
      <c r="AV154" s="125">
        <f t="shared" si="82"/>
        <v>9</v>
      </c>
      <c r="AW154" s="125">
        <f t="shared" si="82"/>
        <v>0</v>
      </c>
      <c r="AX154" s="125">
        <f t="shared" si="82"/>
        <v>103.11</v>
      </c>
      <c r="AY154" s="125">
        <f t="shared" si="82"/>
        <v>0.8</v>
      </c>
      <c r="AZ154" s="125">
        <f t="shared" si="82"/>
        <v>12.6</v>
      </c>
      <c r="BA154" s="125">
        <f t="shared" si="82"/>
        <v>152.56</v>
      </c>
      <c r="BB154" s="125">
        <f t="shared" si="82"/>
        <v>0</v>
      </c>
      <c r="BC154" s="125">
        <f t="shared" si="82"/>
        <v>64.48</v>
      </c>
      <c r="BD154" s="125">
        <f t="shared" si="82"/>
        <v>0</v>
      </c>
      <c r="BE154" s="125">
        <f t="shared" si="73"/>
        <v>13366.72</v>
      </c>
      <c r="BF154" s="125">
        <f t="shared" si="74"/>
        <v>10874.06</v>
      </c>
      <c r="BG154" s="125">
        <v>536.12</v>
      </c>
      <c r="BH154" s="125">
        <v>10337.94</v>
      </c>
      <c r="BI154" s="125">
        <f>47.76+0.24</f>
        <v>48</v>
      </c>
      <c r="BJ154" s="125">
        <v>800</v>
      </c>
      <c r="BK154" s="125">
        <f>15.71+176.31</f>
        <v>192.02</v>
      </c>
      <c r="BL154" s="125">
        <v>0</v>
      </c>
      <c r="BM154" s="125">
        <v>0</v>
      </c>
      <c r="BN154" s="125">
        <v>0</v>
      </c>
      <c r="BO154" s="125">
        <v>0</v>
      </c>
      <c r="BP154" s="125">
        <v>0</v>
      </c>
      <c r="BQ154" s="125">
        <f>BQ179+BQ194+BQ201+130</f>
        <v>1452.64</v>
      </c>
    </row>
    <row r="155" s="110" customFormat="1" spans="1:69">
      <c r="A155" s="123"/>
      <c r="B155" s="123" t="s">
        <v>137</v>
      </c>
      <c r="C155" s="123"/>
      <c r="D155" s="124" t="s">
        <v>305</v>
      </c>
      <c r="E155" s="125">
        <f t="shared" si="68"/>
        <v>2156.7</v>
      </c>
      <c r="F155" s="125">
        <f t="shared" si="70"/>
        <v>1598.2</v>
      </c>
      <c r="G155" s="125">
        <v>831.75</v>
      </c>
      <c r="H155" s="125">
        <f t="shared" si="71"/>
        <v>578.7</v>
      </c>
      <c r="I155" s="125">
        <v>578.7</v>
      </c>
      <c r="J155" s="125">
        <v>0</v>
      </c>
      <c r="K155" s="125">
        <v>0</v>
      </c>
      <c r="L155" s="125">
        <v>0</v>
      </c>
      <c r="M155" s="125">
        <v>69.31</v>
      </c>
      <c r="N155" s="125">
        <v>0</v>
      </c>
      <c r="O155" s="125">
        <v>0</v>
      </c>
      <c r="P155" s="125">
        <v>0</v>
      </c>
      <c r="Q155" s="125"/>
      <c r="R155" s="125">
        <v>0</v>
      </c>
      <c r="S155" s="125">
        <v>0</v>
      </c>
      <c r="T155" s="125">
        <v>0</v>
      </c>
      <c r="U155" s="125">
        <v>0</v>
      </c>
      <c r="V155" s="125">
        <v>0</v>
      </c>
      <c r="W155" s="125">
        <v>118.44</v>
      </c>
      <c r="X155" s="123"/>
      <c r="Y155" s="123" t="s">
        <v>137</v>
      </c>
      <c r="Z155" s="123"/>
      <c r="AA155" s="124" t="s">
        <v>305</v>
      </c>
      <c r="AB155" s="125">
        <f>SUM(AB156:AB159)</f>
        <v>542.79</v>
      </c>
      <c r="AC155" s="125">
        <f t="shared" ref="AC155:BD155" si="83">SUM(AC156:AC159)</f>
        <v>55.4</v>
      </c>
      <c r="AD155" s="125">
        <f t="shared" si="83"/>
        <v>19.7</v>
      </c>
      <c r="AE155" s="125">
        <f t="shared" si="83"/>
        <v>0</v>
      </c>
      <c r="AF155" s="125">
        <f t="shared" si="83"/>
        <v>0</v>
      </c>
      <c r="AG155" s="125">
        <f t="shared" si="83"/>
        <v>5</v>
      </c>
      <c r="AH155" s="125">
        <f t="shared" si="83"/>
        <v>16.7</v>
      </c>
      <c r="AI155" s="125">
        <f t="shared" si="83"/>
        <v>5.25</v>
      </c>
      <c r="AJ155" s="125">
        <f t="shared" si="83"/>
        <v>0</v>
      </c>
      <c r="AK155" s="125">
        <f t="shared" si="83"/>
        <v>0</v>
      </c>
      <c r="AL155" s="125">
        <f t="shared" si="83"/>
        <v>46.2</v>
      </c>
      <c r="AM155" s="125">
        <f t="shared" si="83"/>
        <v>0</v>
      </c>
      <c r="AN155" s="125">
        <f t="shared" si="83"/>
        <v>7.49</v>
      </c>
      <c r="AO155" s="125">
        <f t="shared" si="83"/>
        <v>0</v>
      </c>
      <c r="AP155" s="125">
        <f t="shared" si="83"/>
        <v>5.3</v>
      </c>
      <c r="AQ155" s="125">
        <f t="shared" si="83"/>
        <v>3.8</v>
      </c>
      <c r="AR155" s="125">
        <f t="shared" si="83"/>
        <v>47.8</v>
      </c>
      <c r="AS155" s="125">
        <f t="shared" si="83"/>
        <v>0</v>
      </c>
      <c r="AT155" s="125">
        <f t="shared" si="83"/>
        <v>0</v>
      </c>
      <c r="AU155" s="125">
        <f t="shared" si="83"/>
        <v>0</v>
      </c>
      <c r="AV155" s="125">
        <f t="shared" si="83"/>
        <v>9</v>
      </c>
      <c r="AW155" s="125">
        <f t="shared" si="83"/>
        <v>0</v>
      </c>
      <c r="AX155" s="125">
        <f t="shared" si="83"/>
        <v>101.95</v>
      </c>
      <c r="AY155" s="125">
        <f t="shared" si="83"/>
        <v>0.8</v>
      </c>
      <c r="AZ155" s="125">
        <f t="shared" si="83"/>
        <v>9.6</v>
      </c>
      <c r="BA155" s="125">
        <f t="shared" si="83"/>
        <v>145.96</v>
      </c>
      <c r="BB155" s="125">
        <f t="shared" si="83"/>
        <v>0</v>
      </c>
      <c r="BC155" s="125">
        <f t="shared" si="83"/>
        <v>62.84</v>
      </c>
      <c r="BD155" s="125">
        <f t="shared" si="83"/>
        <v>0</v>
      </c>
      <c r="BE155" s="125">
        <f t="shared" si="73"/>
        <v>15.71</v>
      </c>
      <c r="BF155" s="125">
        <f t="shared" si="74"/>
        <v>0</v>
      </c>
      <c r="BG155" s="125"/>
      <c r="BH155" s="125"/>
      <c r="BI155" s="125">
        <v>0</v>
      </c>
      <c r="BJ155" s="125">
        <v>0</v>
      </c>
      <c r="BK155" s="125">
        <v>15.71</v>
      </c>
      <c r="BL155" s="125">
        <v>0</v>
      </c>
      <c r="BM155" s="125">
        <v>0</v>
      </c>
      <c r="BN155" s="125">
        <v>0</v>
      </c>
      <c r="BO155" s="125">
        <v>0</v>
      </c>
      <c r="BP155" s="125">
        <v>0</v>
      </c>
      <c r="BQ155" s="125">
        <v>0</v>
      </c>
    </row>
    <row r="156" s="110" customFormat="1" spans="1:69">
      <c r="A156" s="123" t="s">
        <v>306</v>
      </c>
      <c r="B156" s="123" t="s">
        <v>140</v>
      </c>
      <c r="C156" s="123" t="s">
        <v>137</v>
      </c>
      <c r="D156" s="124" t="s">
        <v>141</v>
      </c>
      <c r="E156" s="125">
        <f t="shared" si="68"/>
        <v>2156.7</v>
      </c>
      <c r="F156" s="125">
        <f t="shared" si="70"/>
        <v>1598.2</v>
      </c>
      <c r="G156" s="125">
        <v>831.75</v>
      </c>
      <c r="H156" s="125">
        <f t="shared" si="71"/>
        <v>578.7</v>
      </c>
      <c r="I156" s="125">
        <v>578.7</v>
      </c>
      <c r="J156" s="125">
        <v>0</v>
      </c>
      <c r="K156" s="125">
        <v>0</v>
      </c>
      <c r="L156" s="125">
        <v>0</v>
      </c>
      <c r="M156" s="125">
        <v>69.31</v>
      </c>
      <c r="N156" s="125">
        <v>0</v>
      </c>
      <c r="O156" s="125">
        <v>0</v>
      </c>
      <c r="P156" s="125">
        <v>0</v>
      </c>
      <c r="Q156" s="125"/>
      <c r="R156" s="125">
        <v>0</v>
      </c>
      <c r="S156" s="125">
        <v>0</v>
      </c>
      <c r="T156" s="125">
        <v>0</v>
      </c>
      <c r="U156" s="125">
        <v>0</v>
      </c>
      <c r="V156" s="125">
        <v>0</v>
      </c>
      <c r="W156" s="125">
        <v>118.44</v>
      </c>
      <c r="X156" s="123" t="s">
        <v>306</v>
      </c>
      <c r="Y156" s="123" t="s">
        <v>140</v>
      </c>
      <c r="Z156" s="123" t="s">
        <v>137</v>
      </c>
      <c r="AA156" s="124" t="s">
        <v>141</v>
      </c>
      <c r="AB156" s="125">
        <f t="shared" ref="AB156:AB159" si="84">SUBTOTAL(9,AC156:BD156)</f>
        <v>542.79</v>
      </c>
      <c r="AC156" s="136">
        <v>55.4</v>
      </c>
      <c r="AD156" s="136">
        <v>19.7</v>
      </c>
      <c r="AE156" s="137">
        <v>0</v>
      </c>
      <c r="AF156" s="137">
        <v>0</v>
      </c>
      <c r="AG156" s="136">
        <v>5</v>
      </c>
      <c r="AH156" s="136">
        <v>16.7</v>
      </c>
      <c r="AI156" s="136">
        <v>5.25</v>
      </c>
      <c r="AJ156" s="136">
        <v>0</v>
      </c>
      <c r="AK156" s="136">
        <v>0</v>
      </c>
      <c r="AL156" s="136">
        <v>46.2</v>
      </c>
      <c r="AM156" s="137">
        <v>0</v>
      </c>
      <c r="AN156" s="136">
        <v>7.49</v>
      </c>
      <c r="AO156" s="136">
        <v>0</v>
      </c>
      <c r="AP156" s="136">
        <v>5.3</v>
      </c>
      <c r="AQ156" s="136">
        <v>3.8</v>
      </c>
      <c r="AR156" s="136">
        <v>47.8</v>
      </c>
      <c r="AS156" s="137">
        <v>0</v>
      </c>
      <c r="AT156" s="137">
        <v>0</v>
      </c>
      <c r="AU156" s="137">
        <v>0</v>
      </c>
      <c r="AV156" s="136">
        <v>9</v>
      </c>
      <c r="AW156" s="137">
        <v>0</v>
      </c>
      <c r="AX156" s="136">
        <v>101.95</v>
      </c>
      <c r="AY156" s="136">
        <v>0.8</v>
      </c>
      <c r="AZ156" s="136">
        <v>9.6</v>
      </c>
      <c r="BA156" s="136">
        <v>145.96</v>
      </c>
      <c r="BB156" s="136">
        <v>0</v>
      </c>
      <c r="BC156" s="136">
        <v>62.84</v>
      </c>
      <c r="BD156" s="125">
        <v>0</v>
      </c>
      <c r="BE156" s="125">
        <f t="shared" si="73"/>
        <v>15.71</v>
      </c>
      <c r="BF156" s="125">
        <f t="shared" si="74"/>
        <v>0</v>
      </c>
      <c r="BG156" s="125"/>
      <c r="BH156" s="125"/>
      <c r="BI156" s="125">
        <v>0</v>
      </c>
      <c r="BJ156" s="125">
        <v>0</v>
      </c>
      <c r="BK156" s="125">
        <v>15.71</v>
      </c>
      <c r="BL156" s="125">
        <v>0</v>
      </c>
      <c r="BM156" s="125">
        <v>0</v>
      </c>
      <c r="BN156" s="125">
        <v>0</v>
      </c>
      <c r="BO156" s="125">
        <v>0</v>
      </c>
      <c r="BP156" s="125">
        <v>0</v>
      </c>
      <c r="BQ156" s="125">
        <v>0</v>
      </c>
    </row>
    <row r="157" s="110" customFormat="1" spans="1:69">
      <c r="A157" s="123" t="s">
        <v>306</v>
      </c>
      <c r="B157" s="123" t="s">
        <v>140</v>
      </c>
      <c r="C157" s="123" t="s">
        <v>156</v>
      </c>
      <c r="D157" s="124" t="s">
        <v>307</v>
      </c>
      <c r="E157" s="125">
        <f t="shared" si="68"/>
        <v>0</v>
      </c>
      <c r="F157" s="125">
        <f t="shared" si="70"/>
        <v>0</v>
      </c>
      <c r="G157" s="125">
        <v>0</v>
      </c>
      <c r="H157" s="125">
        <f t="shared" si="71"/>
        <v>0</v>
      </c>
      <c r="I157" s="125">
        <v>0</v>
      </c>
      <c r="J157" s="125">
        <v>0</v>
      </c>
      <c r="K157" s="125">
        <v>0</v>
      </c>
      <c r="L157" s="125">
        <v>0</v>
      </c>
      <c r="M157" s="125">
        <v>0</v>
      </c>
      <c r="N157" s="125">
        <v>0</v>
      </c>
      <c r="O157" s="125">
        <v>0</v>
      </c>
      <c r="P157" s="125">
        <v>0</v>
      </c>
      <c r="Q157" s="125"/>
      <c r="R157" s="125">
        <v>0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3" t="s">
        <v>306</v>
      </c>
      <c r="Y157" s="123" t="s">
        <v>140</v>
      </c>
      <c r="Z157" s="123" t="s">
        <v>156</v>
      </c>
      <c r="AA157" s="124" t="s">
        <v>307</v>
      </c>
      <c r="AB157" s="125">
        <f t="shared" si="84"/>
        <v>0</v>
      </c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>
        <v>0</v>
      </c>
      <c r="BE157" s="125">
        <f t="shared" si="73"/>
        <v>0</v>
      </c>
      <c r="BF157" s="125">
        <f t="shared" si="74"/>
        <v>0</v>
      </c>
      <c r="BG157" s="125"/>
      <c r="BH157" s="125"/>
      <c r="BI157" s="125">
        <v>0</v>
      </c>
      <c r="BJ157" s="125">
        <v>0</v>
      </c>
      <c r="BK157" s="125">
        <v>0</v>
      </c>
      <c r="BL157" s="125">
        <v>0</v>
      </c>
      <c r="BM157" s="125">
        <v>0</v>
      </c>
      <c r="BN157" s="125">
        <v>0</v>
      </c>
      <c r="BO157" s="125">
        <v>0</v>
      </c>
      <c r="BP157" s="125">
        <v>0</v>
      </c>
      <c r="BQ157" s="125">
        <v>0</v>
      </c>
    </row>
    <row r="158" s="110" customFormat="1" spans="1:69">
      <c r="A158" s="123" t="s">
        <v>306</v>
      </c>
      <c r="B158" s="123" t="s">
        <v>140</v>
      </c>
      <c r="C158" s="123" t="s">
        <v>159</v>
      </c>
      <c r="D158" s="124" t="s">
        <v>308</v>
      </c>
      <c r="E158" s="125">
        <f t="shared" si="68"/>
        <v>0</v>
      </c>
      <c r="F158" s="125">
        <f t="shared" si="70"/>
        <v>0</v>
      </c>
      <c r="G158" s="125">
        <v>0</v>
      </c>
      <c r="H158" s="125">
        <f t="shared" si="71"/>
        <v>0</v>
      </c>
      <c r="I158" s="125">
        <v>0</v>
      </c>
      <c r="J158" s="125">
        <v>0</v>
      </c>
      <c r="K158" s="125">
        <v>0</v>
      </c>
      <c r="L158" s="125">
        <v>0</v>
      </c>
      <c r="M158" s="125">
        <v>0</v>
      </c>
      <c r="N158" s="125">
        <v>0</v>
      </c>
      <c r="O158" s="125">
        <v>0</v>
      </c>
      <c r="P158" s="125">
        <v>0</v>
      </c>
      <c r="Q158" s="125"/>
      <c r="R158" s="125">
        <v>0</v>
      </c>
      <c r="S158" s="125">
        <v>0</v>
      </c>
      <c r="T158" s="125">
        <v>0</v>
      </c>
      <c r="U158" s="125">
        <v>0</v>
      </c>
      <c r="V158" s="125">
        <v>0</v>
      </c>
      <c r="W158" s="125">
        <v>0</v>
      </c>
      <c r="X158" s="123" t="s">
        <v>306</v>
      </c>
      <c r="Y158" s="123" t="s">
        <v>140</v>
      </c>
      <c r="Z158" s="123" t="s">
        <v>159</v>
      </c>
      <c r="AA158" s="124" t="s">
        <v>308</v>
      </c>
      <c r="AB158" s="125">
        <f t="shared" si="84"/>
        <v>0</v>
      </c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>
        <v>0</v>
      </c>
      <c r="BE158" s="125">
        <f t="shared" si="73"/>
        <v>0</v>
      </c>
      <c r="BF158" s="125">
        <f t="shared" si="74"/>
        <v>0</v>
      </c>
      <c r="BG158" s="125"/>
      <c r="BH158" s="125"/>
      <c r="BI158" s="125">
        <v>0</v>
      </c>
      <c r="BJ158" s="125">
        <v>0</v>
      </c>
      <c r="BK158" s="125">
        <v>0</v>
      </c>
      <c r="BL158" s="125">
        <v>0</v>
      </c>
      <c r="BM158" s="125">
        <v>0</v>
      </c>
      <c r="BN158" s="125">
        <v>0</v>
      </c>
      <c r="BO158" s="125">
        <v>0</v>
      </c>
      <c r="BP158" s="125">
        <v>0</v>
      </c>
      <c r="BQ158" s="125">
        <v>0</v>
      </c>
    </row>
    <row r="159" s="110" customFormat="1" spans="1:69">
      <c r="A159" s="123" t="s">
        <v>306</v>
      </c>
      <c r="B159" s="123" t="s">
        <v>140</v>
      </c>
      <c r="C159" s="123" t="s">
        <v>154</v>
      </c>
      <c r="D159" s="124" t="s">
        <v>309</v>
      </c>
      <c r="E159" s="125">
        <f t="shared" si="68"/>
        <v>0</v>
      </c>
      <c r="F159" s="125">
        <f t="shared" si="70"/>
        <v>0</v>
      </c>
      <c r="G159" s="125">
        <v>0</v>
      </c>
      <c r="H159" s="125">
        <f t="shared" si="71"/>
        <v>0</v>
      </c>
      <c r="I159" s="125">
        <v>0</v>
      </c>
      <c r="J159" s="125">
        <v>0</v>
      </c>
      <c r="K159" s="125">
        <v>0</v>
      </c>
      <c r="L159" s="125">
        <v>0</v>
      </c>
      <c r="M159" s="125">
        <v>0</v>
      </c>
      <c r="N159" s="125">
        <v>0</v>
      </c>
      <c r="O159" s="125">
        <v>0</v>
      </c>
      <c r="P159" s="125">
        <v>0</v>
      </c>
      <c r="Q159" s="125"/>
      <c r="R159" s="125">
        <v>0</v>
      </c>
      <c r="S159" s="125">
        <v>0</v>
      </c>
      <c r="T159" s="125">
        <v>0</v>
      </c>
      <c r="U159" s="125">
        <v>0</v>
      </c>
      <c r="V159" s="125">
        <v>0</v>
      </c>
      <c r="W159" s="125">
        <v>0</v>
      </c>
      <c r="X159" s="123" t="s">
        <v>306</v>
      </c>
      <c r="Y159" s="123" t="s">
        <v>140</v>
      </c>
      <c r="Z159" s="123" t="s">
        <v>154</v>
      </c>
      <c r="AA159" s="124" t="s">
        <v>309</v>
      </c>
      <c r="AB159" s="125">
        <f t="shared" si="84"/>
        <v>0</v>
      </c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>
        <v>0</v>
      </c>
      <c r="BE159" s="125">
        <f t="shared" si="73"/>
        <v>0</v>
      </c>
      <c r="BF159" s="125">
        <f t="shared" si="74"/>
        <v>0</v>
      </c>
      <c r="BG159" s="125"/>
      <c r="BH159" s="125"/>
      <c r="BI159" s="125">
        <v>0</v>
      </c>
      <c r="BJ159" s="125">
        <v>0</v>
      </c>
      <c r="BK159" s="125">
        <v>0</v>
      </c>
      <c r="BL159" s="125">
        <v>0</v>
      </c>
      <c r="BM159" s="125">
        <v>0</v>
      </c>
      <c r="BN159" s="125">
        <v>0</v>
      </c>
      <c r="BO159" s="125">
        <v>0</v>
      </c>
      <c r="BP159" s="125">
        <v>0</v>
      </c>
      <c r="BQ159" s="125">
        <v>0</v>
      </c>
    </row>
    <row r="160" s="110" customFormat="1" spans="1:69">
      <c r="A160" s="123"/>
      <c r="B160" s="123" t="s">
        <v>142</v>
      </c>
      <c r="C160" s="123"/>
      <c r="D160" s="124" t="s">
        <v>310</v>
      </c>
      <c r="E160" s="125">
        <f t="shared" si="68"/>
        <v>0</v>
      </c>
      <c r="F160" s="125">
        <f t="shared" si="70"/>
        <v>0</v>
      </c>
      <c r="G160" s="125">
        <v>0</v>
      </c>
      <c r="H160" s="125">
        <f t="shared" si="71"/>
        <v>0</v>
      </c>
      <c r="I160" s="125">
        <v>0</v>
      </c>
      <c r="J160" s="125">
        <v>0</v>
      </c>
      <c r="K160" s="125">
        <v>0</v>
      </c>
      <c r="L160" s="125">
        <v>0</v>
      </c>
      <c r="M160" s="125">
        <v>0</v>
      </c>
      <c r="N160" s="125">
        <v>0</v>
      </c>
      <c r="O160" s="125">
        <v>0</v>
      </c>
      <c r="P160" s="125">
        <v>0</v>
      </c>
      <c r="Q160" s="125"/>
      <c r="R160" s="125">
        <v>0</v>
      </c>
      <c r="S160" s="125">
        <v>0</v>
      </c>
      <c r="T160" s="125">
        <v>0</v>
      </c>
      <c r="U160" s="125">
        <v>0</v>
      </c>
      <c r="V160" s="125">
        <v>0</v>
      </c>
      <c r="W160" s="125">
        <v>0</v>
      </c>
      <c r="X160" s="123"/>
      <c r="Y160" s="123" t="s">
        <v>142</v>
      </c>
      <c r="Z160" s="123"/>
      <c r="AA160" s="124" t="s">
        <v>310</v>
      </c>
      <c r="AB160" s="125">
        <f>SUM(AB161)</f>
        <v>0</v>
      </c>
      <c r="AC160" s="125">
        <f t="shared" ref="AC160:BD160" si="85">SUM(AC161)</f>
        <v>0</v>
      </c>
      <c r="AD160" s="125">
        <f t="shared" si="85"/>
        <v>0</v>
      </c>
      <c r="AE160" s="125">
        <f t="shared" si="85"/>
        <v>0</v>
      </c>
      <c r="AF160" s="125">
        <f t="shared" si="85"/>
        <v>0</v>
      </c>
      <c r="AG160" s="125">
        <f t="shared" si="85"/>
        <v>0</v>
      </c>
      <c r="AH160" s="125">
        <f t="shared" si="85"/>
        <v>0</v>
      </c>
      <c r="AI160" s="125">
        <f t="shared" si="85"/>
        <v>0</v>
      </c>
      <c r="AJ160" s="125">
        <f t="shared" si="85"/>
        <v>0</v>
      </c>
      <c r="AK160" s="125">
        <f t="shared" si="85"/>
        <v>0</v>
      </c>
      <c r="AL160" s="125">
        <f t="shared" si="85"/>
        <v>0</v>
      </c>
      <c r="AM160" s="125">
        <f t="shared" si="85"/>
        <v>0</v>
      </c>
      <c r="AN160" s="125">
        <f t="shared" si="85"/>
        <v>0</v>
      </c>
      <c r="AO160" s="125">
        <f t="shared" si="85"/>
        <v>0</v>
      </c>
      <c r="AP160" s="125">
        <f t="shared" si="85"/>
        <v>0</v>
      </c>
      <c r="AQ160" s="125">
        <f t="shared" si="85"/>
        <v>0</v>
      </c>
      <c r="AR160" s="125">
        <f t="shared" si="85"/>
        <v>0</v>
      </c>
      <c r="AS160" s="125">
        <f t="shared" si="85"/>
        <v>0</v>
      </c>
      <c r="AT160" s="125">
        <f t="shared" si="85"/>
        <v>0</v>
      </c>
      <c r="AU160" s="125">
        <f t="shared" si="85"/>
        <v>0</v>
      </c>
      <c r="AV160" s="125">
        <f t="shared" si="85"/>
        <v>0</v>
      </c>
      <c r="AW160" s="125">
        <f t="shared" si="85"/>
        <v>0</v>
      </c>
      <c r="AX160" s="125">
        <f t="shared" si="85"/>
        <v>0</v>
      </c>
      <c r="AY160" s="125">
        <f t="shared" si="85"/>
        <v>0</v>
      </c>
      <c r="AZ160" s="125">
        <f t="shared" si="85"/>
        <v>0</v>
      </c>
      <c r="BA160" s="125">
        <f t="shared" si="85"/>
        <v>0</v>
      </c>
      <c r="BB160" s="125">
        <f t="shared" si="85"/>
        <v>0</v>
      </c>
      <c r="BC160" s="125">
        <f t="shared" si="85"/>
        <v>0</v>
      </c>
      <c r="BD160" s="125">
        <f t="shared" si="85"/>
        <v>0</v>
      </c>
      <c r="BE160" s="125">
        <f t="shared" si="73"/>
        <v>0</v>
      </c>
      <c r="BF160" s="125">
        <f t="shared" si="74"/>
        <v>0</v>
      </c>
      <c r="BG160" s="125"/>
      <c r="BH160" s="125"/>
      <c r="BI160" s="125">
        <v>0</v>
      </c>
      <c r="BJ160" s="125">
        <v>0</v>
      </c>
      <c r="BK160" s="125">
        <v>0</v>
      </c>
      <c r="BL160" s="125">
        <v>0</v>
      </c>
      <c r="BM160" s="125">
        <v>0</v>
      </c>
      <c r="BN160" s="125">
        <v>0</v>
      </c>
      <c r="BO160" s="125">
        <v>0</v>
      </c>
      <c r="BP160" s="125">
        <v>0</v>
      </c>
      <c r="BQ160" s="125">
        <v>0</v>
      </c>
    </row>
    <row r="161" s="110" customFormat="1" spans="1:69">
      <c r="A161" s="123" t="s">
        <v>306</v>
      </c>
      <c r="B161" s="123" t="s">
        <v>144</v>
      </c>
      <c r="C161" s="123" t="s">
        <v>137</v>
      </c>
      <c r="D161" s="124" t="s">
        <v>141</v>
      </c>
      <c r="E161" s="125">
        <f t="shared" si="68"/>
        <v>0</v>
      </c>
      <c r="F161" s="125">
        <f t="shared" si="70"/>
        <v>0</v>
      </c>
      <c r="G161" s="125">
        <v>0</v>
      </c>
      <c r="H161" s="125">
        <f t="shared" si="71"/>
        <v>0</v>
      </c>
      <c r="I161" s="125">
        <v>0</v>
      </c>
      <c r="J161" s="125">
        <v>0</v>
      </c>
      <c r="K161" s="125">
        <v>0</v>
      </c>
      <c r="L161" s="125">
        <v>0</v>
      </c>
      <c r="M161" s="125">
        <v>0</v>
      </c>
      <c r="N161" s="125">
        <v>0</v>
      </c>
      <c r="O161" s="125">
        <v>0</v>
      </c>
      <c r="P161" s="125">
        <v>0</v>
      </c>
      <c r="Q161" s="125"/>
      <c r="R161" s="125">
        <v>0</v>
      </c>
      <c r="S161" s="125">
        <v>0</v>
      </c>
      <c r="T161" s="125">
        <v>0</v>
      </c>
      <c r="U161" s="125">
        <v>0</v>
      </c>
      <c r="V161" s="125">
        <v>0</v>
      </c>
      <c r="W161" s="125">
        <v>0</v>
      </c>
      <c r="X161" s="123" t="s">
        <v>306</v>
      </c>
      <c r="Y161" s="123" t="s">
        <v>144</v>
      </c>
      <c r="Z161" s="123" t="s">
        <v>137</v>
      </c>
      <c r="AA161" s="124" t="s">
        <v>141</v>
      </c>
      <c r="AB161" s="125">
        <f>SUBTOTAL(9,AC161:BD161)</f>
        <v>0</v>
      </c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>
        <v>0</v>
      </c>
      <c r="BE161" s="125">
        <f t="shared" si="73"/>
        <v>0</v>
      </c>
      <c r="BF161" s="125">
        <f t="shared" si="74"/>
        <v>0</v>
      </c>
      <c r="BG161" s="125"/>
      <c r="BH161" s="125"/>
      <c r="BI161" s="125">
        <v>0</v>
      </c>
      <c r="BJ161" s="125">
        <v>0</v>
      </c>
      <c r="BK161" s="125">
        <v>0</v>
      </c>
      <c r="BL161" s="125">
        <v>0</v>
      </c>
      <c r="BM161" s="125">
        <v>0</v>
      </c>
      <c r="BN161" s="125">
        <v>0</v>
      </c>
      <c r="BO161" s="125">
        <v>0</v>
      </c>
      <c r="BP161" s="125">
        <v>0</v>
      </c>
      <c r="BQ161" s="125">
        <v>0</v>
      </c>
    </row>
    <row r="162" s="110" customFormat="1" spans="1:69">
      <c r="A162" s="123"/>
      <c r="B162" s="123" t="s">
        <v>159</v>
      </c>
      <c r="C162" s="123"/>
      <c r="D162" s="124" t="s">
        <v>311</v>
      </c>
      <c r="E162" s="125">
        <f t="shared" si="68"/>
        <v>25374.06</v>
      </c>
      <c r="F162" s="125">
        <f t="shared" si="70"/>
        <v>14500</v>
      </c>
      <c r="G162" s="125">
        <v>0</v>
      </c>
      <c r="H162" s="125">
        <f t="shared" si="71"/>
        <v>0</v>
      </c>
      <c r="I162" s="125">
        <v>0</v>
      </c>
      <c r="J162" s="125">
        <v>0</v>
      </c>
      <c r="K162" s="125">
        <v>0</v>
      </c>
      <c r="L162" s="125">
        <v>0</v>
      </c>
      <c r="M162" s="125">
        <v>0</v>
      </c>
      <c r="N162" s="125">
        <v>0</v>
      </c>
      <c r="O162" s="125">
        <v>0</v>
      </c>
      <c r="P162" s="125">
        <v>14500</v>
      </c>
      <c r="Q162" s="125"/>
      <c r="R162" s="125">
        <v>0</v>
      </c>
      <c r="S162" s="125">
        <v>0</v>
      </c>
      <c r="T162" s="125">
        <v>0</v>
      </c>
      <c r="U162" s="125">
        <v>0</v>
      </c>
      <c r="V162" s="125">
        <v>0</v>
      </c>
      <c r="W162" s="125">
        <v>0</v>
      </c>
      <c r="X162" s="123"/>
      <c r="Y162" s="123" t="s">
        <v>159</v>
      </c>
      <c r="Z162" s="123"/>
      <c r="AA162" s="124" t="s">
        <v>311</v>
      </c>
      <c r="AB162" s="125">
        <f>SUM(AB163:AB164)</f>
        <v>0</v>
      </c>
      <c r="AC162" s="125">
        <f t="shared" ref="AC162:BD162" si="86">SUM(AC163:AC164)</f>
        <v>0</v>
      </c>
      <c r="AD162" s="125">
        <f t="shared" si="86"/>
        <v>0</v>
      </c>
      <c r="AE162" s="125">
        <f t="shared" si="86"/>
        <v>0</v>
      </c>
      <c r="AF162" s="125">
        <f t="shared" si="86"/>
        <v>0</v>
      </c>
      <c r="AG162" s="125">
        <f t="shared" si="86"/>
        <v>0</v>
      </c>
      <c r="AH162" s="125">
        <f t="shared" si="86"/>
        <v>0</v>
      </c>
      <c r="AI162" s="125">
        <f t="shared" si="86"/>
        <v>0</v>
      </c>
      <c r="AJ162" s="125">
        <f t="shared" si="86"/>
        <v>0</v>
      </c>
      <c r="AK162" s="125">
        <f t="shared" si="86"/>
        <v>0</v>
      </c>
      <c r="AL162" s="125">
        <f t="shared" si="86"/>
        <v>0</v>
      </c>
      <c r="AM162" s="125">
        <f t="shared" si="86"/>
        <v>0</v>
      </c>
      <c r="AN162" s="125">
        <f t="shared" si="86"/>
        <v>0</v>
      </c>
      <c r="AO162" s="125">
        <f t="shared" si="86"/>
        <v>0</v>
      </c>
      <c r="AP162" s="125">
        <f t="shared" si="86"/>
        <v>0</v>
      </c>
      <c r="AQ162" s="125">
        <f t="shared" si="86"/>
        <v>0</v>
      </c>
      <c r="AR162" s="125">
        <f t="shared" si="86"/>
        <v>0</v>
      </c>
      <c r="AS162" s="125">
        <f t="shared" si="86"/>
        <v>0</v>
      </c>
      <c r="AT162" s="125">
        <f t="shared" si="86"/>
        <v>0</v>
      </c>
      <c r="AU162" s="125">
        <f t="shared" si="86"/>
        <v>0</v>
      </c>
      <c r="AV162" s="125">
        <f t="shared" si="86"/>
        <v>0</v>
      </c>
      <c r="AW162" s="125">
        <f t="shared" si="86"/>
        <v>0</v>
      </c>
      <c r="AX162" s="125">
        <f t="shared" si="86"/>
        <v>0</v>
      </c>
      <c r="AY162" s="125">
        <f t="shared" si="86"/>
        <v>0</v>
      </c>
      <c r="AZ162" s="125">
        <f t="shared" si="86"/>
        <v>0</v>
      </c>
      <c r="BA162" s="125">
        <f t="shared" si="86"/>
        <v>0</v>
      </c>
      <c r="BB162" s="125">
        <f t="shared" si="86"/>
        <v>0</v>
      </c>
      <c r="BC162" s="125">
        <f t="shared" si="86"/>
        <v>0</v>
      </c>
      <c r="BD162" s="125">
        <f t="shared" si="86"/>
        <v>0</v>
      </c>
      <c r="BE162" s="125">
        <f t="shared" si="73"/>
        <v>10874.06</v>
      </c>
      <c r="BF162" s="125">
        <f t="shared" si="74"/>
        <v>10874.06</v>
      </c>
      <c r="BG162" s="125">
        <v>536.12</v>
      </c>
      <c r="BH162" s="125">
        <v>10337.94</v>
      </c>
      <c r="BI162" s="125">
        <v>0</v>
      </c>
      <c r="BJ162" s="125">
        <v>0</v>
      </c>
      <c r="BK162" s="125">
        <v>0</v>
      </c>
      <c r="BL162" s="125">
        <v>0</v>
      </c>
      <c r="BM162" s="125">
        <v>0</v>
      </c>
      <c r="BN162" s="125">
        <v>0</v>
      </c>
      <c r="BO162" s="125">
        <v>0</v>
      </c>
      <c r="BP162" s="125">
        <v>0</v>
      </c>
      <c r="BQ162" s="125">
        <v>0</v>
      </c>
    </row>
    <row r="163" s="110" customFormat="1" spans="1:69">
      <c r="A163" s="123" t="s">
        <v>306</v>
      </c>
      <c r="B163" s="123" t="s">
        <v>161</v>
      </c>
      <c r="C163" s="123" t="s">
        <v>159</v>
      </c>
      <c r="D163" s="124" t="s">
        <v>312</v>
      </c>
      <c r="E163" s="125">
        <f t="shared" si="68"/>
        <v>14500</v>
      </c>
      <c r="F163" s="125">
        <f t="shared" si="70"/>
        <v>14500</v>
      </c>
      <c r="G163" s="125">
        <v>0</v>
      </c>
      <c r="H163" s="125">
        <f t="shared" si="71"/>
        <v>0</v>
      </c>
      <c r="I163" s="125">
        <v>0</v>
      </c>
      <c r="J163" s="125">
        <v>0</v>
      </c>
      <c r="K163" s="125">
        <v>0</v>
      </c>
      <c r="L163" s="125">
        <v>0</v>
      </c>
      <c r="M163" s="125">
        <v>0</v>
      </c>
      <c r="N163" s="125">
        <v>0</v>
      </c>
      <c r="O163" s="125">
        <v>0</v>
      </c>
      <c r="P163" s="125">
        <v>14500</v>
      </c>
      <c r="Q163" s="125"/>
      <c r="R163" s="125">
        <v>0</v>
      </c>
      <c r="S163" s="125">
        <v>0</v>
      </c>
      <c r="T163" s="125">
        <v>0</v>
      </c>
      <c r="U163" s="125">
        <v>0</v>
      </c>
      <c r="V163" s="125">
        <v>0</v>
      </c>
      <c r="W163" s="125">
        <v>0</v>
      </c>
      <c r="X163" s="123" t="s">
        <v>306</v>
      </c>
      <c r="Y163" s="123" t="s">
        <v>161</v>
      </c>
      <c r="Z163" s="123" t="s">
        <v>159</v>
      </c>
      <c r="AA163" s="124" t="s">
        <v>312</v>
      </c>
      <c r="AB163" s="125">
        <f t="shared" ref="AB163:AB164" si="87">SUBTOTAL(9,AC163:BD163)</f>
        <v>0</v>
      </c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>
        <v>0</v>
      </c>
      <c r="BE163" s="125">
        <f t="shared" si="73"/>
        <v>0</v>
      </c>
      <c r="BF163" s="125">
        <f t="shared" si="74"/>
        <v>0</v>
      </c>
      <c r="BG163" s="125"/>
      <c r="BH163" s="125"/>
      <c r="BI163" s="125">
        <v>0</v>
      </c>
      <c r="BJ163" s="125">
        <v>0</v>
      </c>
      <c r="BK163" s="125">
        <v>0</v>
      </c>
      <c r="BL163" s="125">
        <v>0</v>
      </c>
      <c r="BM163" s="125">
        <v>0</v>
      </c>
      <c r="BN163" s="125">
        <v>0</v>
      </c>
      <c r="BO163" s="125">
        <v>0</v>
      </c>
      <c r="BP163" s="125">
        <v>0</v>
      </c>
      <c r="BQ163" s="125">
        <v>0</v>
      </c>
    </row>
    <row r="164" s="110" customFormat="1" spans="1:69">
      <c r="A164" s="123" t="s">
        <v>306</v>
      </c>
      <c r="B164" s="123" t="s">
        <v>161</v>
      </c>
      <c r="C164" s="123" t="s">
        <v>154</v>
      </c>
      <c r="D164" s="124" t="s">
        <v>313</v>
      </c>
      <c r="E164" s="125">
        <f t="shared" si="68"/>
        <v>10874.06</v>
      </c>
      <c r="F164" s="125">
        <f t="shared" si="70"/>
        <v>0</v>
      </c>
      <c r="G164" s="125">
        <v>0</v>
      </c>
      <c r="H164" s="125">
        <f t="shared" si="71"/>
        <v>0</v>
      </c>
      <c r="I164" s="125">
        <v>0</v>
      </c>
      <c r="J164" s="125">
        <v>0</v>
      </c>
      <c r="K164" s="125">
        <v>0</v>
      </c>
      <c r="L164" s="125">
        <v>0</v>
      </c>
      <c r="M164" s="125">
        <v>0</v>
      </c>
      <c r="N164" s="125">
        <v>0</v>
      </c>
      <c r="O164" s="125">
        <v>0</v>
      </c>
      <c r="P164" s="125">
        <v>0</v>
      </c>
      <c r="Q164" s="125"/>
      <c r="R164" s="125">
        <v>0</v>
      </c>
      <c r="S164" s="125">
        <v>0</v>
      </c>
      <c r="T164" s="125">
        <v>0</v>
      </c>
      <c r="U164" s="125">
        <v>0</v>
      </c>
      <c r="V164" s="125">
        <v>0</v>
      </c>
      <c r="W164" s="125">
        <v>0</v>
      </c>
      <c r="X164" s="123" t="s">
        <v>306</v>
      </c>
      <c r="Y164" s="123" t="s">
        <v>161</v>
      </c>
      <c r="Z164" s="123" t="s">
        <v>154</v>
      </c>
      <c r="AA164" s="124" t="s">
        <v>313</v>
      </c>
      <c r="AB164" s="125">
        <f t="shared" si="87"/>
        <v>0</v>
      </c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>
        <v>0</v>
      </c>
      <c r="BE164" s="125">
        <f t="shared" si="73"/>
        <v>10874.06</v>
      </c>
      <c r="BF164" s="125">
        <f t="shared" si="74"/>
        <v>10874.06</v>
      </c>
      <c r="BG164" s="125">
        <v>536.12</v>
      </c>
      <c r="BH164" s="125">
        <v>10337.94</v>
      </c>
      <c r="BI164" s="125">
        <v>0</v>
      </c>
      <c r="BJ164" s="125">
        <v>0</v>
      </c>
      <c r="BK164" s="125">
        <v>0</v>
      </c>
      <c r="BL164" s="125">
        <v>0</v>
      </c>
      <c r="BM164" s="125">
        <v>0</v>
      </c>
      <c r="BN164" s="125">
        <v>0</v>
      </c>
      <c r="BO164" s="125">
        <v>0</v>
      </c>
      <c r="BP164" s="125">
        <v>0</v>
      </c>
      <c r="BQ164" s="125">
        <v>0</v>
      </c>
    </row>
    <row r="165" s="110" customFormat="1" spans="1:69">
      <c r="A165" s="123"/>
      <c r="B165" s="123" t="s">
        <v>163</v>
      </c>
      <c r="C165" s="123"/>
      <c r="D165" s="124" t="s">
        <v>314</v>
      </c>
      <c r="E165" s="125">
        <f t="shared" si="68"/>
        <v>130</v>
      </c>
      <c r="F165" s="125">
        <f t="shared" si="70"/>
        <v>0</v>
      </c>
      <c r="G165" s="125">
        <v>0</v>
      </c>
      <c r="H165" s="125">
        <f t="shared" si="71"/>
        <v>0</v>
      </c>
      <c r="I165" s="125">
        <v>0</v>
      </c>
      <c r="J165" s="125">
        <v>0</v>
      </c>
      <c r="K165" s="125">
        <v>0</v>
      </c>
      <c r="L165" s="125">
        <v>0</v>
      </c>
      <c r="M165" s="125">
        <v>0</v>
      </c>
      <c r="N165" s="125">
        <v>0</v>
      </c>
      <c r="O165" s="125">
        <v>0</v>
      </c>
      <c r="P165" s="125">
        <v>0</v>
      </c>
      <c r="Q165" s="125"/>
      <c r="R165" s="125">
        <v>0</v>
      </c>
      <c r="S165" s="125">
        <v>0</v>
      </c>
      <c r="T165" s="125">
        <v>0</v>
      </c>
      <c r="U165" s="125">
        <v>0</v>
      </c>
      <c r="V165" s="125">
        <v>0</v>
      </c>
      <c r="W165" s="125">
        <v>0</v>
      </c>
      <c r="X165" s="123"/>
      <c r="Y165" s="123" t="s">
        <v>163</v>
      </c>
      <c r="Z165" s="123"/>
      <c r="AA165" s="124" t="s">
        <v>314</v>
      </c>
      <c r="AB165" s="125">
        <f t="shared" ref="AB165:AB197" si="88">SUM(BD165:BD165)</f>
        <v>0</v>
      </c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>
        <v>0</v>
      </c>
      <c r="BE165" s="125">
        <f t="shared" si="73"/>
        <v>130</v>
      </c>
      <c r="BF165" s="125">
        <f t="shared" si="74"/>
        <v>0</v>
      </c>
      <c r="BG165" s="125"/>
      <c r="BH165" s="125"/>
      <c r="BI165" s="125">
        <v>0</v>
      </c>
      <c r="BJ165" s="125">
        <v>0</v>
      </c>
      <c r="BK165" s="125">
        <v>0</v>
      </c>
      <c r="BL165" s="125">
        <v>0</v>
      </c>
      <c r="BM165" s="125">
        <v>0</v>
      </c>
      <c r="BN165" s="125">
        <v>0</v>
      </c>
      <c r="BO165" s="125">
        <v>0</v>
      </c>
      <c r="BP165" s="125">
        <v>0</v>
      </c>
      <c r="BQ165" s="125">
        <v>130</v>
      </c>
    </row>
    <row r="166" s="110" customFormat="1" spans="1:69">
      <c r="A166" s="123" t="s">
        <v>306</v>
      </c>
      <c r="B166" s="123" t="s">
        <v>171</v>
      </c>
      <c r="C166" s="123" t="s">
        <v>154</v>
      </c>
      <c r="D166" s="124" t="s">
        <v>315</v>
      </c>
      <c r="E166" s="125">
        <f t="shared" si="68"/>
        <v>130</v>
      </c>
      <c r="F166" s="125">
        <f t="shared" si="70"/>
        <v>0</v>
      </c>
      <c r="G166" s="125">
        <v>0</v>
      </c>
      <c r="H166" s="125">
        <f t="shared" si="71"/>
        <v>0</v>
      </c>
      <c r="I166" s="125">
        <v>0</v>
      </c>
      <c r="J166" s="125">
        <v>0</v>
      </c>
      <c r="K166" s="125">
        <v>0</v>
      </c>
      <c r="L166" s="125">
        <v>0</v>
      </c>
      <c r="M166" s="125">
        <v>0</v>
      </c>
      <c r="N166" s="125">
        <v>0</v>
      </c>
      <c r="O166" s="125">
        <v>0</v>
      </c>
      <c r="P166" s="125">
        <v>0</v>
      </c>
      <c r="Q166" s="125"/>
      <c r="R166" s="125">
        <v>0</v>
      </c>
      <c r="S166" s="125">
        <v>0</v>
      </c>
      <c r="T166" s="125">
        <v>0</v>
      </c>
      <c r="U166" s="125">
        <v>0</v>
      </c>
      <c r="V166" s="125">
        <v>0</v>
      </c>
      <c r="W166" s="125">
        <v>0</v>
      </c>
      <c r="X166" s="123" t="s">
        <v>306</v>
      </c>
      <c r="Y166" s="123" t="s">
        <v>171</v>
      </c>
      <c r="Z166" s="123" t="s">
        <v>154</v>
      </c>
      <c r="AA166" s="124" t="s">
        <v>315</v>
      </c>
      <c r="AB166" s="125">
        <f>SUBTOTAL(9,AC166:BD166)</f>
        <v>0</v>
      </c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>
        <v>0</v>
      </c>
      <c r="BE166" s="125">
        <f t="shared" si="73"/>
        <v>130</v>
      </c>
      <c r="BF166" s="125">
        <f t="shared" si="74"/>
        <v>0</v>
      </c>
      <c r="BG166" s="125"/>
      <c r="BH166" s="125"/>
      <c r="BI166" s="125">
        <v>0</v>
      </c>
      <c r="BJ166" s="125">
        <v>0</v>
      </c>
      <c r="BK166" s="125">
        <v>0</v>
      </c>
      <c r="BL166" s="125">
        <v>0</v>
      </c>
      <c r="BM166" s="125">
        <v>0</v>
      </c>
      <c r="BN166" s="125">
        <v>0</v>
      </c>
      <c r="BO166" s="125">
        <v>0</v>
      </c>
      <c r="BP166" s="125">
        <v>0</v>
      </c>
      <c r="BQ166" s="125">
        <v>130</v>
      </c>
    </row>
    <row r="167" s="110" customFormat="1" spans="1:69">
      <c r="A167" s="123"/>
      <c r="B167" s="123" t="s">
        <v>150</v>
      </c>
      <c r="C167" s="123"/>
      <c r="D167" s="124" t="s">
        <v>316</v>
      </c>
      <c r="E167" s="125">
        <f t="shared" si="68"/>
        <v>800</v>
      </c>
      <c r="F167" s="125">
        <f t="shared" si="70"/>
        <v>0</v>
      </c>
      <c r="G167" s="125">
        <v>0</v>
      </c>
      <c r="H167" s="125">
        <f t="shared" si="71"/>
        <v>0</v>
      </c>
      <c r="I167" s="125">
        <v>0</v>
      </c>
      <c r="J167" s="125">
        <v>0</v>
      </c>
      <c r="K167" s="125">
        <v>0</v>
      </c>
      <c r="L167" s="125">
        <v>0</v>
      </c>
      <c r="M167" s="125">
        <v>0</v>
      </c>
      <c r="N167" s="125">
        <v>0</v>
      </c>
      <c r="O167" s="125">
        <v>0</v>
      </c>
      <c r="P167" s="125">
        <v>0</v>
      </c>
      <c r="Q167" s="125"/>
      <c r="R167" s="125">
        <v>0</v>
      </c>
      <c r="S167" s="125">
        <v>0</v>
      </c>
      <c r="T167" s="125">
        <v>0</v>
      </c>
      <c r="U167" s="125">
        <v>0</v>
      </c>
      <c r="V167" s="125">
        <v>0</v>
      </c>
      <c r="W167" s="125">
        <v>0</v>
      </c>
      <c r="X167" s="123"/>
      <c r="Y167" s="123" t="s">
        <v>150</v>
      </c>
      <c r="Z167" s="123"/>
      <c r="AA167" s="124" t="s">
        <v>316</v>
      </c>
      <c r="AB167" s="125">
        <f t="shared" si="88"/>
        <v>0</v>
      </c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>
        <v>0</v>
      </c>
      <c r="BE167" s="125">
        <f t="shared" si="73"/>
        <v>800</v>
      </c>
      <c r="BF167" s="125">
        <f t="shared" si="74"/>
        <v>0</v>
      </c>
      <c r="BG167" s="125"/>
      <c r="BH167" s="125"/>
      <c r="BI167" s="125">
        <v>0</v>
      </c>
      <c r="BJ167" s="125">
        <v>800</v>
      </c>
      <c r="BK167" s="125">
        <v>0</v>
      </c>
      <c r="BL167" s="125">
        <v>0</v>
      </c>
      <c r="BM167" s="125">
        <v>0</v>
      </c>
      <c r="BN167" s="125">
        <v>0</v>
      </c>
      <c r="BO167" s="125">
        <v>0</v>
      </c>
      <c r="BP167" s="125">
        <v>0</v>
      </c>
      <c r="BQ167" s="125">
        <v>0</v>
      </c>
    </row>
    <row r="168" s="110" customFormat="1" spans="1:69">
      <c r="A168" s="123" t="s">
        <v>306</v>
      </c>
      <c r="B168" s="123" t="s">
        <v>174</v>
      </c>
      <c r="C168" s="123" t="s">
        <v>142</v>
      </c>
      <c r="D168" s="124" t="s">
        <v>317</v>
      </c>
      <c r="E168" s="125">
        <f t="shared" si="68"/>
        <v>0</v>
      </c>
      <c r="F168" s="125">
        <f t="shared" si="70"/>
        <v>0</v>
      </c>
      <c r="G168" s="125">
        <v>0</v>
      </c>
      <c r="H168" s="125">
        <f t="shared" si="71"/>
        <v>0</v>
      </c>
      <c r="I168" s="125">
        <v>0</v>
      </c>
      <c r="J168" s="125">
        <v>0</v>
      </c>
      <c r="K168" s="125">
        <v>0</v>
      </c>
      <c r="L168" s="125">
        <v>0</v>
      </c>
      <c r="M168" s="125">
        <v>0</v>
      </c>
      <c r="N168" s="125">
        <v>0</v>
      </c>
      <c r="O168" s="125">
        <v>0</v>
      </c>
      <c r="P168" s="125">
        <v>0</v>
      </c>
      <c r="Q168" s="125"/>
      <c r="R168" s="125">
        <v>0</v>
      </c>
      <c r="S168" s="125">
        <v>0</v>
      </c>
      <c r="T168" s="125">
        <v>0</v>
      </c>
      <c r="U168" s="125">
        <v>0</v>
      </c>
      <c r="V168" s="125">
        <v>0</v>
      </c>
      <c r="W168" s="125">
        <v>0</v>
      </c>
      <c r="X168" s="123" t="s">
        <v>306</v>
      </c>
      <c r="Y168" s="123" t="s">
        <v>174</v>
      </c>
      <c r="Z168" s="123" t="s">
        <v>142</v>
      </c>
      <c r="AA168" s="124" t="s">
        <v>317</v>
      </c>
      <c r="AB168" s="125">
        <f t="shared" ref="AB168:AB170" si="89">SUBTOTAL(9,AC168:BD168)</f>
        <v>0</v>
      </c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>
        <v>0</v>
      </c>
      <c r="BE168" s="125">
        <f t="shared" si="73"/>
        <v>0</v>
      </c>
      <c r="BF168" s="125">
        <f t="shared" si="74"/>
        <v>0</v>
      </c>
      <c r="BG168" s="125"/>
      <c r="BH168" s="125"/>
      <c r="BI168" s="125">
        <v>0</v>
      </c>
      <c r="BJ168" s="125">
        <v>0</v>
      </c>
      <c r="BK168" s="125">
        <v>0</v>
      </c>
      <c r="BL168" s="125">
        <v>0</v>
      </c>
      <c r="BM168" s="125">
        <v>0</v>
      </c>
      <c r="BN168" s="125">
        <v>0</v>
      </c>
      <c r="BO168" s="125">
        <v>0</v>
      </c>
      <c r="BP168" s="125">
        <v>0</v>
      </c>
      <c r="BQ168" s="125">
        <v>0</v>
      </c>
    </row>
    <row r="169" s="110" customFormat="1" spans="1:69">
      <c r="A169" s="123" t="s">
        <v>306</v>
      </c>
      <c r="B169" s="123" t="s">
        <v>174</v>
      </c>
      <c r="C169" s="123" t="s">
        <v>159</v>
      </c>
      <c r="D169" s="124" t="s">
        <v>318</v>
      </c>
      <c r="E169" s="125">
        <f t="shared" si="68"/>
        <v>0</v>
      </c>
      <c r="F169" s="125">
        <f t="shared" si="70"/>
        <v>0</v>
      </c>
      <c r="G169" s="125">
        <v>0</v>
      </c>
      <c r="H169" s="125">
        <f t="shared" si="71"/>
        <v>0</v>
      </c>
      <c r="I169" s="125">
        <v>0</v>
      </c>
      <c r="J169" s="125">
        <v>0</v>
      </c>
      <c r="K169" s="125">
        <v>0</v>
      </c>
      <c r="L169" s="125">
        <v>0</v>
      </c>
      <c r="M169" s="125">
        <v>0</v>
      </c>
      <c r="N169" s="125">
        <v>0</v>
      </c>
      <c r="O169" s="125">
        <v>0</v>
      </c>
      <c r="P169" s="125">
        <v>0</v>
      </c>
      <c r="Q169" s="125"/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3" t="s">
        <v>306</v>
      </c>
      <c r="Y169" s="123" t="s">
        <v>174</v>
      </c>
      <c r="Z169" s="123" t="s">
        <v>159</v>
      </c>
      <c r="AA169" s="124" t="s">
        <v>318</v>
      </c>
      <c r="AB169" s="125">
        <f t="shared" si="89"/>
        <v>0</v>
      </c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>
        <v>0</v>
      </c>
      <c r="BE169" s="125">
        <f t="shared" si="73"/>
        <v>0</v>
      </c>
      <c r="BF169" s="125">
        <f t="shared" si="74"/>
        <v>0</v>
      </c>
      <c r="BG169" s="125"/>
      <c r="BH169" s="125"/>
      <c r="BI169" s="125">
        <v>0</v>
      </c>
      <c r="BJ169" s="125">
        <v>0</v>
      </c>
      <c r="BK169" s="125">
        <v>0</v>
      </c>
      <c r="BL169" s="125">
        <v>0</v>
      </c>
      <c r="BM169" s="125">
        <v>0</v>
      </c>
      <c r="BN169" s="125">
        <v>0</v>
      </c>
      <c r="BO169" s="125">
        <v>0</v>
      </c>
      <c r="BP169" s="125">
        <v>0</v>
      </c>
      <c r="BQ169" s="125">
        <v>0</v>
      </c>
    </row>
    <row r="170" s="110" customFormat="1" spans="1:69">
      <c r="A170" s="123" t="s">
        <v>306</v>
      </c>
      <c r="B170" s="123" t="s">
        <v>174</v>
      </c>
      <c r="C170" s="123" t="s">
        <v>154</v>
      </c>
      <c r="D170" s="124" t="s">
        <v>319</v>
      </c>
      <c r="E170" s="125">
        <f t="shared" si="68"/>
        <v>800</v>
      </c>
      <c r="F170" s="125">
        <f t="shared" si="70"/>
        <v>0</v>
      </c>
      <c r="G170" s="125">
        <v>0</v>
      </c>
      <c r="H170" s="125">
        <f t="shared" si="71"/>
        <v>0</v>
      </c>
      <c r="I170" s="125">
        <v>0</v>
      </c>
      <c r="J170" s="125">
        <v>0</v>
      </c>
      <c r="K170" s="125">
        <v>0</v>
      </c>
      <c r="L170" s="125">
        <v>0</v>
      </c>
      <c r="M170" s="125">
        <v>0</v>
      </c>
      <c r="N170" s="125">
        <v>0</v>
      </c>
      <c r="O170" s="125">
        <v>0</v>
      </c>
      <c r="P170" s="125">
        <v>0</v>
      </c>
      <c r="Q170" s="125"/>
      <c r="R170" s="125">
        <v>0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3" t="s">
        <v>306</v>
      </c>
      <c r="Y170" s="123" t="s">
        <v>174</v>
      </c>
      <c r="Z170" s="123" t="s">
        <v>154</v>
      </c>
      <c r="AA170" s="124" t="s">
        <v>319</v>
      </c>
      <c r="AB170" s="125">
        <f t="shared" si="89"/>
        <v>0</v>
      </c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>
        <v>0</v>
      </c>
      <c r="BE170" s="125">
        <f t="shared" si="73"/>
        <v>800</v>
      </c>
      <c r="BF170" s="125">
        <f t="shared" si="74"/>
        <v>0</v>
      </c>
      <c r="BG170" s="125"/>
      <c r="BH170" s="125"/>
      <c r="BI170" s="125">
        <v>0</v>
      </c>
      <c r="BJ170" s="125">
        <v>800</v>
      </c>
      <c r="BK170" s="125">
        <v>0</v>
      </c>
      <c r="BL170" s="125">
        <v>0</v>
      </c>
      <c r="BM170" s="125">
        <v>0</v>
      </c>
      <c r="BN170" s="125">
        <v>0</v>
      </c>
      <c r="BO170" s="125">
        <v>0</v>
      </c>
      <c r="BP170" s="125">
        <v>0</v>
      </c>
      <c r="BQ170" s="125">
        <v>0</v>
      </c>
    </row>
    <row r="171" s="110" customFormat="1" spans="1:69">
      <c r="A171" s="123"/>
      <c r="B171" s="123" t="s">
        <v>228</v>
      </c>
      <c r="C171" s="123"/>
      <c r="D171" s="124" t="s">
        <v>320</v>
      </c>
      <c r="E171" s="125">
        <f t="shared" si="68"/>
        <v>0</v>
      </c>
      <c r="F171" s="125">
        <f t="shared" si="70"/>
        <v>0</v>
      </c>
      <c r="G171" s="125">
        <v>0</v>
      </c>
      <c r="H171" s="125">
        <f t="shared" si="71"/>
        <v>0</v>
      </c>
      <c r="I171" s="125">
        <v>0</v>
      </c>
      <c r="J171" s="125">
        <v>0</v>
      </c>
      <c r="K171" s="125">
        <v>0</v>
      </c>
      <c r="L171" s="125">
        <v>0</v>
      </c>
      <c r="M171" s="125">
        <v>0</v>
      </c>
      <c r="N171" s="125">
        <v>0</v>
      </c>
      <c r="O171" s="125">
        <v>0</v>
      </c>
      <c r="P171" s="125">
        <v>0</v>
      </c>
      <c r="Q171" s="125"/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3"/>
      <c r="Y171" s="123" t="s">
        <v>228</v>
      </c>
      <c r="Z171" s="123"/>
      <c r="AA171" s="124" t="s">
        <v>320</v>
      </c>
      <c r="AB171" s="125">
        <f t="shared" si="88"/>
        <v>0</v>
      </c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>
        <v>0</v>
      </c>
      <c r="BE171" s="125">
        <f t="shared" si="73"/>
        <v>0</v>
      </c>
      <c r="BF171" s="125">
        <f t="shared" si="74"/>
        <v>0</v>
      </c>
      <c r="BG171" s="125"/>
      <c r="BH171" s="125"/>
      <c r="BI171" s="125">
        <v>0</v>
      </c>
      <c r="BJ171" s="125">
        <v>0</v>
      </c>
      <c r="BK171" s="125">
        <v>0</v>
      </c>
      <c r="BL171" s="125">
        <v>0</v>
      </c>
      <c r="BM171" s="125">
        <v>0</v>
      </c>
      <c r="BN171" s="125">
        <v>0</v>
      </c>
      <c r="BO171" s="125">
        <v>0</v>
      </c>
      <c r="BP171" s="125">
        <v>0</v>
      </c>
      <c r="BQ171" s="125">
        <v>0</v>
      </c>
    </row>
    <row r="172" s="110" customFormat="1" spans="1:69">
      <c r="A172" s="123" t="s">
        <v>306</v>
      </c>
      <c r="B172" s="123" t="s">
        <v>272</v>
      </c>
      <c r="C172" s="123" t="s">
        <v>137</v>
      </c>
      <c r="D172" s="124" t="s">
        <v>321</v>
      </c>
      <c r="E172" s="125">
        <f t="shared" si="68"/>
        <v>0</v>
      </c>
      <c r="F172" s="125">
        <f t="shared" si="70"/>
        <v>0</v>
      </c>
      <c r="G172" s="125">
        <v>0</v>
      </c>
      <c r="H172" s="125">
        <f t="shared" si="71"/>
        <v>0</v>
      </c>
      <c r="I172" s="125">
        <v>0</v>
      </c>
      <c r="J172" s="125">
        <v>0</v>
      </c>
      <c r="K172" s="125">
        <v>0</v>
      </c>
      <c r="L172" s="125">
        <v>0</v>
      </c>
      <c r="M172" s="125">
        <v>0</v>
      </c>
      <c r="N172" s="125">
        <v>0</v>
      </c>
      <c r="O172" s="125">
        <v>0</v>
      </c>
      <c r="P172" s="125">
        <v>0</v>
      </c>
      <c r="Q172" s="125"/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3" t="s">
        <v>306</v>
      </c>
      <c r="Y172" s="123" t="s">
        <v>272</v>
      </c>
      <c r="Z172" s="123" t="s">
        <v>137</v>
      </c>
      <c r="AA172" s="124" t="s">
        <v>321</v>
      </c>
      <c r="AB172" s="125">
        <f t="shared" ref="AB172:AB175" si="90">SUBTOTAL(9,AC172:BD172)</f>
        <v>0</v>
      </c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>
        <v>0</v>
      </c>
      <c r="BE172" s="125">
        <f t="shared" si="73"/>
        <v>0</v>
      </c>
      <c r="BF172" s="125">
        <f t="shared" si="74"/>
        <v>0</v>
      </c>
      <c r="BG172" s="125"/>
      <c r="BH172" s="125"/>
      <c r="BI172" s="125">
        <v>0</v>
      </c>
      <c r="BJ172" s="125">
        <v>0</v>
      </c>
      <c r="BK172" s="125">
        <v>0</v>
      </c>
      <c r="BL172" s="125">
        <v>0</v>
      </c>
      <c r="BM172" s="125">
        <v>0</v>
      </c>
      <c r="BN172" s="125">
        <v>0</v>
      </c>
      <c r="BO172" s="125">
        <v>0</v>
      </c>
      <c r="BP172" s="125">
        <v>0</v>
      </c>
      <c r="BQ172" s="125">
        <v>0</v>
      </c>
    </row>
    <row r="173" s="110" customFormat="1" spans="1:69">
      <c r="A173" s="123" t="s">
        <v>306</v>
      </c>
      <c r="B173" s="123" t="s">
        <v>272</v>
      </c>
      <c r="C173" s="123" t="s">
        <v>142</v>
      </c>
      <c r="D173" s="124" t="s">
        <v>322</v>
      </c>
      <c r="E173" s="125">
        <f t="shared" si="68"/>
        <v>0</v>
      </c>
      <c r="F173" s="125">
        <f t="shared" si="70"/>
        <v>0</v>
      </c>
      <c r="G173" s="125">
        <v>0</v>
      </c>
      <c r="H173" s="125">
        <f t="shared" si="71"/>
        <v>0</v>
      </c>
      <c r="I173" s="125">
        <v>0</v>
      </c>
      <c r="J173" s="125">
        <v>0</v>
      </c>
      <c r="K173" s="125">
        <v>0</v>
      </c>
      <c r="L173" s="125">
        <v>0</v>
      </c>
      <c r="M173" s="125">
        <v>0</v>
      </c>
      <c r="N173" s="125">
        <v>0</v>
      </c>
      <c r="O173" s="125">
        <v>0</v>
      </c>
      <c r="P173" s="125">
        <v>0</v>
      </c>
      <c r="Q173" s="125"/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3" t="s">
        <v>306</v>
      </c>
      <c r="Y173" s="123" t="s">
        <v>272</v>
      </c>
      <c r="Z173" s="123" t="s">
        <v>142</v>
      </c>
      <c r="AA173" s="124" t="s">
        <v>322</v>
      </c>
      <c r="AB173" s="125">
        <f t="shared" si="90"/>
        <v>0</v>
      </c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  <c r="BD173" s="125">
        <v>0</v>
      </c>
      <c r="BE173" s="125">
        <f t="shared" si="73"/>
        <v>0</v>
      </c>
      <c r="BF173" s="125">
        <f t="shared" si="74"/>
        <v>0</v>
      </c>
      <c r="BG173" s="125"/>
      <c r="BH173" s="125"/>
      <c r="BI173" s="125">
        <v>0</v>
      </c>
      <c r="BJ173" s="125">
        <v>0</v>
      </c>
      <c r="BK173" s="125">
        <v>0</v>
      </c>
      <c r="BL173" s="125">
        <v>0</v>
      </c>
      <c r="BM173" s="125">
        <v>0</v>
      </c>
      <c r="BN173" s="125">
        <v>0</v>
      </c>
      <c r="BO173" s="125">
        <v>0</v>
      </c>
      <c r="BP173" s="125">
        <v>0</v>
      </c>
      <c r="BQ173" s="125">
        <v>0</v>
      </c>
    </row>
    <row r="174" s="110" customFormat="1" spans="1:69">
      <c r="A174" s="123" t="s">
        <v>306</v>
      </c>
      <c r="B174" s="123" t="s">
        <v>272</v>
      </c>
      <c r="C174" s="123" t="s">
        <v>145</v>
      </c>
      <c r="D174" s="124" t="s">
        <v>323</v>
      </c>
      <c r="E174" s="125">
        <f t="shared" si="68"/>
        <v>0</v>
      </c>
      <c r="F174" s="125">
        <f t="shared" si="70"/>
        <v>0</v>
      </c>
      <c r="G174" s="125">
        <v>0</v>
      </c>
      <c r="H174" s="125">
        <f t="shared" si="71"/>
        <v>0</v>
      </c>
      <c r="I174" s="125">
        <v>0</v>
      </c>
      <c r="J174" s="125">
        <v>0</v>
      </c>
      <c r="K174" s="125">
        <v>0</v>
      </c>
      <c r="L174" s="125">
        <v>0</v>
      </c>
      <c r="M174" s="125">
        <v>0</v>
      </c>
      <c r="N174" s="125">
        <v>0</v>
      </c>
      <c r="O174" s="125">
        <v>0</v>
      </c>
      <c r="P174" s="125">
        <v>0</v>
      </c>
      <c r="Q174" s="125"/>
      <c r="R174" s="125">
        <v>0</v>
      </c>
      <c r="S174" s="125">
        <v>0</v>
      </c>
      <c r="T174" s="125">
        <v>0</v>
      </c>
      <c r="U174" s="125">
        <v>0</v>
      </c>
      <c r="V174" s="125">
        <v>0</v>
      </c>
      <c r="W174" s="125">
        <v>0</v>
      </c>
      <c r="X174" s="123" t="s">
        <v>306</v>
      </c>
      <c r="Y174" s="123" t="s">
        <v>272</v>
      </c>
      <c r="Z174" s="123" t="s">
        <v>145</v>
      </c>
      <c r="AA174" s="124" t="s">
        <v>323</v>
      </c>
      <c r="AB174" s="125">
        <f t="shared" si="90"/>
        <v>0</v>
      </c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>
        <v>0</v>
      </c>
      <c r="BE174" s="125">
        <f t="shared" si="73"/>
        <v>0</v>
      </c>
      <c r="BF174" s="125">
        <f t="shared" si="74"/>
        <v>0</v>
      </c>
      <c r="BG174" s="125"/>
      <c r="BH174" s="125"/>
      <c r="BI174" s="125">
        <v>0</v>
      </c>
      <c r="BJ174" s="125">
        <v>0</v>
      </c>
      <c r="BK174" s="125">
        <v>0</v>
      </c>
      <c r="BL174" s="125">
        <v>0</v>
      </c>
      <c r="BM174" s="125">
        <v>0</v>
      </c>
      <c r="BN174" s="125">
        <v>0</v>
      </c>
      <c r="BO174" s="125">
        <v>0</v>
      </c>
      <c r="BP174" s="125">
        <v>0</v>
      </c>
      <c r="BQ174" s="125">
        <v>0</v>
      </c>
    </row>
    <row r="175" s="110" customFormat="1" spans="1:69">
      <c r="A175" s="123" t="s">
        <v>306</v>
      </c>
      <c r="B175" s="123" t="s">
        <v>272</v>
      </c>
      <c r="C175" s="123" t="s">
        <v>154</v>
      </c>
      <c r="D175" s="124" t="s">
        <v>324</v>
      </c>
      <c r="E175" s="125">
        <f t="shared" si="68"/>
        <v>0</v>
      </c>
      <c r="F175" s="125">
        <f t="shared" si="70"/>
        <v>0</v>
      </c>
      <c r="G175" s="125">
        <v>0</v>
      </c>
      <c r="H175" s="125">
        <f t="shared" si="71"/>
        <v>0</v>
      </c>
      <c r="I175" s="125">
        <v>0</v>
      </c>
      <c r="J175" s="125">
        <v>0</v>
      </c>
      <c r="K175" s="125">
        <v>0</v>
      </c>
      <c r="L175" s="125">
        <v>0</v>
      </c>
      <c r="M175" s="125">
        <v>0</v>
      </c>
      <c r="N175" s="125">
        <v>0</v>
      </c>
      <c r="O175" s="125">
        <v>0</v>
      </c>
      <c r="P175" s="125">
        <v>0</v>
      </c>
      <c r="Q175" s="125"/>
      <c r="R175" s="125">
        <v>0</v>
      </c>
      <c r="S175" s="125">
        <v>0</v>
      </c>
      <c r="T175" s="125">
        <v>0</v>
      </c>
      <c r="U175" s="125">
        <v>0</v>
      </c>
      <c r="V175" s="125">
        <v>0</v>
      </c>
      <c r="W175" s="125">
        <v>0</v>
      </c>
      <c r="X175" s="123" t="s">
        <v>306</v>
      </c>
      <c r="Y175" s="123" t="s">
        <v>272</v>
      </c>
      <c r="Z175" s="123" t="s">
        <v>154</v>
      </c>
      <c r="AA175" s="124" t="s">
        <v>324</v>
      </c>
      <c r="AB175" s="125">
        <f t="shared" si="90"/>
        <v>0</v>
      </c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>
        <v>0</v>
      </c>
      <c r="BE175" s="125">
        <f t="shared" si="73"/>
        <v>0</v>
      </c>
      <c r="BF175" s="125">
        <f t="shared" si="74"/>
        <v>0</v>
      </c>
      <c r="BG175" s="125"/>
      <c r="BH175" s="125"/>
      <c r="BI175" s="125">
        <v>0</v>
      </c>
      <c r="BJ175" s="125">
        <v>0</v>
      </c>
      <c r="BK175" s="125">
        <v>0</v>
      </c>
      <c r="BL175" s="125">
        <v>0</v>
      </c>
      <c r="BM175" s="125">
        <v>0</v>
      </c>
      <c r="BN175" s="125">
        <v>0</v>
      </c>
      <c r="BO175" s="125">
        <v>0</v>
      </c>
      <c r="BP175" s="125">
        <v>0</v>
      </c>
      <c r="BQ175" s="125">
        <v>0</v>
      </c>
    </row>
    <row r="176" s="110" customFormat="1" spans="1:69">
      <c r="A176" s="123"/>
      <c r="B176" s="123" t="s">
        <v>175</v>
      </c>
      <c r="C176" s="123"/>
      <c r="D176" s="124" t="s">
        <v>325</v>
      </c>
      <c r="E176" s="125">
        <f t="shared" si="68"/>
        <v>0</v>
      </c>
      <c r="F176" s="125">
        <f t="shared" si="70"/>
        <v>0</v>
      </c>
      <c r="G176" s="125">
        <v>0</v>
      </c>
      <c r="H176" s="125">
        <f t="shared" si="71"/>
        <v>0</v>
      </c>
      <c r="I176" s="125">
        <v>0</v>
      </c>
      <c r="J176" s="125">
        <v>0</v>
      </c>
      <c r="K176" s="125">
        <v>0</v>
      </c>
      <c r="L176" s="125">
        <v>0</v>
      </c>
      <c r="M176" s="125">
        <v>0</v>
      </c>
      <c r="N176" s="125">
        <v>0</v>
      </c>
      <c r="O176" s="125">
        <v>0</v>
      </c>
      <c r="P176" s="125">
        <v>0</v>
      </c>
      <c r="Q176" s="125"/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3"/>
      <c r="Y176" s="123" t="s">
        <v>175</v>
      </c>
      <c r="Z176" s="123"/>
      <c r="AA176" s="124" t="s">
        <v>325</v>
      </c>
      <c r="AB176" s="125">
        <f t="shared" si="88"/>
        <v>0</v>
      </c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>
        <v>0</v>
      </c>
      <c r="BE176" s="125">
        <f t="shared" si="73"/>
        <v>0</v>
      </c>
      <c r="BF176" s="125">
        <f t="shared" si="74"/>
        <v>0</v>
      </c>
      <c r="BG176" s="125"/>
      <c r="BH176" s="125"/>
      <c r="BI176" s="125">
        <v>0</v>
      </c>
      <c r="BJ176" s="125">
        <v>0</v>
      </c>
      <c r="BK176" s="125">
        <v>0</v>
      </c>
      <c r="BL176" s="125">
        <v>0</v>
      </c>
      <c r="BM176" s="125">
        <v>0</v>
      </c>
      <c r="BN176" s="125">
        <v>0</v>
      </c>
      <c r="BO176" s="125">
        <v>0</v>
      </c>
      <c r="BP176" s="125">
        <v>0</v>
      </c>
      <c r="BQ176" s="125">
        <v>0</v>
      </c>
    </row>
    <row r="177" s="110" customFormat="1" spans="1:69">
      <c r="A177" s="123" t="s">
        <v>306</v>
      </c>
      <c r="B177" s="123" t="s">
        <v>177</v>
      </c>
      <c r="C177" s="123" t="s">
        <v>137</v>
      </c>
      <c r="D177" s="124" t="s">
        <v>326</v>
      </c>
      <c r="E177" s="125">
        <f t="shared" si="68"/>
        <v>0</v>
      </c>
      <c r="F177" s="125">
        <f t="shared" si="70"/>
        <v>0</v>
      </c>
      <c r="G177" s="125">
        <v>0</v>
      </c>
      <c r="H177" s="125">
        <f t="shared" si="71"/>
        <v>0</v>
      </c>
      <c r="I177" s="125">
        <v>0</v>
      </c>
      <c r="J177" s="125">
        <v>0</v>
      </c>
      <c r="K177" s="125">
        <v>0</v>
      </c>
      <c r="L177" s="125">
        <v>0</v>
      </c>
      <c r="M177" s="125">
        <v>0</v>
      </c>
      <c r="N177" s="125">
        <v>0</v>
      </c>
      <c r="O177" s="125">
        <v>0</v>
      </c>
      <c r="P177" s="125">
        <v>0</v>
      </c>
      <c r="Q177" s="125"/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3" t="s">
        <v>306</v>
      </c>
      <c r="Y177" s="123" t="s">
        <v>177</v>
      </c>
      <c r="Z177" s="123" t="s">
        <v>137</v>
      </c>
      <c r="AA177" s="124" t="s">
        <v>326</v>
      </c>
      <c r="AB177" s="125">
        <f t="shared" ref="AB177:AB178" si="91">SUBTOTAL(9,AC177:BD177)</f>
        <v>0</v>
      </c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>
        <v>0</v>
      </c>
      <c r="BE177" s="125">
        <f t="shared" si="73"/>
        <v>0</v>
      </c>
      <c r="BF177" s="125">
        <f t="shared" si="74"/>
        <v>0</v>
      </c>
      <c r="BG177" s="125"/>
      <c r="BH177" s="125"/>
      <c r="BI177" s="125">
        <v>0</v>
      </c>
      <c r="BJ177" s="125">
        <v>0</v>
      </c>
      <c r="BK177" s="125">
        <v>0</v>
      </c>
      <c r="BL177" s="125">
        <v>0</v>
      </c>
      <c r="BM177" s="125">
        <v>0</v>
      </c>
      <c r="BN177" s="125">
        <v>0</v>
      </c>
      <c r="BO177" s="125">
        <v>0</v>
      </c>
      <c r="BP177" s="125">
        <v>0</v>
      </c>
      <c r="BQ177" s="125">
        <v>0</v>
      </c>
    </row>
    <row r="178" s="110" customFormat="1" spans="1:69">
      <c r="A178" s="123" t="s">
        <v>306</v>
      </c>
      <c r="B178" s="123" t="s">
        <v>177</v>
      </c>
      <c r="C178" s="123" t="s">
        <v>142</v>
      </c>
      <c r="D178" s="124" t="s">
        <v>327</v>
      </c>
      <c r="E178" s="125">
        <f t="shared" si="68"/>
        <v>0</v>
      </c>
      <c r="F178" s="125">
        <f t="shared" si="70"/>
        <v>0</v>
      </c>
      <c r="G178" s="125">
        <v>0</v>
      </c>
      <c r="H178" s="125">
        <f t="shared" si="71"/>
        <v>0</v>
      </c>
      <c r="I178" s="125">
        <v>0</v>
      </c>
      <c r="J178" s="125">
        <v>0</v>
      </c>
      <c r="K178" s="125">
        <v>0</v>
      </c>
      <c r="L178" s="125">
        <v>0</v>
      </c>
      <c r="M178" s="125">
        <v>0</v>
      </c>
      <c r="N178" s="125">
        <v>0</v>
      </c>
      <c r="O178" s="125">
        <v>0</v>
      </c>
      <c r="P178" s="125">
        <v>0</v>
      </c>
      <c r="Q178" s="125"/>
      <c r="R178" s="125">
        <v>0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3" t="s">
        <v>306</v>
      </c>
      <c r="Y178" s="123" t="s">
        <v>177</v>
      </c>
      <c r="Z178" s="123" t="s">
        <v>142</v>
      </c>
      <c r="AA178" s="124" t="s">
        <v>327</v>
      </c>
      <c r="AB178" s="125">
        <f t="shared" si="91"/>
        <v>0</v>
      </c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>
        <v>0</v>
      </c>
      <c r="BE178" s="125">
        <f t="shared" si="73"/>
        <v>0</v>
      </c>
      <c r="BF178" s="125">
        <f t="shared" si="74"/>
        <v>0</v>
      </c>
      <c r="BG178" s="125"/>
      <c r="BH178" s="125"/>
      <c r="BI178" s="125">
        <v>0</v>
      </c>
      <c r="BJ178" s="125">
        <v>0</v>
      </c>
      <c r="BK178" s="125">
        <v>0</v>
      </c>
      <c r="BL178" s="125">
        <v>0</v>
      </c>
      <c r="BM178" s="125">
        <v>0</v>
      </c>
      <c r="BN178" s="125">
        <v>0</v>
      </c>
      <c r="BO178" s="125">
        <v>0</v>
      </c>
      <c r="BP178" s="125">
        <v>0</v>
      </c>
      <c r="BQ178" s="125">
        <v>0</v>
      </c>
    </row>
    <row r="179" s="110" customFormat="1" spans="1:69">
      <c r="A179" s="123"/>
      <c r="B179" s="123" t="s">
        <v>179</v>
      </c>
      <c r="C179" s="123"/>
      <c r="D179" s="124" t="s">
        <v>328</v>
      </c>
      <c r="E179" s="125">
        <f t="shared" si="68"/>
        <v>115.34</v>
      </c>
      <c r="F179" s="125">
        <f t="shared" si="70"/>
        <v>32.87</v>
      </c>
      <c r="G179" s="125">
        <v>17.88</v>
      </c>
      <c r="H179" s="125">
        <f t="shared" si="71"/>
        <v>13.5</v>
      </c>
      <c r="I179" s="125">
        <v>13.5</v>
      </c>
      <c r="J179" s="125">
        <v>0</v>
      </c>
      <c r="K179" s="125">
        <v>0</v>
      </c>
      <c r="L179" s="125">
        <v>0</v>
      </c>
      <c r="M179" s="125">
        <v>1.49</v>
      </c>
      <c r="N179" s="125">
        <v>0</v>
      </c>
      <c r="O179" s="125">
        <v>0</v>
      </c>
      <c r="P179" s="125">
        <v>0</v>
      </c>
      <c r="Q179" s="125"/>
      <c r="R179" s="125">
        <v>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3"/>
      <c r="Y179" s="123" t="s">
        <v>179</v>
      </c>
      <c r="Z179" s="123"/>
      <c r="AA179" s="124" t="s">
        <v>328</v>
      </c>
      <c r="AB179" s="125">
        <f>SUM(AB180:AB184)</f>
        <v>11.66</v>
      </c>
      <c r="AC179" s="125">
        <f t="shared" ref="AC179:BD179" si="92">SUM(AC180:AC184)</f>
        <v>1</v>
      </c>
      <c r="AD179" s="125">
        <f t="shared" si="92"/>
        <v>0</v>
      </c>
      <c r="AE179" s="125">
        <f t="shared" si="92"/>
        <v>0</v>
      </c>
      <c r="AF179" s="125">
        <f t="shared" si="92"/>
        <v>0</v>
      </c>
      <c r="AG179" s="125">
        <f t="shared" si="92"/>
        <v>0</v>
      </c>
      <c r="AH179" s="125">
        <f t="shared" si="92"/>
        <v>0</v>
      </c>
      <c r="AI179" s="125">
        <f t="shared" si="92"/>
        <v>0</v>
      </c>
      <c r="AJ179" s="125">
        <f t="shared" si="92"/>
        <v>0</v>
      </c>
      <c r="AK179" s="125">
        <f t="shared" si="92"/>
        <v>0</v>
      </c>
      <c r="AL179" s="125">
        <f t="shared" si="92"/>
        <v>3</v>
      </c>
      <c r="AM179" s="125">
        <f t="shared" si="92"/>
        <v>0</v>
      </c>
      <c r="AN179" s="125">
        <f t="shared" si="92"/>
        <v>0</v>
      </c>
      <c r="AO179" s="125">
        <f t="shared" si="92"/>
        <v>0</v>
      </c>
      <c r="AP179" s="125">
        <f t="shared" si="92"/>
        <v>0</v>
      </c>
      <c r="AQ179" s="125">
        <f t="shared" si="92"/>
        <v>0</v>
      </c>
      <c r="AR179" s="125">
        <f t="shared" si="92"/>
        <v>0.7</v>
      </c>
      <c r="AS179" s="125">
        <f t="shared" si="92"/>
        <v>0</v>
      </c>
      <c r="AT179" s="125">
        <f t="shared" si="92"/>
        <v>0</v>
      </c>
      <c r="AU179" s="125">
        <f t="shared" si="92"/>
        <v>0</v>
      </c>
      <c r="AV179" s="125">
        <f t="shared" si="92"/>
        <v>0</v>
      </c>
      <c r="AW179" s="125">
        <f t="shared" si="92"/>
        <v>0</v>
      </c>
      <c r="AX179" s="125">
        <f t="shared" si="92"/>
        <v>0</v>
      </c>
      <c r="AY179" s="125">
        <f t="shared" si="92"/>
        <v>0</v>
      </c>
      <c r="AZ179" s="125">
        <f t="shared" si="92"/>
        <v>3</v>
      </c>
      <c r="BA179" s="125">
        <f t="shared" si="92"/>
        <v>3.96</v>
      </c>
      <c r="BB179" s="125">
        <f t="shared" si="92"/>
        <v>0</v>
      </c>
      <c r="BC179" s="125">
        <f t="shared" si="92"/>
        <v>0</v>
      </c>
      <c r="BD179" s="125">
        <f t="shared" si="92"/>
        <v>0</v>
      </c>
      <c r="BE179" s="125">
        <f t="shared" si="73"/>
        <v>70.81</v>
      </c>
      <c r="BF179" s="125">
        <f t="shared" si="74"/>
        <v>0</v>
      </c>
      <c r="BG179" s="125"/>
      <c r="BH179" s="125"/>
      <c r="BI179" s="125">
        <v>0</v>
      </c>
      <c r="BJ179" s="125">
        <v>0</v>
      </c>
      <c r="BK179" s="125">
        <v>0</v>
      </c>
      <c r="BL179" s="125">
        <v>0</v>
      </c>
      <c r="BM179" s="125">
        <v>0</v>
      </c>
      <c r="BN179" s="125">
        <v>0</v>
      </c>
      <c r="BO179" s="125">
        <v>0</v>
      </c>
      <c r="BP179" s="125">
        <v>0</v>
      </c>
      <c r="BQ179" s="125">
        <v>70.81</v>
      </c>
    </row>
    <row r="180" s="110" customFormat="1" spans="1:69">
      <c r="A180" s="123" t="s">
        <v>306</v>
      </c>
      <c r="B180" s="123" t="s">
        <v>181</v>
      </c>
      <c r="C180" s="123" t="s">
        <v>137</v>
      </c>
      <c r="D180" s="124" t="s">
        <v>141</v>
      </c>
      <c r="E180" s="125">
        <f t="shared" si="68"/>
        <v>44.53</v>
      </c>
      <c r="F180" s="125">
        <f t="shared" si="70"/>
        <v>32.87</v>
      </c>
      <c r="G180" s="125">
        <v>17.88</v>
      </c>
      <c r="H180" s="125">
        <f t="shared" si="71"/>
        <v>13.5</v>
      </c>
      <c r="I180" s="125">
        <v>13.5</v>
      </c>
      <c r="J180" s="125">
        <v>0</v>
      </c>
      <c r="K180" s="125">
        <v>0</v>
      </c>
      <c r="L180" s="125">
        <v>0</v>
      </c>
      <c r="M180" s="125">
        <v>1.49</v>
      </c>
      <c r="N180" s="125">
        <v>0</v>
      </c>
      <c r="O180" s="125">
        <v>0</v>
      </c>
      <c r="P180" s="125">
        <v>0</v>
      </c>
      <c r="Q180" s="125"/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3" t="s">
        <v>306</v>
      </c>
      <c r="Y180" s="123" t="s">
        <v>181</v>
      </c>
      <c r="Z180" s="123" t="s">
        <v>137</v>
      </c>
      <c r="AA180" s="124" t="s">
        <v>141</v>
      </c>
      <c r="AB180" s="125">
        <f t="shared" ref="AB180:AB184" si="93">SUBTOTAL(9,AC180:BD180)</f>
        <v>11.66</v>
      </c>
      <c r="AC180" s="136">
        <v>1</v>
      </c>
      <c r="AD180" s="136">
        <v>0</v>
      </c>
      <c r="AE180" s="137">
        <v>0</v>
      </c>
      <c r="AF180" s="137">
        <v>0</v>
      </c>
      <c r="AG180" s="136">
        <v>0</v>
      </c>
      <c r="AH180" s="136">
        <v>0</v>
      </c>
      <c r="AI180" s="136">
        <v>0</v>
      </c>
      <c r="AJ180" s="136">
        <v>0</v>
      </c>
      <c r="AK180" s="136">
        <v>0</v>
      </c>
      <c r="AL180" s="136">
        <v>3</v>
      </c>
      <c r="AM180" s="137">
        <v>0</v>
      </c>
      <c r="AN180" s="136">
        <v>0</v>
      </c>
      <c r="AO180" s="136">
        <v>0</v>
      </c>
      <c r="AP180" s="136">
        <v>0</v>
      </c>
      <c r="AQ180" s="136">
        <v>0</v>
      </c>
      <c r="AR180" s="136">
        <v>0.7</v>
      </c>
      <c r="AS180" s="137">
        <v>0</v>
      </c>
      <c r="AT180" s="137">
        <v>0</v>
      </c>
      <c r="AU180" s="137">
        <v>0</v>
      </c>
      <c r="AV180" s="136">
        <v>0</v>
      </c>
      <c r="AW180" s="137">
        <v>0</v>
      </c>
      <c r="AX180" s="136">
        <v>0</v>
      </c>
      <c r="AY180" s="136">
        <v>0</v>
      </c>
      <c r="AZ180" s="136">
        <v>3</v>
      </c>
      <c r="BA180" s="136">
        <v>3.96</v>
      </c>
      <c r="BB180" s="136">
        <v>0</v>
      </c>
      <c r="BC180" s="136">
        <v>0</v>
      </c>
      <c r="BD180" s="125">
        <v>0</v>
      </c>
      <c r="BE180" s="125">
        <f t="shared" si="73"/>
        <v>0</v>
      </c>
      <c r="BF180" s="125">
        <f t="shared" si="74"/>
        <v>0</v>
      </c>
      <c r="BG180" s="125"/>
      <c r="BH180" s="125"/>
      <c r="BI180" s="125">
        <v>0</v>
      </c>
      <c r="BJ180" s="125">
        <v>0</v>
      </c>
      <c r="BK180" s="125">
        <v>0</v>
      </c>
      <c r="BL180" s="125">
        <v>0</v>
      </c>
      <c r="BM180" s="125">
        <v>0</v>
      </c>
      <c r="BN180" s="125">
        <v>0</v>
      </c>
      <c r="BO180" s="125">
        <v>0</v>
      </c>
      <c r="BP180" s="125">
        <v>0</v>
      </c>
      <c r="BQ180" s="125">
        <v>0</v>
      </c>
    </row>
    <row r="181" s="110" customFormat="1" spans="1:69">
      <c r="A181" s="123" t="s">
        <v>306</v>
      </c>
      <c r="B181" s="123" t="s">
        <v>181</v>
      </c>
      <c r="C181" s="123" t="s">
        <v>156</v>
      </c>
      <c r="D181" s="124" t="s">
        <v>329</v>
      </c>
      <c r="E181" s="125">
        <f t="shared" si="68"/>
        <v>0</v>
      </c>
      <c r="F181" s="125">
        <f t="shared" si="70"/>
        <v>0</v>
      </c>
      <c r="G181" s="125">
        <v>0</v>
      </c>
      <c r="H181" s="125">
        <f t="shared" si="71"/>
        <v>0</v>
      </c>
      <c r="I181" s="125">
        <v>0</v>
      </c>
      <c r="J181" s="125">
        <v>0</v>
      </c>
      <c r="K181" s="125">
        <v>0</v>
      </c>
      <c r="L181" s="125">
        <v>0</v>
      </c>
      <c r="M181" s="125">
        <v>0</v>
      </c>
      <c r="N181" s="125">
        <v>0</v>
      </c>
      <c r="O181" s="125">
        <v>0</v>
      </c>
      <c r="P181" s="125">
        <v>0</v>
      </c>
      <c r="Q181" s="125"/>
      <c r="R181" s="125">
        <v>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3" t="s">
        <v>306</v>
      </c>
      <c r="Y181" s="123" t="s">
        <v>181</v>
      </c>
      <c r="Z181" s="123" t="s">
        <v>156</v>
      </c>
      <c r="AA181" s="124" t="s">
        <v>329</v>
      </c>
      <c r="AB181" s="125">
        <f t="shared" si="93"/>
        <v>0</v>
      </c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  <c r="BD181" s="125">
        <v>0</v>
      </c>
      <c r="BE181" s="125">
        <f t="shared" si="73"/>
        <v>0</v>
      </c>
      <c r="BF181" s="125">
        <f t="shared" si="74"/>
        <v>0</v>
      </c>
      <c r="BG181" s="125"/>
      <c r="BH181" s="125"/>
      <c r="BI181" s="125">
        <v>0</v>
      </c>
      <c r="BJ181" s="125">
        <v>0</v>
      </c>
      <c r="BK181" s="125">
        <v>0</v>
      </c>
      <c r="BL181" s="125">
        <v>0</v>
      </c>
      <c r="BM181" s="125">
        <v>0</v>
      </c>
      <c r="BN181" s="125">
        <v>0</v>
      </c>
      <c r="BO181" s="125">
        <v>0</v>
      </c>
      <c r="BP181" s="125">
        <v>0</v>
      </c>
      <c r="BQ181" s="125">
        <v>0</v>
      </c>
    </row>
    <row r="182" s="110" customFormat="1" spans="1:69">
      <c r="A182" s="123" t="s">
        <v>306</v>
      </c>
      <c r="B182" s="123" t="s">
        <v>181</v>
      </c>
      <c r="C182" s="123" t="s">
        <v>159</v>
      </c>
      <c r="D182" s="124" t="s">
        <v>330</v>
      </c>
      <c r="E182" s="125">
        <f t="shared" si="68"/>
        <v>0</v>
      </c>
      <c r="F182" s="125">
        <f t="shared" si="70"/>
        <v>0</v>
      </c>
      <c r="G182" s="125">
        <v>0</v>
      </c>
      <c r="H182" s="125">
        <f t="shared" si="71"/>
        <v>0</v>
      </c>
      <c r="I182" s="125">
        <v>0</v>
      </c>
      <c r="J182" s="125">
        <v>0</v>
      </c>
      <c r="K182" s="125">
        <v>0</v>
      </c>
      <c r="L182" s="125">
        <v>0</v>
      </c>
      <c r="M182" s="125">
        <v>0</v>
      </c>
      <c r="N182" s="125">
        <v>0</v>
      </c>
      <c r="O182" s="125">
        <v>0</v>
      </c>
      <c r="P182" s="125">
        <v>0</v>
      </c>
      <c r="Q182" s="125"/>
      <c r="R182" s="125">
        <v>0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3" t="s">
        <v>306</v>
      </c>
      <c r="Y182" s="123" t="s">
        <v>181</v>
      </c>
      <c r="Z182" s="123" t="s">
        <v>159</v>
      </c>
      <c r="AA182" s="124" t="s">
        <v>330</v>
      </c>
      <c r="AB182" s="125">
        <f t="shared" si="93"/>
        <v>0</v>
      </c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  <c r="BD182" s="125">
        <v>0</v>
      </c>
      <c r="BE182" s="125">
        <f t="shared" si="73"/>
        <v>0</v>
      </c>
      <c r="BF182" s="125">
        <f t="shared" si="74"/>
        <v>0</v>
      </c>
      <c r="BG182" s="125"/>
      <c r="BH182" s="125"/>
      <c r="BI182" s="125">
        <v>0</v>
      </c>
      <c r="BJ182" s="125">
        <v>0</v>
      </c>
      <c r="BK182" s="125">
        <v>0</v>
      </c>
      <c r="BL182" s="125">
        <v>0</v>
      </c>
      <c r="BM182" s="125">
        <v>0</v>
      </c>
      <c r="BN182" s="125">
        <v>0</v>
      </c>
      <c r="BO182" s="125">
        <v>0</v>
      </c>
      <c r="BP182" s="125">
        <v>0</v>
      </c>
      <c r="BQ182" s="125">
        <v>0</v>
      </c>
    </row>
    <row r="183" s="110" customFormat="1" spans="1:69">
      <c r="A183" s="123" t="s">
        <v>306</v>
      </c>
      <c r="B183" s="123" t="s">
        <v>181</v>
      </c>
      <c r="C183" s="123" t="s">
        <v>163</v>
      </c>
      <c r="D183" s="124" t="s">
        <v>331</v>
      </c>
      <c r="E183" s="125">
        <f t="shared" si="68"/>
        <v>70.81</v>
      </c>
      <c r="F183" s="125">
        <f t="shared" si="70"/>
        <v>0</v>
      </c>
      <c r="G183" s="125">
        <v>0</v>
      </c>
      <c r="H183" s="125">
        <f t="shared" si="71"/>
        <v>0</v>
      </c>
      <c r="I183" s="125">
        <v>0</v>
      </c>
      <c r="J183" s="125">
        <v>0</v>
      </c>
      <c r="K183" s="125">
        <v>0</v>
      </c>
      <c r="L183" s="125">
        <v>0</v>
      </c>
      <c r="M183" s="125">
        <v>0</v>
      </c>
      <c r="N183" s="125">
        <v>0</v>
      </c>
      <c r="O183" s="125">
        <v>0</v>
      </c>
      <c r="P183" s="125">
        <v>0</v>
      </c>
      <c r="Q183" s="125"/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3" t="s">
        <v>306</v>
      </c>
      <c r="Y183" s="123" t="s">
        <v>181</v>
      </c>
      <c r="Z183" s="123" t="s">
        <v>163</v>
      </c>
      <c r="AA183" s="124" t="s">
        <v>331</v>
      </c>
      <c r="AB183" s="125">
        <f t="shared" si="93"/>
        <v>0</v>
      </c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>
        <v>0</v>
      </c>
      <c r="BE183" s="125">
        <f t="shared" si="73"/>
        <v>70.81</v>
      </c>
      <c r="BF183" s="125">
        <f t="shared" si="74"/>
        <v>0</v>
      </c>
      <c r="BG183" s="125"/>
      <c r="BH183" s="125"/>
      <c r="BI183" s="125">
        <v>0</v>
      </c>
      <c r="BJ183" s="125">
        <v>0</v>
      </c>
      <c r="BK183" s="125">
        <v>0</v>
      </c>
      <c r="BL183" s="125">
        <v>0</v>
      </c>
      <c r="BM183" s="125">
        <v>0</v>
      </c>
      <c r="BN183" s="125">
        <v>0</v>
      </c>
      <c r="BO183" s="125">
        <v>0</v>
      </c>
      <c r="BP183" s="125">
        <v>0</v>
      </c>
      <c r="BQ183" s="125">
        <v>70.81</v>
      </c>
    </row>
    <row r="184" s="110" customFormat="1" spans="1:69">
      <c r="A184" s="123" t="s">
        <v>306</v>
      </c>
      <c r="B184" s="123" t="s">
        <v>181</v>
      </c>
      <c r="C184" s="123" t="s">
        <v>154</v>
      </c>
      <c r="D184" s="124" t="s">
        <v>332</v>
      </c>
      <c r="E184" s="125">
        <f t="shared" si="68"/>
        <v>0</v>
      </c>
      <c r="F184" s="125">
        <f t="shared" si="70"/>
        <v>0</v>
      </c>
      <c r="G184" s="125">
        <v>0</v>
      </c>
      <c r="H184" s="125">
        <f t="shared" si="71"/>
        <v>0</v>
      </c>
      <c r="I184" s="125">
        <v>0</v>
      </c>
      <c r="J184" s="125">
        <v>0</v>
      </c>
      <c r="K184" s="125">
        <v>0</v>
      </c>
      <c r="L184" s="125">
        <v>0</v>
      </c>
      <c r="M184" s="125">
        <v>0</v>
      </c>
      <c r="N184" s="125">
        <v>0</v>
      </c>
      <c r="O184" s="125">
        <v>0</v>
      </c>
      <c r="P184" s="125">
        <v>0</v>
      </c>
      <c r="Q184" s="125"/>
      <c r="R184" s="125">
        <v>0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3" t="s">
        <v>306</v>
      </c>
      <c r="Y184" s="123" t="s">
        <v>181</v>
      </c>
      <c r="Z184" s="123" t="s">
        <v>154</v>
      </c>
      <c r="AA184" s="124" t="s">
        <v>332</v>
      </c>
      <c r="AB184" s="125">
        <f t="shared" si="93"/>
        <v>0</v>
      </c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>
        <v>0</v>
      </c>
      <c r="BE184" s="125">
        <f t="shared" si="73"/>
        <v>0</v>
      </c>
      <c r="BF184" s="125">
        <f t="shared" si="74"/>
        <v>0</v>
      </c>
      <c r="BG184" s="125"/>
      <c r="BH184" s="125"/>
      <c r="BI184" s="125">
        <v>0</v>
      </c>
      <c r="BJ184" s="125">
        <v>0</v>
      </c>
      <c r="BK184" s="125">
        <v>0</v>
      </c>
      <c r="BL184" s="125">
        <v>0</v>
      </c>
      <c r="BM184" s="125">
        <v>0</v>
      </c>
      <c r="BN184" s="125">
        <v>0</v>
      </c>
      <c r="BO184" s="125">
        <v>0</v>
      </c>
      <c r="BP184" s="125">
        <v>0</v>
      </c>
      <c r="BQ184" s="125">
        <v>0</v>
      </c>
    </row>
    <row r="185" s="110" customFormat="1" spans="1:69">
      <c r="A185" s="123"/>
      <c r="B185" s="123" t="s">
        <v>333</v>
      </c>
      <c r="C185" s="123"/>
      <c r="D185" s="124" t="s">
        <v>334</v>
      </c>
      <c r="E185" s="125">
        <f t="shared" si="68"/>
        <v>31.47</v>
      </c>
      <c r="F185" s="125">
        <f t="shared" si="70"/>
        <v>24.03</v>
      </c>
      <c r="G185" s="125">
        <v>13.87</v>
      </c>
      <c r="H185" s="125">
        <f t="shared" si="71"/>
        <v>9</v>
      </c>
      <c r="I185" s="125">
        <v>9</v>
      </c>
      <c r="J185" s="125">
        <v>0</v>
      </c>
      <c r="K185" s="125">
        <v>0</v>
      </c>
      <c r="L185" s="125">
        <v>0</v>
      </c>
      <c r="M185" s="125">
        <v>1.16</v>
      </c>
      <c r="N185" s="125">
        <v>0</v>
      </c>
      <c r="O185" s="125">
        <v>0</v>
      </c>
      <c r="P185" s="125">
        <v>0</v>
      </c>
      <c r="Q185" s="125"/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3"/>
      <c r="Y185" s="123" t="s">
        <v>333</v>
      </c>
      <c r="Z185" s="123"/>
      <c r="AA185" s="124" t="s">
        <v>334</v>
      </c>
      <c r="AB185" s="125">
        <f>AB186</f>
        <v>7.44</v>
      </c>
      <c r="AC185" s="125">
        <f t="shared" ref="AC185:BD185" si="94">AC186</f>
        <v>1.2</v>
      </c>
      <c r="AD185" s="125">
        <f t="shared" si="94"/>
        <v>0</v>
      </c>
      <c r="AE185" s="125">
        <f t="shared" si="94"/>
        <v>0</v>
      </c>
      <c r="AF185" s="125">
        <f t="shared" si="94"/>
        <v>0</v>
      </c>
      <c r="AG185" s="125">
        <f t="shared" si="94"/>
        <v>0</v>
      </c>
      <c r="AH185" s="125">
        <f t="shared" si="94"/>
        <v>0</v>
      </c>
      <c r="AI185" s="125">
        <f t="shared" si="94"/>
        <v>0</v>
      </c>
      <c r="AJ185" s="125">
        <f t="shared" si="94"/>
        <v>0</v>
      </c>
      <c r="AK185" s="125">
        <f t="shared" si="94"/>
        <v>0</v>
      </c>
      <c r="AL185" s="125">
        <f t="shared" si="94"/>
        <v>0</v>
      </c>
      <c r="AM185" s="125">
        <f t="shared" si="94"/>
        <v>0</v>
      </c>
      <c r="AN185" s="125">
        <f t="shared" si="94"/>
        <v>0</v>
      </c>
      <c r="AO185" s="125">
        <f t="shared" si="94"/>
        <v>0</v>
      </c>
      <c r="AP185" s="125">
        <f t="shared" si="94"/>
        <v>0</v>
      </c>
      <c r="AQ185" s="125">
        <f t="shared" si="94"/>
        <v>0</v>
      </c>
      <c r="AR185" s="125">
        <f t="shared" si="94"/>
        <v>0.8</v>
      </c>
      <c r="AS185" s="125">
        <f t="shared" si="94"/>
        <v>0</v>
      </c>
      <c r="AT185" s="125">
        <f t="shared" si="94"/>
        <v>0</v>
      </c>
      <c r="AU185" s="125">
        <f t="shared" si="94"/>
        <v>0</v>
      </c>
      <c r="AV185" s="125">
        <f t="shared" si="94"/>
        <v>0</v>
      </c>
      <c r="AW185" s="125">
        <f t="shared" si="94"/>
        <v>0</v>
      </c>
      <c r="AX185" s="125">
        <f t="shared" si="94"/>
        <v>1.16</v>
      </c>
      <c r="AY185" s="125">
        <f t="shared" si="94"/>
        <v>0</v>
      </c>
      <c r="AZ185" s="125">
        <f t="shared" si="94"/>
        <v>0</v>
      </c>
      <c r="BA185" s="125">
        <f t="shared" si="94"/>
        <v>2.64</v>
      </c>
      <c r="BB185" s="125">
        <f t="shared" si="94"/>
        <v>0</v>
      </c>
      <c r="BC185" s="125">
        <f t="shared" si="94"/>
        <v>1.64</v>
      </c>
      <c r="BD185" s="125">
        <f t="shared" si="94"/>
        <v>0</v>
      </c>
      <c r="BE185" s="125">
        <f t="shared" si="73"/>
        <v>0</v>
      </c>
      <c r="BF185" s="125">
        <f t="shared" si="74"/>
        <v>0</v>
      </c>
      <c r="BG185" s="125"/>
      <c r="BH185" s="125"/>
      <c r="BI185" s="125">
        <v>0</v>
      </c>
      <c r="BJ185" s="125">
        <v>0</v>
      </c>
      <c r="BK185" s="125">
        <v>0</v>
      </c>
      <c r="BL185" s="125">
        <v>0</v>
      </c>
      <c r="BM185" s="125">
        <v>0</v>
      </c>
      <c r="BN185" s="125">
        <v>0</v>
      </c>
      <c r="BO185" s="125">
        <v>0</v>
      </c>
      <c r="BP185" s="125">
        <v>0</v>
      </c>
      <c r="BQ185" s="125">
        <v>0</v>
      </c>
    </row>
    <row r="186" s="110" customFormat="1" spans="1:69">
      <c r="A186" s="123" t="s">
        <v>306</v>
      </c>
      <c r="B186" s="123" t="s">
        <v>335</v>
      </c>
      <c r="C186" s="123" t="s">
        <v>137</v>
      </c>
      <c r="D186" s="124" t="s">
        <v>141</v>
      </c>
      <c r="E186" s="125">
        <f t="shared" si="68"/>
        <v>31.47</v>
      </c>
      <c r="F186" s="125">
        <f t="shared" si="70"/>
        <v>24.03</v>
      </c>
      <c r="G186" s="125">
        <v>13.87</v>
      </c>
      <c r="H186" s="125">
        <f t="shared" si="71"/>
        <v>9</v>
      </c>
      <c r="I186" s="125">
        <v>9</v>
      </c>
      <c r="J186" s="125">
        <v>0</v>
      </c>
      <c r="K186" s="125">
        <v>0</v>
      </c>
      <c r="L186" s="125">
        <v>0</v>
      </c>
      <c r="M186" s="125">
        <v>1.16</v>
      </c>
      <c r="N186" s="125">
        <v>0</v>
      </c>
      <c r="O186" s="125">
        <v>0</v>
      </c>
      <c r="P186" s="125">
        <v>0</v>
      </c>
      <c r="Q186" s="125"/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3" t="s">
        <v>306</v>
      </c>
      <c r="Y186" s="123" t="s">
        <v>335</v>
      </c>
      <c r="Z186" s="123" t="s">
        <v>137</v>
      </c>
      <c r="AA186" s="124" t="s">
        <v>141</v>
      </c>
      <c r="AB186" s="125">
        <f>SUBTOTAL(9,AC186:BD186)</f>
        <v>7.44</v>
      </c>
      <c r="AC186" s="136">
        <v>1.2</v>
      </c>
      <c r="AD186" s="136">
        <v>0</v>
      </c>
      <c r="AE186" s="137">
        <v>0</v>
      </c>
      <c r="AF186" s="137">
        <v>0</v>
      </c>
      <c r="AG186" s="136">
        <v>0</v>
      </c>
      <c r="AH186" s="136">
        <v>0</v>
      </c>
      <c r="AI186" s="136">
        <v>0</v>
      </c>
      <c r="AJ186" s="136">
        <v>0</v>
      </c>
      <c r="AK186" s="136">
        <v>0</v>
      </c>
      <c r="AL186" s="136">
        <v>0</v>
      </c>
      <c r="AM186" s="137">
        <v>0</v>
      </c>
      <c r="AN186" s="136">
        <v>0</v>
      </c>
      <c r="AO186" s="136">
        <v>0</v>
      </c>
      <c r="AP186" s="136">
        <v>0</v>
      </c>
      <c r="AQ186" s="136">
        <v>0</v>
      </c>
      <c r="AR186" s="136">
        <v>0.8</v>
      </c>
      <c r="AS186" s="137">
        <v>0</v>
      </c>
      <c r="AT186" s="137">
        <v>0</v>
      </c>
      <c r="AU186" s="137">
        <v>0</v>
      </c>
      <c r="AV186" s="136">
        <v>0</v>
      </c>
      <c r="AW186" s="137">
        <v>0</v>
      </c>
      <c r="AX186" s="136">
        <v>1.16</v>
      </c>
      <c r="AY186" s="136">
        <v>0</v>
      </c>
      <c r="AZ186" s="136">
        <v>0</v>
      </c>
      <c r="BA186" s="136">
        <v>2.64</v>
      </c>
      <c r="BB186" s="136">
        <v>0</v>
      </c>
      <c r="BC186" s="136">
        <v>1.64</v>
      </c>
      <c r="BD186" s="125">
        <v>0</v>
      </c>
      <c r="BE186" s="125">
        <f t="shared" si="73"/>
        <v>0</v>
      </c>
      <c r="BF186" s="125">
        <f t="shared" si="74"/>
        <v>0</v>
      </c>
      <c r="BG186" s="125"/>
      <c r="BH186" s="125"/>
      <c r="BI186" s="125">
        <v>0</v>
      </c>
      <c r="BJ186" s="125">
        <v>0</v>
      </c>
      <c r="BK186" s="125">
        <v>0</v>
      </c>
      <c r="BL186" s="125">
        <v>0</v>
      </c>
      <c r="BM186" s="125">
        <v>0</v>
      </c>
      <c r="BN186" s="125">
        <v>0</v>
      </c>
      <c r="BO186" s="125">
        <v>0</v>
      </c>
      <c r="BP186" s="125">
        <v>0</v>
      </c>
      <c r="BQ186" s="125">
        <v>0</v>
      </c>
    </row>
    <row r="187" s="110" customFormat="1" spans="1:69">
      <c r="A187" s="123"/>
      <c r="B187" s="123" t="s">
        <v>237</v>
      </c>
      <c r="C187" s="123"/>
      <c r="D187" s="124" t="s">
        <v>336</v>
      </c>
      <c r="E187" s="125">
        <f t="shared" si="68"/>
        <v>0</v>
      </c>
      <c r="F187" s="125">
        <f t="shared" si="70"/>
        <v>0</v>
      </c>
      <c r="G187" s="125">
        <v>0</v>
      </c>
      <c r="H187" s="125">
        <f t="shared" si="71"/>
        <v>0</v>
      </c>
      <c r="I187" s="125">
        <v>0</v>
      </c>
      <c r="J187" s="125">
        <v>0</v>
      </c>
      <c r="K187" s="125">
        <v>0</v>
      </c>
      <c r="L187" s="125">
        <v>0</v>
      </c>
      <c r="M187" s="125">
        <v>0</v>
      </c>
      <c r="N187" s="125">
        <v>0</v>
      </c>
      <c r="O187" s="125">
        <v>0</v>
      </c>
      <c r="P187" s="125">
        <v>0</v>
      </c>
      <c r="Q187" s="125"/>
      <c r="R187" s="125">
        <v>0</v>
      </c>
      <c r="S187" s="125">
        <v>0</v>
      </c>
      <c r="T187" s="125">
        <v>0</v>
      </c>
      <c r="U187" s="125">
        <v>0</v>
      </c>
      <c r="V187" s="125">
        <v>0</v>
      </c>
      <c r="W187" s="125">
        <v>0</v>
      </c>
      <c r="X187" s="123"/>
      <c r="Y187" s="123" t="s">
        <v>237</v>
      </c>
      <c r="Z187" s="123"/>
      <c r="AA187" s="124" t="s">
        <v>336</v>
      </c>
      <c r="AB187" s="125">
        <f>SUM(AB188:AB189)</f>
        <v>0</v>
      </c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>
        <v>0</v>
      </c>
      <c r="BE187" s="125">
        <f t="shared" si="73"/>
        <v>0</v>
      </c>
      <c r="BF187" s="125">
        <f t="shared" si="74"/>
        <v>0</v>
      </c>
      <c r="BG187" s="125"/>
      <c r="BH187" s="125"/>
      <c r="BI187" s="125">
        <v>0</v>
      </c>
      <c r="BJ187" s="125">
        <v>0</v>
      </c>
      <c r="BK187" s="125">
        <v>0</v>
      </c>
      <c r="BL187" s="125">
        <v>0</v>
      </c>
      <c r="BM187" s="125">
        <v>0</v>
      </c>
      <c r="BN187" s="125">
        <v>0</v>
      </c>
      <c r="BO187" s="125">
        <v>0</v>
      </c>
      <c r="BP187" s="125">
        <v>0</v>
      </c>
      <c r="BQ187" s="125">
        <v>0</v>
      </c>
    </row>
    <row r="188" s="110" customFormat="1" spans="1:69">
      <c r="A188" s="123" t="s">
        <v>306</v>
      </c>
      <c r="B188" s="123" t="s">
        <v>337</v>
      </c>
      <c r="C188" s="123" t="s">
        <v>137</v>
      </c>
      <c r="D188" s="124" t="s">
        <v>338</v>
      </c>
      <c r="E188" s="125">
        <f t="shared" si="68"/>
        <v>0</v>
      </c>
      <c r="F188" s="125">
        <f t="shared" si="70"/>
        <v>0</v>
      </c>
      <c r="G188" s="125">
        <v>0</v>
      </c>
      <c r="H188" s="125">
        <f t="shared" si="71"/>
        <v>0</v>
      </c>
      <c r="I188" s="125">
        <v>0</v>
      </c>
      <c r="J188" s="125">
        <v>0</v>
      </c>
      <c r="K188" s="125">
        <v>0</v>
      </c>
      <c r="L188" s="125">
        <v>0</v>
      </c>
      <c r="M188" s="125">
        <v>0</v>
      </c>
      <c r="N188" s="125">
        <v>0</v>
      </c>
      <c r="O188" s="125">
        <v>0</v>
      </c>
      <c r="P188" s="125">
        <v>0</v>
      </c>
      <c r="Q188" s="125"/>
      <c r="R188" s="125">
        <v>0</v>
      </c>
      <c r="S188" s="125">
        <v>0</v>
      </c>
      <c r="T188" s="125">
        <v>0</v>
      </c>
      <c r="U188" s="125">
        <v>0</v>
      </c>
      <c r="V188" s="125">
        <v>0</v>
      </c>
      <c r="W188" s="125">
        <v>0</v>
      </c>
      <c r="X188" s="123" t="s">
        <v>306</v>
      </c>
      <c r="Y188" s="123" t="s">
        <v>337</v>
      </c>
      <c r="Z188" s="123" t="s">
        <v>137</v>
      </c>
      <c r="AA188" s="124" t="s">
        <v>338</v>
      </c>
      <c r="AB188" s="125">
        <f t="shared" ref="AB188:AB189" si="95">SUBTOTAL(9,AC188:BD188)</f>
        <v>0</v>
      </c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>
        <v>0</v>
      </c>
      <c r="BE188" s="125">
        <f t="shared" si="73"/>
        <v>0</v>
      </c>
      <c r="BF188" s="125">
        <f t="shared" si="74"/>
        <v>0</v>
      </c>
      <c r="BG188" s="125"/>
      <c r="BH188" s="125"/>
      <c r="BI188" s="125">
        <v>0</v>
      </c>
      <c r="BJ188" s="125">
        <v>0</v>
      </c>
      <c r="BK188" s="125">
        <v>0</v>
      </c>
      <c r="BL188" s="125">
        <v>0</v>
      </c>
      <c r="BM188" s="125">
        <v>0</v>
      </c>
      <c r="BN188" s="125">
        <v>0</v>
      </c>
      <c r="BO188" s="125">
        <v>0</v>
      </c>
      <c r="BP188" s="125">
        <v>0</v>
      </c>
      <c r="BQ188" s="125">
        <v>0</v>
      </c>
    </row>
    <row r="189" s="110" customFormat="1" spans="1:69">
      <c r="A189" s="123" t="s">
        <v>306</v>
      </c>
      <c r="B189" s="123" t="s">
        <v>337</v>
      </c>
      <c r="C189" s="123" t="s">
        <v>142</v>
      </c>
      <c r="D189" s="124" t="s">
        <v>339</v>
      </c>
      <c r="E189" s="125">
        <f t="shared" si="68"/>
        <v>0</v>
      </c>
      <c r="F189" s="125">
        <f t="shared" si="70"/>
        <v>0</v>
      </c>
      <c r="G189" s="125">
        <v>0</v>
      </c>
      <c r="H189" s="125">
        <f t="shared" si="71"/>
        <v>0</v>
      </c>
      <c r="I189" s="125">
        <v>0</v>
      </c>
      <c r="J189" s="125">
        <v>0</v>
      </c>
      <c r="K189" s="125">
        <v>0</v>
      </c>
      <c r="L189" s="125">
        <v>0</v>
      </c>
      <c r="M189" s="125">
        <v>0</v>
      </c>
      <c r="N189" s="125">
        <v>0</v>
      </c>
      <c r="O189" s="125">
        <v>0</v>
      </c>
      <c r="P189" s="125">
        <v>0</v>
      </c>
      <c r="Q189" s="125"/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3" t="s">
        <v>306</v>
      </c>
      <c r="Y189" s="123" t="s">
        <v>337</v>
      </c>
      <c r="Z189" s="123" t="s">
        <v>142</v>
      </c>
      <c r="AA189" s="124" t="s">
        <v>339</v>
      </c>
      <c r="AB189" s="125">
        <f t="shared" si="95"/>
        <v>0</v>
      </c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  <c r="BD189" s="125">
        <v>0</v>
      </c>
      <c r="BE189" s="125">
        <f t="shared" si="73"/>
        <v>0</v>
      </c>
      <c r="BF189" s="125">
        <f t="shared" si="74"/>
        <v>0</v>
      </c>
      <c r="BG189" s="125"/>
      <c r="BH189" s="125"/>
      <c r="BI189" s="125">
        <v>0</v>
      </c>
      <c r="BJ189" s="125">
        <v>0</v>
      </c>
      <c r="BK189" s="125">
        <v>0</v>
      </c>
      <c r="BL189" s="125">
        <v>0</v>
      </c>
      <c r="BM189" s="125">
        <v>0</v>
      </c>
      <c r="BN189" s="125">
        <v>0</v>
      </c>
      <c r="BO189" s="125">
        <v>0</v>
      </c>
      <c r="BP189" s="125">
        <v>0</v>
      </c>
      <c r="BQ189" s="125">
        <v>0</v>
      </c>
    </row>
    <row r="190" s="110" customFormat="1" spans="1:69">
      <c r="A190" s="123"/>
      <c r="B190" s="123" t="s">
        <v>240</v>
      </c>
      <c r="C190" s="123"/>
      <c r="D190" s="124" t="s">
        <v>340</v>
      </c>
      <c r="E190" s="125">
        <f t="shared" si="68"/>
        <v>0</v>
      </c>
      <c r="F190" s="125">
        <f t="shared" si="70"/>
        <v>0</v>
      </c>
      <c r="G190" s="125">
        <v>0</v>
      </c>
      <c r="H190" s="125">
        <f t="shared" si="71"/>
        <v>0</v>
      </c>
      <c r="I190" s="125">
        <v>0</v>
      </c>
      <c r="J190" s="125">
        <v>0</v>
      </c>
      <c r="K190" s="125">
        <v>0</v>
      </c>
      <c r="L190" s="125">
        <v>0</v>
      </c>
      <c r="M190" s="125">
        <v>0</v>
      </c>
      <c r="N190" s="125">
        <v>0</v>
      </c>
      <c r="O190" s="125">
        <v>0</v>
      </c>
      <c r="P190" s="125">
        <v>0</v>
      </c>
      <c r="Q190" s="125"/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3"/>
      <c r="Y190" s="123" t="s">
        <v>240</v>
      </c>
      <c r="Z190" s="123"/>
      <c r="AA190" s="124" t="s">
        <v>340</v>
      </c>
      <c r="AB190" s="125">
        <f t="shared" si="88"/>
        <v>0</v>
      </c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>
        <v>0</v>
      </c>
      <c r="BE190" s="125">
        <f t="shared" si="73"/>
        <v>0</v>
      </c>
      <c r="BF190" s="125">
        <f t="shared" si="74"/>
        <v>0</v>
      </c>
      <c r="BG190" s="125"/>
      <c r="BH190" s="125"/>
      <c r="BI190" s="125">
        <v>0</v>
      </c>
      <c r="BJ190" s="125">
        <v>0</v>
      </c>
      <c r="BK190" s="125">
        <v>0</v>
      </c>
      <c r="BL190" s="125">
        <v>0</v>
      </c>
      <c r="BM190" s="125">
        <v>0</v>
      </c>
      <c r="BN190" s="125">
        <v>0</v>
      </c>
      <c r="BO190" s="125">
        <v>0</v>
      </c>
      <c r="BP190" s="125">
        <v>0</v>
      </c>
      <c r="BQ190" s="125">
        <v>0</v>
      </c>
    </row>
    <row r="191" s="110" customFormat="1" spans="1:69">
      <c r="A191" s="123" t="s">
        <v>306</v>
      </c>
      <c r="B191" s="123" t="s">
        <v>341</v>
      </c>
      <c r="C191" s="123" t="s">
        <v>142</v>
      </c>
      <c r="D191" s="124" t="s">
        <v>342</v>
      </c>
      <c r="E191" s="125">
        <f t="shared" si="68"/>
        <v>0</v>
      </c>
      <c r="F191" s="125">
        <f t="shared" si="70"/>
        <v>0</v>
      </c>
      <c r="G191" s="125">
        <v>0</v>
      </c>
      <c r="H191" s="125">
        <f t="shared" si="71"/>
        <v>0</v>
      </c>
      <c r="I191" s="125">
        <v>0</v>
      </c>
      <c r="J191" s="125">
        <v>0</v>
      </c>
      <c r="K191" s="125">
        <v>0</v>
      </c>
      <c r="L191" s="125">
        <v>0</v>
      </c>
      <c r="M191" s="125">
        <v>0</v>
      </c>
      <c r="N191" s="125">
        <v>0</v>
      </c>
      <c r="O191" s="125">
        <v>0</v>
      </c>
      <c r="P191" s="125">
        <v>0</v>
      </c>
      <c r="Q191" s="125"/>
      <c r="R191" s="125">
        <v>0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3" t="s">
        <v>306</v>
      </c>
      <c r="Y191" s="123" t="s">
        <v>341</v>
      </c>
      <c r="Z191" s="123" t="s">
        <v>142</v>
      </c>
      <c r="AA191" s="124" t="s">
        <v>342</v>
      </c>
      <c r="AB191" s="125">
        <f>SUBTOTAL(9,AC191:BD191)</f>
        <v>0</v>
      </c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>
        <v>0</v>
      </c>
      <c r="BE191" s="125">
        <f t="shared" si="73"/>
        <v>0</v>
      </c>
      <c r="BF191" s="125">
        <f t="shared" si="74"/>
        <v>0</v>
      </c>
      <c r="BG191" s="125"/>
      <c r="BH191" s="125"/>
      <c r="BI191" s="125">
        <v>0</v>
      </c>
      <c r="BJ191" s="125">
        <v>0</v>
      </c>
      <c r="BK191" s="125">
        <v>0</v>
      </c>
      <c r="BL191" s="125">
        <v>0</v>
      </c>
      <c r="BM191" s="125">
        <v>0</v>
      </c>
      <c r="BN191" s="125">
        <v>0</v>
      </c>
      <c r="BO191" s="125">
        <v>0</v>
      </c>
      <c r="BP191" s="125">
        <v>0</v>
      </c>
      <c r="BQ191" s="125">
        <v>0</v>
      </c>
    </row>
    <row r="192" s="110" customFormat="1" spans="1:69">
      <c r="A192" s="123"/>
      <c r="B192" s="123" t="s">
        <v>343</v>
      </c>
      <c r="C192" s="123"/>
      <c r="D192" s="124" t="s">
        <v>344</v>
      </c>
      <c r="E192" s="125">
        <f t="shared" si="68"/>
        <v>0</v>
      </c>
      <c r="F192" s="125">
        <f t="shared" si="70"/>
        <v>0</v>
      </c>
      <c r="G192" s="125">
        <v>0</v>
      </c>
      <c r="H192" s="125">
        <f t="shared" si="71"/>
        <v>0</v>
      </c>
      <c r="I192" s="125">
        <v>0</v>
      </c>
      <c r="J192" s="125">
        <v>0</v>
      </c>
      <c r="K192" s="125">
        <v>0</v>
      </c>
      <c r="L192" s="125">
        <v>0</v>
      </c>
      <c r="M192" s="125">
        <v>0</v>
      </c>
      <c r="N192" s="125">
        <v>0</v>
      </c>
      <c r="O192" s="125">
        <v>0</v>
      </c>
      <c r="P192" s="125">
        <v>0</v>
      </c>
      <c r="Q192" s="125"/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3"/>
      <c r="Y192" s="123" t="s">
        <v>343</v>
      </c>
      <c r="Z192" s="123"/>
      <c r="AA192" s="124" t="s">
        <v>344</v>
      </c>
      <c r="AB192" s="125">
        <f t="shared" si="88"/>
        <v>0</v>
      </c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>
        <v>0</v>
      </c>
      <c r="BE192" s="125">
        <f t="shared" si="73"/>
        <v>0</v>
      </c>
      <c r="BF192" s="125">
        <f t="shared" si="74"/>
        <v>0</v>
      </c>
      <c r="BG192" s="125"/>
      <c r="BH192" s="125"/>
      <c r="BI192" s="125">
        <v>0</v>
      </c>
      <c r="BJ192" s="125">
        <v>0</v>
      </c>
      <c r="BK192" s="125">
        <v>0</v>
      </c>
      <c r="BL192" s="125">
        <v>0</v>
      </c>
      <c r="BM192" s="125">
        <v>0</v>
      </c>
      <c r="BN192" s="125">
        <v>0</v>
      </c>
      <c r="BO192" s="125">
        <v>0</v>
      </c>
      <c r="BP192" s="125">
        <v>0</v>
      </c>
      <c r="BQ192" s="125">
        <v>0</v>
      </c>
    </row>
    <row r="193" s="110" customFormat="1" spans="1:69">
      <c r="A193" s="123" t="s">
        <v>306</v>
      </c>
      <c r="B193" s="123" t="s">
        <v>345</v>
      </c>
      <c r="C193" s="123" t="s">
        <v>142</v>
      </c>
      <c r="D193" s="124" t="s">
        <v>346</v>
      </c>
      <c r="E193" s="125">
        <f t="shared" si="68"/>
        <v>0</v>
      </c>
      <c r="F193" s="125">
        <f t="shared" si="70"/>
        <v>0</v>
      </c>
      <c r="G193" s="125">
        <v>0</v>
      </c>
      <c r="H193" s="125">
        <f t="shared" si="71"/>
        <v>0</v>
      </c>
      <c r="I193" s="125">
        <v>0</v>
      </c>
      <c r="J193" s="125">
        <v>0</v>
      </c>
      <c r="K193" s="125">
        <v>0</v>
      </c>
      <c r="L193" s="125">
        <v>0</v>
      </c>
      <c r="M193" s="125">
        <v>0</v>
      </c>
      <c r="N193" s="125">
        <v>0</v>
      </c>
      <c r="O193" s="125">
        <v>0</v>
      </c>
      <c r="P193" s="125">
        <v>0</v>
      </c>
      <c r="Q193" s="125"/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3" t="s">
        <v>306</v>
      </c>
      <c r="Y193" s="123" t="s">
        <v>345</v>
      </c>
      <c r="Z193" s="123" t="s">
        <v>142</v>
      </c>
      <c r="AA193" s="124" t="s">
        <v>346</v>
      </c>
      <c r="AB193" s="125">
        <f>SUBTOTAL(9,AC193:BD193)</f>
        <v>0</v>
      </c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>
        <v>0</v>
      </c>
      <c r="BE193" s="125">
        <f t="shared" si="73"/>
        <v>0</v>
      </c>
      <c r="BF193" s="125">
        <f t="shared" si="74"/>
        <v>0</v>
      </c>
      <c r="BG193" s="125"/>
      <c r="BH193" s="125"/>
      <c r="BI193" s="125">
        <v>0</v>
      </c>
      <c r="BJ193" s="125">
        <v>0</v>
      </c>
      <c r="BK193" s="125">
        <v>0</v>
      </c>
      <c r="BL193" s="125">
        <v>0</v>
      </c>
      <c r="BM193" s="125">
        <v>0</v>
      </c>
      <c r="BN193" s="125">
        <v>0</v>
      </c>
      <c r="BO193" s="125">
        <v>0</v>
      </c>
      <c r="BP193" s="125">
        <v>0</v>
      </c>
      <c r="BQ193" s="125">
        <v>0</v>
      </c>
    </row>
    <row r="194" s="110" customFormat="1" spans="1:69">
      <c r="A194" s="123"/>
      <c r="B194" s="123" t="s">
        <v>192</v>
      </c>
      <c r="C194" s="123"/>
      <c r="D194" s="124" t="s">
        <v>347</v>
      </c>
      <c r="E194" s="125">
        <f t="shared" si="68"/>
        <v>1172.83</v>
      </c>
      <c r="F194" s="125">
        <f t="shared" si="70"/>
        <v>0</v>
      </c>
      <c r="G194" s="125">
        <v>0</v>
      </c>
      <c r="H194" s="125">
        <f t="shared" si="71"/>
        <v>0</v>
      </c>
      <c r="I194" s="125">
        <v>0</v>
      </c>
      <c r="J194" s="125">
        <v>0</v>
      </c>
      <c r="K194" s="125">
        <v>0</v>
      </c>
      <c r="L194" s="125">
        <v>0</v>
      </c>
      <c r="M194" s="125">
        <v>0</v>
      </c>
      <c r="N194" s="125">
        <v>0</v>
      </c>
      <c r="O194" s="125">
        <v>0</v>
      </c>
      <c r="P194" s="125">
        <v>0</v>
      </c>
      <c r="Q194" s="125"/>
      <c r="R194" s="125">
        <v>0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3"/>
      <c r="Y194" s="123" t="s">
        <v>192</v>
      </c>
      <c r="Z194" s="123"/>
      <c r="AA194" s="124" t="s">
        <v>347</v>
      </c>
      <c r="AB194" s="125">
        <f t="shared" si="88"/>
        <v>0</v>
      </c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>
        <v>0</v>
      </c>
      <c r="BE194" s="125">
        <f t="shared" si="73"/>
        <v>1172.83</v>
      </c>
      <c r="BF194" s="125">
        <f t="shared" si="74"/>
        <v>0</v>
      </c>
      <c r="BG194" s="125"/>
      <c r="BH194" s="125"/>
      <c r="BI194" s="125">
        <v>0</v>
      </c>
      <c r="BJ194" s="125">
        <v>0</v>
      </c>
      <c r="BK194" s="125">
        <v>0</v>
      </c>
      <c r="BL194" s="125">
        <v>0</v>
      </c>
      <c r="BM194" s="125">
        <v>0</v>
      </c>
      <c r="BN194" s="125">
        <v>0</v>
      </c>
      <c r="BO194" s="125">
        <v>0</v>
      </c>
      <c r="BP194" s="125">
        <v>0</v>
      </c>
      <c r="BQ194" s="125">
        <v>1172.83</v>
      </c>
    </row>
    <row r="195" s="110" customFormat="1" spans="1:69">
      <c r="A195" s="123" t="s">
        <v>306</v>
      </c>
      <c r="B195" s="123" t="s">
        <v>194</v>
      </c>
      <c r="C195" s="123" t="s">
        <v>137</v>
      </c>
      <c r="D195" s="124" t="s">
        <v>348</v>
      </c>
      <c r="E195" s="125">
        <f t="shared" si="68"/>
        <v>300</v>
      </c>
      <c r="F195" s="125">
        <f t="shared" si="70"/>
        <v>0</v>
      </c>
      <c r="G195" s="125">
        <v>0</v>
      </c>
      <c r="H195" s="125">
        <f t="shared" si="71"/>
        <v>0</v>
      </c>
      <c r="I195" s="125">
        <v>0</v>
      </c>
      <c r="J195" s="125">
        <v>0</v>
      </c>
      <c r="K195" s="125">
        <v>0</v>
      </c>
      <c r="L195" s="125">
        <v>0</v>
      </c>
      <c r="M195" s="125">
        <v>0</v>
      </c>
      <c r="N195" s="125">
        <v>0</v>
      </c>
      <c r="O195" s="125">
        <v>0</v>
      </c>
      <c r="P195" s="125">
        <v>0</v>
      </c>
      <c r="Q195" s="125"/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3" t="s">
        <v>306</v>
      </c>
      <c r="Y195" s="123" t="s">
        <v>194</v>
      </c>
      <c r="Z195" s="123" t="s">
        <v>137</v>
      </c>
      <c r="AA195" s="124" t="s">
        <v>348</v>
      </c>
      <c r="AB195" s="125">
        <f t="shared" ref="AB195:AB196" si="96">SUBTOTAL(9,AC195:BD195)</f>
        <v>0</v>
      </c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>
        <v>0</v>
      </c>
      <c r="BE195" s="125">
        <f t="shared" si="73"/>
        <v>300</v>
      </c>
      <c r="BF195" s="125">
        <f t="shared" si="74"/>
        <v>0</v>
      </c>
      <c r="BG195" s="125"/>
      <c r="BH195" s="125"/>
      <c r="BI195" s="125">
        <v>0</v>
      </c>
      <c r="BJ195" s="125">
        <v>0</v>
      </c>
      <c r="BK195" s="125">
        <v>0</v>
      </c>
      <c r="BL195" s="125">
        <v>0</v>
      </c>
      <c r="BM195" s="125">
        <v>0</v>
      </c>
      <c r="BN195" s="125">
        <v>0</v>
      </c>
      <c r="BO195" s="125">
        <v>0</v>
      </c>
      <c r="BP195" s="125">
        <v>0</v>
      </c>
      <c r="BQ195" s="125">
        <v>300</v>
      </c>
    </row>
    <row r="196" s="110" customFormat="1" spans="1:69">
      <c r="A196" s="123" t="s">
        <v>306</v>
      </c>
      <c r="B196" s="123" t="s">
        <v>194</v>
      </c>
      <c r="C196" s="123" t="s">
        <v>142</v>
      </c>
      <c r="D196" s="124" t="s">
        <v>349</v>
      </c>
      <c r="E196" s="125">
        <f t="shared" si="68"/>
        <v>872.83</v>
      </c>
      <c r="F196" s="125">
        <f t="shared" si="70"/>
        <v>0</v>
      </c>
      <c r="G196" s="125">
        <v>0</v>
      </c>
      <c r="H196" s="125">
        <f t="shared" si="71"/>
        <v>0</v>
      </c>
      <c r="I196" s="125">
        <v>0</v>
      </c>
      <c r="J196" s="125">
        <v>0</v>
      </c>
      <c r="K196" s="125">
        <v>0</v>
      </c>
      <c r="L196" s="125">
        <v>0</v>
      </c>
      <c r="M196" s="125">
        <v>0</v>
      </c>
      <c r="N196" s="125">
        <v>0</v>
      </c>
      <c r="O196" s="125">
        <v>0</v>
      </c>
      <c r="P196" s="125">
        <v>0</v>
      </c>
      <c r="Q196" s="125"/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3" t="s">
        <v>306</v>
      </c>
      <c r="Y196" s="123" t="s">
        <v>194</v>
      </c>
      <c r="Z196" s="123" t="s">
        <v>142</v>
      </c>
      <c r="AA196" s="124" t="s">
        <v>349</v>
      </c>
      <c r="AB196" s="125">
        <f t="shared" si="96"/>
        <v>0</v>
      </c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  <c r="BD196" s="125">
        <v>0</v>
      </c>
      <c r="BE196" s="125">
        <f t="shared" si="73"/>
        <v>872.83</v>
      </c>
      <c r="BF196" s="125">
        <f t="shared" si="74"/>
        <v>0</v>
      </c>
      <c r="BG196" s="125"/>
      <c r="BH196" s="125"/>
      <c r="BI196" s="125">
        <v>0</v>
      </c>
      <c r="BJ196" s="125">
        <v>0</v>
      </c>
      <c r="BK196" s="125">
        <v>0</v>
      </c>
      <c r="BL196" s="125">
        <v>0</v>
      </c>
      <c r="BM196" s="125">
        <v>0</v>
      </c>
      <c r="BN196" s="125">
        <v>0</v>
      </c>
      <c r="BO196" s="125">
        <v>0</v>
      </c>
      <c r="BP196" s="125">
        <v>0</v>
      </c>
      <c r="BQ196" s="125">
        <v>872.83</v>
      </c>
    </row>
    <row r="197" s="110" customFormat="1" spans="1:69">
      <c r="A197" s="123"/>
      <c r="B197" s="123" t="s">
        <v>350</v>
      </c>
      <c r="C197" s="123"/>
      <c r="D197" s="124" t="s">
        <v>351</v>
      </c>
      <c r="E197" s="125">
        <f t="shared" si="68"/>
        <v>1770</v>
      </c>
      <c r="F197" s="125">
        <f t="shared" si="70"/>
        <v>1770</v>
      </c>
      <c r="G197" s="125">
        <v>0</v>
      </c>
      <c r="H197" s="125">
        <f t="shared" si="71"/>
        <v>0</v>
      </c>
      <c r="I197" s="125">
        <v>0</v>
      </c>
      <c r="J197" s="125">
        <v>0</v>
      </c>
      <c r="K197" s="125">
        <v>0</v>
      </c>
      <c r="L197" s="125">
        <v>0</v>
      </c>
      <c r="M197" s="125">
        <v>0</v>
      </c>
      <c r="N197" s="125">
        <v>0</v>
      </c>
      <c r="O197" s="125">
        <v>0</v>
      </c>
      <c r="P197" s="125">
        <v>0</v>
      </c>
      <c r="Q197" s="125"/>
      <c r="R197" s="125">
        <v>0</v>
      </c>
      <c r="S197" s="125">
        <v>0</v>
      </c>
      <c r="T197" s="125">
        <v>1770</v>
      </c>
      <c r="U197" s="125">
        <v>0</v>
      </c>
      <c r="V197" s="125">
        <v>0</v>
      </c>
      <c r="W197" s="125">
        <v>0</v>
      </c>
      <c r="X197" s="123"/>
      <c r="Y197" s="123" t="s">
        <v>350</v>
      </c>
      <c r="Z197" s="123"/>
      <c r="AA197" s="124" t="s">
        <v>351</v>
      </c>
      <c r="AB197" s="125">
        <f t="shared" si="88"/>
        <v>0</v>
      </c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  <c r="BC197" s="125"/>
      <c r="BD197" s="125">
        <v>0</v>
      </c>
      <c r="BE197" s="125">
        <f t="shared" si="73"/>
        <v>0</v>
      </c>
      <c r="BF197" s="125">
        <f t="shared" si="74"/>
        <v>0</v>
      </c>
      <c r="BG197" s="125"/>
      <c r="BH197" s="125"/>
      <c r="BI197" s="125">
        <v>0</v>
      </c>
      <c r="BJ197" s="125">
        <v>0</v>
      </c>
      <c r="BK197" s="125">
        <v>0</v>
      </c>
      <c r="BL197" s="125">
        <v>0</v>
      </c>
      <c r="BM197" s="125">
        <v>0</v>
      </c>
      <c r="BN197" s="125">
        <v>0</v>
      </c>
      <c r="BO197" s="125">
        <v>0</v>
      </c>
      <c r="BP197" s="125">
        <v>0</v>
      </c>
      <c r="BQ197" s="125">
        <v>0</v>
      </c>
    </row>
    <row r="198" s="110" customFormat="1" spans="1:69">
      <c r="A198" s="123" t="s">
        <v>306</v>
      </c>
      <c r="B198" s="123" t="s">
        <v>352</v>
      </c>
      <c r="C198" s="123" t="s">
        <v>137</v>
      </c>
      <c r="D198" s="124" t="s">
        <v>353</v>
      </c>
      <c r="E198" s="125">
        <f t="shared" si="68"/>
        <v>460</v>
      </c>
      <c r="F198" s="125">
        <f t="shared" si="70"/>
        <v>460</v>
      </c>
      <c r="G198" s="125">
        <v>0</v>
      </c>
      <c r="H198" s="125">
        <f t="shared" si="71"/>
        <v>0</v>
      </c>
      <c r="I198" s="125">
        <v>0</v>
      </c>
      <c r="J198" s="125">
        <v>0</v>
      </c>
      <c r="K198" s="125">
        <v>0</v>
      </c>
      <c r="L198" s="125">
        <v>0</v>
      </c>
      <c r="M198" s="125">
        <v>0</v>
      </c>
      <c r="N198" s="125">
        <v>0</v>
      </c>
      <c r="O198" s="125">
        <v>0</v>
      </c>
      <c r="P198" s="125">
        <v>0</v>
      </c>
      <c r="Q198" s="125"/>
      <c r="R198" s="125">
        <v>0</v>
      </c>
      <c r="S198" s="125">
        <v>0</v>
      </c>
      <c r="T198" s="125">
        <v>460</v>
      </c>
      <c r="U198" s="125">
        <v>0</v>
      </c>
      <c r="V198" s="125">
        <v>0</v>
      </c>
      <c r="W198" s="125">
        <v>0</v>
      </c>
      <c r="X198" s="123" t="s">
        <v>306</v>
      </c>
      <c r="Y198" s="123" t="s">
        <v>352</v>
      </c>
      <c r="Z198" s="123" t="s">
        <v>137</v>
      </c>
      <c r="AA198" s="124" t="s">
        <v>353</v>
      </c>
      <c r="AB198" s="125">
        <f t="shared" ref="AB198:AB200" si="97">SUBTOTAL(9,AC198:BD198)</f>
        <v>0</v>
      </c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  <c r="BB198" s="125"/>
      <c r="BC198" s="125"/>
      <c r="BD198" s="125">
        <v>0</v>
      </c>
      <c r="BE198" s="125">
        <f t="shared" si="73"/>
        <v>0</v>
      </c>
      <c r="BF198" s="125">
        <f t="shared" si="74"/>
        <v>0</v>
      </c>
      <c r="BG198" s="125"/>
      <c r="BH198" s="125"/>
      <c r="BI198" s="125">
        <v>0</v>
      </c>
      <c r="BJ198" s="125">
        <v>0</v>
      </c>
      <c r="BK198" s="125">
        <v>0</v>
      </c>
      <c r="BL198" s="125">
        <v>0</v>
      </c>
      <c r="BM198" s="125">
        <v>0</v>
      </c>
      <c r="BN198" s="125">
        <v>0</v>
      </c>
      <c r="BO198" s="125">
        <v>0</v>
      </c>
      <c r="BP198" s="125">
        <v>0</v>
      </c>
      <c r="BQ198" s="125">
        <v>0</v>
      </c>
    </row>
    <row r="199" s="110" customFormat="1" spans="1:69">
      <c r="A199" s="123" t="s">
        <v>306</v>
      </c>
      <c r="B199" s="123" t="s">
        <v>352</v>
      </c>
      <c r="C199" s="123" t="s">
        <v>142</v>
      </c>
      <c r="D199" s="124" t="s">
        <v>354</v>
      </c>
      <c r="E199" s="125">
        <f t="shared" si="68"/>
        <v>950</v>
      </c>
      <c r="F199" s="125">
        <f t="shared" si="70"/>
        <v>950</v>
      </c>
      <c r="G199" s="125">
        <v>0</v>
      </c>
      <c r="H199" s="125">
        <f t="shared" si="71"/>
        <v>0</v>
      </c>
      <c r="I199" s="125">
        <v>0</v>
      </c>
      <c r="J199" s="125">
        <v>0</v>
      </c>
      <c r="K199" s="125">
        <v>0</v>
      </c>
      <c r="L199" s="125">
        <v>0</v>
      </c>
      <c r="M199" s="125">
        <v>0</v>
      </c>
      <c r="N199" s="125">
        <v>0</v>
      </c>
      <c r="O199" s="125">
        <v>0</v>
      </c>
      <c r="P199" s="125">
        <v>0</v>
      </c>
      <c r="Q199" s="125"/>
      <c r="R199" s="125">
        <v>0</v>
      </c>
      <c r="S199" s="125">
        <v>0</v>
      </c>
      <c r="T199" s="125">
        <v>950</v>
      </c>
      <c r="U199" s="125">
        <v>0</v>
      </c>
      <c r="V199" s="125">
        <v>0</v>
      </c>
      <c r="W199" s="125">
        <v>0</v>
      </c>
      <c r="X199" s="123" t="s">
        <v>306</v>
      </c>
      <c r="Y199" s="123" t="s">
        <v>352</v>
      </c>
      <c r="Z199" s="123" t="s">
        <v>142</v>
      </c>
      <c r="AA199" s="124" t="s">
        <v>354</v>
      </c>
      <c r="AB199" s="125">
        <f t="shared" si="97"/>
        <v>0</v>
      </c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>
        <v>0</v>
      </c>
      <c r="BE199" s="125">
        <f t="shared" si="73"/>
        <v>0</v>
      </c>
      <c r="BF199" s="125">
        <f t="shared" si="74"/>
        <v>0</v>
      </c>
      <c r="BG199" s="125"/>
      <c r="BH199" s="125"/>
      <c r="BI199" s="125">
        <v>0</v>
      </c>
      <c r="BJ199" s="125">
        <v>0</v>
      </c>
      <c r="BK199" s="125">
        <v>0</v>
      </c>
      <c r="BL199" s="125">
        <v>0</v>
      </c>
      <c r="BM199" s="125">
        <v>0</v>
      </c>
      <c r="BN199" s="125">
        <v>0</v>
      </c>
      <c r="BO199" s="125">
        <v>0</v>
      </c>
      <c r="BP199" s="125">
        <v>0</v>
      </c>
      <c r="BQ199" s="125">
        <v>0</v>
      </c>
    </row>
    <row r="200" s="110" customFormat="1" spans="1:69">
      <c r="A200" s="123" t="s">
        <v>306</v>
      </c>
      <c r="B200" s="123" t="s">
        <v>352</v>
      </c>
      <c r="C200" s="123" t="s">
        <v>145</v>
      </c>
      <c r="D200" s="124" t="s">
        <v>355</v>
      </c>
      <c r="E200" s="125">
        <f t="shared" ref="E200:E263" si="98">F200+AB200+BE200</f>
        <v>360</v>
      </c>
      <c r="F200" s="125">
        <f t="shared" si="70"/>
        <v>360</v>
      </c>
      <c r="G200" s="125">
        <v>0</v>
      </c>
      <c r="H200" s="125">
        <f t="shared" si="71"/>
        <v>0</v>
      </c>
      <c r="I200" s="125">
        <v>0</v>
      </c>
      <c r="J200" s="125">
        <v>0</v>
      </c>
      <c r="K200" s="125">
        <v>0</v>
      </c>
      <c r="L200" s="125">
        <v>0</v>
      </c>
      <c r="M200" s="125">
        <v>0</v>
      </c>
      <c r="N200" s="125">
        <v>0</v>
      </c>
      <c r="O200" s="125">
        <v>0</v>
      </c>
      <c r="P200" s="125">
        <v>0</v>
      </c>
      <c r="Q200" s="125"/>
      <c r="R200" s="125">
        <v>0</v>
      </c>
      <c r="S200" s="125">
        <v>0</v>
      </c>
      <c r="T200" s="125">
        <v>360</v>
      </c>
      <c r="U200" s="125">
        <v>0</v>
      </c>
      <c r="V200" s="125">
        <v>0</v>
      </c>
      <c r="W200" s="125">
        <v>0</v>
      </c>
      <c r="X200" s="123" t="s">
        <v>306</v>
      </c>
      <c r="Y200" s="123" t="s">
        <v>352</v>
      </c>
      <c r="Z200" s="123" t="s">
        <v>145</v>
      </c>
      <c r="AA200" s="124" t="s">
        <v>355</v>
      </c>
      <c r="AB200" s="125">
        <f t="shared" si="97"/>
        <v>0</v>
      </c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>
        <v>0</v>
      </c>
      <c r="BE200" s="125">
        <f t="shared" si="73"/>
        <v>0</v>
      </c>
      <c r="BF200" s="125">
        <f t="shared" si="74"/>
        <v>0</v>
      </c>
      <c r="BG200" s="125"/>
      <c r="BH200" s="125"/>
      <c r="BI200" s="125">
        <v>0</v>
      </c>
      <c r="BJ200" s="125">
        <v>0</v>
      </c>
      <c r="BK200" s="125">
        <v>0</v>
      </c>
      <c r="BL200" s="125">
        <v>0</v>
      </c>
      <c r="BM200" s="125">
        <v>0</v>
      </c>
      <c r="BN200" s="125">
        <v>0</v>
      </c>
      <c r="BO200" s="125">
        <v>0</v>
      </c>
      <c r="BP200" s="125">
        <v>0</v>
      </c>
      <c r="BQ200" s="125">
        <v>0</v>
      </c>
    </row>
    <row r="201" s="110" customFormat="1" spans="1:69">
      <c r="A201" s="123"/>
      <c r="B201" s="123" t="s">
        <v>154</v>
      </c>
      <c r="C201" s="123"/>
      <c r="D201" s="124" t="s">
        <v>356</v>
      </c>
      <c r="E201" s="125">
        <f t="shared" si="98"/>
        <v>303.31</v>
      </c>
      <c r="F201" s="125">
        <f t="shared" ref="F201:F264" si="99">SUM(M201:W201)+G201+H201</f>
        <v>0</v>
      </c>
      <c r="G201" s="125">
        <v>0</v>
      </c>
      <c r="H201" s="125">
        <f t="shared" ref="H201:H264" si="100">SUM(I201:L201)</f>
        <v>0</v>
      </c>
      <c r="I201" s="125">
        <v>0</v>
      </c>
      <c r="J201" s="125">
        <v>0</v>
      </c>
      <c r="K201" s="125">
        <v>0</v>
      </c>
      <c r="L201" s="125">
        <v>0</v>
      </c>
      <c r="M201" s="125">
        <v>0</v>
      </c>
      <c r="N201" s="125">
        <v>0</v>
      </c>
      <c r="O201" s="125">
        <v>0</v>
      </c>
      <c r="P201" s="125">
        <v>0</v>
      </c>
      <c r="Q201" s="125"/>
      <c r="R201" s="125">
        <v>0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3"/>
      <c r="Y201" s="123" t="s">
        <v>154</v>
      </c>
      <c r="Z201" s="123"/>
      <c r="AA201" s="124" t="s">
        <v>356</v>
      </c>
      <c r="AB201" s="125">
        <f t="shared" ref="AB201:AB249" si="101">SUM(BD201:BD201)</f>
        <v>0</v>
      </c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>
        <v>0</v>
      </c>
      <c r="BE201" s="125">
        <f t="shared" ref="BE201:BE264" si="102">SUM(BI201:BQ201)+BF201</f>
        <v>303.31</v>
      </c>
      <c r="BF201" s="125">
        <f t="shared" ref="BF201:BF264" si="103">BG201+BH201</f>
        <v>0</v>
      </c>
      <c r="BG201" s="125"/>
      <c r="BH201" s="125"/>
      <c r="BI201" s="125">
        <v>48</v>
      </c>
      <c r="BJ201" s="125">
        <v>0</v>
      </c>
      <c r="BK201" s="125">
        <v>176.31</v>
      </c>
      <c r="BL201" s="125">
        <v>0</v>
      </c>
      <c r="BM201" s="125">
        <v>0</v>
      </c>
      <c r="BN201" s="125">
        <v>0</v>
      </c>
      <c r="BO201" s="125">
        <v>0</v>
      </c>
      <c r="BP201" s="125">
        <v>0</v>
      </c>
      <c r="BQ201" s="125">
        <f>54+25</f>
        <v>79</v>
      </c>
    </row>
    <row r="202" s="110" customFormat="1" spans="1:69">
      <c r="A202" s="123" t="s">
        <v>306</v>
      </c>
      <c r="B202" s="123" t="s">
        <v>248</v>
      </c>
      <c r="C202" s="123" t="s">
        <v>137</v>
      </c>
      <c r="D202" s="124" t="s">
        <v>357</v>
      </c>
      <c r="E202" s="125">
        <f t="shared" si="98"/>
        <v>303.31</v>
      </c>
      <c r="F202" s="125">
        <f t="shared" si="99"/>
        <v>0</v>
      </c>
      <c r="G202" s="125">
        <v>0</v>
      </c>
      <c r="H202" s="125">
        <f t="shared" si="100"/>
        <v>0</v>
      </c>
      <c r="I202" s="125">
        <v>0</v>
      </c>
      <c r="J202" s="125">
        <v>0</v>
      </c>
      <c r="K202" s="125">
        <v>0</v>
      </c>
      <c r="L202" s="125">
        <v>0</v>
      </c>
      <c r="M202" s="125">
        <v>0</v>
      </c>
      <c r="N202" s="125">
        <v>0</v>
      </c>
      <c r="O202" s="125">
        <v>0</v>
      </c>
      <c r="P202" s="125">
        <v>0</v>
      </c>
      <c r="Q202" s="125"/>
      <c r="R202" s="125">
        <v>0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3" t="s">
        <v>306</v>
      </c>
      <c r="Y202" s="123" t="s">
        <v>248</v>
      </c>
      <c r="Z202" s="123" t="s">
        <v>137</v>
      </c>
      <c r="AA202" s="124" t="s">
        <v>357</v>
      </c>
      <c r="AB202" s="125">
        <f>SUBTOTAL(9,AC202:BD202)</f>
        <v>0</v>
      </c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>
        <v>0</v>
      </c>
      <c r="BE202" s="125">
        <f t="shared" si="102"/>
        <v>303.31</v>
      </c>
      <c r="BF202" s="125">
        <f t="shared" si="103"/>
        <v>0</v>
      </c>
      <c r="BG202" s="125"/>
      <c r="BH202" s="125"/>
      <c r="BI202" s="125">
        <v>48</v>
      </c>
      <c r="BJ202" s="125">
        <v>0</v>
      </c>
      <c r="BK202" s="125">
        <f>176.31</f>
        <v>176.31</v>
      </c>
      <c r="BL202" s="125">
        <v>0</v>
      </c>
      <c r="BM202" s="125">
        <v>0</v>
      </c>
      <c r="BN202" s="125">
        <v>0</v>
      </c>
      <c r="BO202" s="125">
        <v>0</v>
      </c>
      <c r="BP202" s="125">
        <v>0</v>
      </c>
      <c r="BQ202" s="125">
        <f>54+25</f>
        <v>79</v>
      </c>
    </row>
    <row r="203" s="110" customFormat="1" spans="1:69">
      <c r="A203" s="123" t="s">
        <v>358</v>
      </c>
      <c r="B203" s="123"/>
      <c r="C203" s="123"/>
      <c r="D203" s="124" t="s">
        <v>359</v>
      </c>
      <c r="E203" s="125">
        <f t="shared" si="98"/>
        <v>15996.65</v>
      </c>
      <c r="F203" s="125">
        <f t="shared" si="99"/>
        <v>10600.71</v>
      </c>
      <c r="G203" s="125">
        <v>3163.07</v>
      </c>
      <c r="H203" s="125">
        <f t="shared" si="100"/>
        <v>328.78</v>
      </c>
      <c r="I203" s="125">
        <v>243</v>
      </c>
      <c r="J203" s="125">
        <v>0</v>
      </c>
      <c r="K203" s="125">
        <v>85.78</v>
      </c>
      <c r="L203" s="125">
        <v>0</v>
      </c>
      <c r="M203" s="125">
        <v>80.26</v>
      </c>
      <c r="N203" s="125">
        <v>0</v>
      </c>
      <c r="O203" s="125">
        <v>425.25</v>
      </c>
      <c r="P203" s="125">
        <v>0</v>
      </c>
      <c r="Q203" s="125"/>
      <c r="R203" s="125">
        <v>6603.35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3" t="s">
        <v>358</v>
      </c>
      <c r="Y203" s="123"/>
      <c r="Z203" s="123"/>
      <c r="AA203" s="124" t="s">
        <v>359</v>
      </c>
      <c r="AB203" s="125">
        <f>AB204+AB207+AB210+AB213+AB220+AB222+AB225+AB228+AB231+AB233+AB235+AB237</f>
        <v>432.83</v>
      </c>
      <c r="AC203" s="125">
        <f t="shared" ref="AC203:BD203" si="104">AC204+AC207+AC210+AC213+AC220+AC222+AC225+AC228+AC231+AC233+AC235+AC237</f>
        <v>60.2</v>
      </c>
      <c r="AD203" s="125">
        <f t="shared" si="104"/>
        <v>13.7</v>
      </c>
      <c r="AE203" s="125">
        <f t="shared" si="104"/>
        <v>0</v>
      </c>
      <c r="AF203" s="125">
        <f t="shared" si="104"/>
        <v>0.5</v>
      </c>
      <c r="AG203" s="125">
        <f t="shared" si="104"/>
        <v>9</v>
      </c>
      <c r="AH203" s="125">
        <f t="shared" si="104"/>
        <v>14.5</v>
      </c>
      <c r="AI203" s="125">
        <f t="shared" si="104"/>
        <v>6</v>
      </c>
      <c r="AJ203" s="125">
        <f t="shared" si="104"/>
        <v>0</v>
      </c>
      <c r="AK203" s="125">
        <f t="shared" si="104"/>
        <v>0</v>
      </c>
      <c r="AL203" s="125">
        <f t="shared" si="104"/>
        <v>27.1</v>
      </c>
      <c r="AM203" s="125">
        <f t="shared" si="104"/>
        <v>0</v>
      </c>
      <c r="AN203" s="125">
        <f t="shared" si="104"/>
        <v>8</v>
      </c>
      <c r="AO203" s="125">
        <f t="shared" si="104"/>
        <v>0.5</v>
      </c>
      <c r="AP203" s="125">
        <f t="shared" si="104"/>
        <v>2</v>
      </c>
      <c r="AQ203" s="125">
        <f t="shared" si="104"/>
        <v>4.9</v>
      </c>
      <c r="AR203" s="125">
        <f t="shared" si="104"/>
        <v>20.5</v>
      </c>
      <c r="AS203" s="125">
        <f t="shared" si="104"/>
        <v>0</v>
      </c>
      <c r="AT203" s="125">
        <f t="shared" si="104"/>
        <v>0</v>
      </c>
      <c r="AU203" s="125">
        <f t="shared" si="104"/>
        <v>2</v>
      </c>
      <c r="AV203" s="125">
        <f t="shared" si="104"/>
        <v>6.3</v>
      </c>
      <c r="AW203" s="125">
        <f t="shared" si="104"/>
        <v>0</v>
      </c>
      <c r="AX203" s="125">
        <f t="shared" si="104"/>
        <v>85</v>
      </c>
      <c r="AY203" s="125">
        <f t="shared" si="104"/>
        <v>3</v>
      </c>
      <c r="AZ203" s="125">
        <f t="shared" si="104"/>
        <v>7.6</v>
      </c>
      <c r="BA203" s="125">
        <f t="shared" si="104"/>
        <v>78.72</v>
      </c>
      <c r="BB203" s="125">
        <f t="shared" si="104"/>
        <v>0.72</v>
      </c>
      <c r="BC203" s="125">
        <f t="shared" si="104"/>
        <v>82.59</v>
      </c>
      <c r="BD203" s="125">
        <f t="shared" si="104"/>
        <v>0</v>
      </c>
      <c r="BE203" s="125">
        <f t="shared" si="102"/>
        <v>4963.11</v>
      </c>
      <c r="BF203" s="125">
        <f t="shared" si="103"/>
        <v>0</v>
      </c>
      <c r="BG203" s="125"/>
      <c r="BH203" s="125"/>
      <c r="BI203" s="125">
        <v>0</v>
      </c>
      <c r="BJ203" s="125">
        <v>0</v>
      </c>
      <c r="BK203" s="125">
        <v>3.11</v>
      </c>
      <c r="BL203" s="125">
        <v>0</v>
      </c>
      <c r="BM203" s="125">
        <f>BM228+BM231</f>
        <v>4960</v>
      </c>
      <c r="BN203" s="125">
        <v>0</v>
      </c>
      <c r="BO203" s="125">
        <v>0</v>
      </c>
      <c r="BP203" s="125">
        <v>0</v>
      </c>
      <c r="BQ203" s="125">
        <f>BQ228</f>
        <v>0</v>
      </c>
    </row>
    <row r="204" s="110" customFormat="1" spans="1:69">
      <c r="A204" s="123"/>
      <c r="B204" s="123" t="s">
        <v>137</v>
      </c>
      <c r="C204" s="123"/>
      <c r="D204" s="124" t="s">
        <v>360</v>
      </c>
      <c r="E204" s="125">
        <f t="shared" si="98"/>
        <v>2684.51</v>
      </c>
      <c r="F204" s="125">
        <f t="shared" si="99"/>
        <v>2591.12</v>
      </c>
      <c r="G204" s="125">
        <v>2380.08</v>
      </c>
      <c r="H204" s="125">
        <f t="shared" si="100"/>
        <v>196.03</v>
      </c>
      <c r="I204" s="125">
        <v>110.25</v>
      </c>
      <c r="J204" s="125">
        <v>0</v>
      </c>
      <c r="K204" s="125">
        <v>85.78</v>
      </c>
      <c r="L204" s="125">
        <v>0</v>
      </c>
      <c r="M204" s="125">
        <v>15.01</v>
      </c>
      <c r="N204" s="125">
        <v>0</v>
      </c>
      <c r="O204" s="125">
        <v>0</v>
      </c>
      <c r="P204" s="125">
        <v>0</v>
      </c>
      <c r="Q204" s="125"/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3"/>
      <c r="Y204" s="123" t="s">
        <v>137</v>
      </c>
      <c r="Z204" s="123"/>
      <c r="AA204" s="124" t="s">
        <v>360</v>
      </c>
      <c r="AB204" s="125">
        <f>SUM(AB205:AB206)</f>
        <v>92</v>
      </c>
      <c r="AC204" s="125">
        <f t="shared" ref="AC204:BD204" si="105">SUM(AC205:AC206)</f>
        <v>16.2</v>
      </c>
      <c r="AD204" s="125">
        <f t="shared" si="105"/>
        <v>0</v>
      </c>
      <c r="AE204" s="125">
        <f t="shared" si="105"/>
        <v>0</v>
      </c>
      <c r="AF204" s="125">
        <f t="shared" si="105"/>
        <v>0</v>
      </c>
      <c r="AG204" s="125">
        <f t="shared" si="105"/>
        <v>0</v>
      </c>
      <c r="AH204" s="125">
        <f t="shared" si="105"/>
        <v>0</v>
      </c>
      <c r="AI204" s="125">
        <f t="shared" si="105"/>
        <v>0</v>
      </c>
      <c r="AJ204" s="125">
        <f t="shared" si="105"/>
        <v>0</v>
      </c>
      <c r="AK204" s="125">
        <f t="shared" si="105"/>
        <v>0</v>
      </c>
      <c r="AL204" s="125">
        <f t="shared" si="105"/>
        <v>6.1</v>
      </c>
      <c r="AM204" s="125">
        <f t="shared" si="105"/>
        <v>0</v>
      </c>
      <c r="AN204" s="125">
        <f t="shared" si="105"/>
        <v>0</v>
      </c>
      <c r="AO204" s="125">
        <f t="shared" si="105"/>
        <v>0</v>
      </c>
      <c r="AP204" s="125">
        <f t="shared" si="105"/>
        <v>0</v>
      </c>
      <c r="AQ204" s="125">
        <f t="shared" si="105"/>
        <v>0</v>
      </c>
      <c r="AR204" s="125">
        <f t="shared" si="105"/>
        <v>20</v>
      </c>
      <c r="AS204" s="125">
        <f t="shared" si="105"/>
        <v>0</v>
      </c>
      <c r="AT204" s="125">
        <f t="shared" si="105"/>
        <v>0</v>
      </c>
      <c r="AU204" s="125">
        <f t="shared" si="105"/>
        <v>0</v>
      </c>
      <c r="AV204" s="125">
        <f t="shared" si="105"/>
        <v>0</v>
      </c>
      <c r="AW204" s="125">
        <f t="shared" si="105"/>
        <v>0</v>
      </c>
      <c r="AX204" s="125">
        <f t="shared" si="105"/>
        <v>20</v>
      </c>
      <c r="AY204" s="125">
        <f t="shared" si="105"/>
        <v>0</v>
      </c>
      <c r="AZ204" s="125">
        <f t="shared" si="105"/>
        <v>0</v>
      </c>
      <c r="BA204" s="125">
        <f t="shared" si="105"/>
        <v>29.7</v>
      </c>
      <c r="BB204" s="125">
        <f t="shared" si="105"/>
        <v>0</v>
      </c>
      <c r="BC204" s="125">
        <f t="shared" si="105"/>
        <v>0</v>
      </c>
      <c r="BD204" s="125">
        <f t="shared" si="105"/>
        <v>0</v>
      </c>
      <c r="BE204" s="125">
        <f t="shared" si="102"/>
        <v>1.39</v>
      </c>
      <c r="BF204" s="125">
        <f t="shared" si="103"/>
        <v>0</v>
      </c>
      <c r="BG204" s="125"/>
      <c r="BH204" s="125"/>
      <c r="BI204" s="125">
        <v>0</v>
      </c>
      <c r="BJ204" s="125">
        <v>0</v>
      </c>
      <c r="BK204" s="125">
        <v>1.39</v>
      </c>
      <c r="BL204" s="125">
        <v>0</v>
      </c>
      <c r="BM204" s="125">
        <v>0</v>
      </c>
      <c r="BN204" s="125">
        <v>0</v>
      </c>
      <c r="BO204" s="125">
        <v>0</v>
      </c>
      <c r="BP204" s="125">
        <v>0</v>
      </c>
      <c r="BQ204" s="125">
        <v>0</v>
      </c>
    </row>
    <row r="205" s="110" customFormat="1" spans="1:69">
      <c r="A205" s="123" t="s">
        <v>361</v>
      </c>
      <c r="B205" s="123" t="s">
        <v>140</v>
      </c>
      <c r="C205" s="123" t="s">
        <v>137</v>
      </c>
      <c r="D205" s="124" t="s">
        <v>141</v>
      </c>
      <c r="E205" s="125">
        <f t="shared" si="98"/>
        <v>2684.51</v>
      </c>
      <c r="F205" s="125">
        <f t="shared" si="99"/>
        <v>2591.12</v>
      </c>
      <c r="G205" s="125">
        <v>2380.08</v>
      </c>
      <c r="H205" s="125">
        <f t="shared" si="100"/>
        <v>196.03</v>
      </c>
      <c r="I205" s="125">
        <v>110.25</v>
      </c>
      <c r="J205" s="125">
        <v>0</v>
      </c>
      <c r="K205" s="125">
        <v>85.78</v>
      </c>
      <c r="L205" s="125">
        <v>0</v>
      </c>
      <c r="M205" s="125">
        <v>15.01</v>
      </c>
      <c r="N205" s="125">
        <v>0</v>
      </c>
      <c r="O205" s="125">
        <v>0</v>
      </c>
      <c r="P205" s="125">
        <v>0</v>
      </c>
      <c r="Q205" s="125"/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3" t="s">
        <v>361</v>
      </c>
      <c r="Y205" s="123" t="s">
        <v>140</v>
      </c>
      <c r="Z205" s="123" t="s">
        <v>137</v>
      </c>
      <c r="AA205" s="124" t="s">
        <v>141</v>
      </c>
      <c r="AB205" s="125">
        <f t="shared" ref="AB205:AB206" si="106">SUBTOTAL(9,AC205:BD205)</f>
        <v>92</v>
      </c>
      <c r="AC205" s="136">
        <v>16.2</v>
      </c>
      <c r="AD205" s="136">
        <v>0</v>
      </c>
      <c r="AE205" s="137">
        <v>0</v>
      </c>
      <c r="AF205" s="137">
        <v>0</v>
      </c>
      <c r="AG205" s="136">
        <v>0</v>
      </c>
      <c r="AH205" s="136">
        <v>0</v>
      </c>
      <c r="AI205" s="136">
        <v>0</v>
      </c>
      <c r="AJ205" s="136">
        <v>0</v>
      </c>
      <c r="AK205" s="136">
        <v>0</v>
      </c>
      <c r="AL205" s="136">
        <v>6.1</v>
      </c>
      <c r="AM205" s="137">
        <v>0</v>
      </c>
      <c r="AN205" s="136">
        <v>0</v>
      </c>
      <c r="AO205" s="136">
        <v>0</v>
      </c>
      <c r="AP205" s="136">
        <v>0</v>
      </c>
      <c r="AQ205" s="136">
        <v>0</v>
      </c>
      <c r="AR205" s="136">
        <v>20</v>
      </c>
      <c r="AS205" s="137">
        <v>0</v>
      </c>
      <c r="AT205" s="137">
        <v>0</v>
      </c>
      <c r="AU205" s="137">
        <v>0</v>
      </c>
      <c r="AV205" s="136">
        <v>0</v>
      </c>
      <c r="AW205" s="137">
        <v>0</v>
      </c>
      <c r="AX205" s="136">
        <v>20</v>
      </c>
      <c r="AY205" s="136">
        <v>0</v>
      </c>
      <c r="AZ205" s="136">
        <v>0</v>
      </c>
      <c r="BA205" s="136">
        <v>29.7</v>
      </c>
      <c r="BB205" s="136">
        <v>0</v>
      </c>
      <c r="BC205" s="136">
        <v>0</v>
      </c>
      <c r="BD205" s="125">
        <v>0</v>
      </c>
      <c r="BE205" s="125">
        <f t="shared" si="102"/>
        <v>1.39</v>
      </c>
      <c r="BF205" s="125">
        <f t="shared" si="103"/>
        <v>0</v>
      </c>
      <c r="BG205" s="125"/>
      <c r="BH205" s="125"/>
      <c r="BI205" s="125">
        <v>0</v>
      </c>
      <c r="BJ205" s="125">
        <v>0</v>
      </c>
      <c r="BK205" s="125">
        <v>1.39</v>
      </c>
      <c r="BL205" s="125">
        <v>0</v>
      </c>
      <c r="BM205" s="125">
        <v>0</v>
      </c>
      <c r="BN205" s="125">
        <v>0</v>
      </c>
      <c r="BO205" s="125">
        <v>0</v>
      </c>
      <c r="BP205" s="125">
        <v>0</v>
      </c>
      <c r="BQ205" s="125">
        <v>0</v>
      </c>
    </row>
    <row r="206" s="110" customFormat="1" spans="1:69">
      <c r="A206" s="123" t="s">
        <v>361</v>
      </c>
      <c r="B206" s="123" t="s">
        <v>140</v>
      </c>
      <c r="C206" s="123" t="s">
        <v>154</v>
      </c>
      <c r="D206" s="124" t="s">
        <v>362</v>
      </c>
      <c r="E206" s="125">
        <f t="shared" si="98"/>
        <v>0</v>
      </c>
      <c r="F206" s="125">
        <f t="shared" si="99"/>
        <v>0</v>
      </c>
      <c r="G206" s="125">
        <v>0</v>
      </c>
      <c r="H206" s="125">
        <f t="shared" si="100"/>
        <v>0</v>
      </c>
      <c r="I206" s="125">
        <v>0</v>
      </c>
      <c r="J206" s="125">
        <v>0</v>
      </c>
      <c r="K206" s="125">
        <v>0</v>
      </c>
      <c r="L206" s="125">
        <v>0</v>
      </c>
      <c r="M206" s="125">
        <v>0</v>
      </c>
      <c r="N206" s="125">
        <v>0</v>
      </c>
      <c r="O206" s="125">
        <v>0</v>
      </c>
      <c r="P206" s="125">
        <v>0</v>
      </c>
      <c r="Q206" s="125"/>
      <c r="R206" s="125">
        <v>0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3" t="s">
        <v>361</v>
      </c>
      <c r="Y206" s="123" t="s">
        <v>140</v>
      </c>
      <c r="Z206" s="123" t="s">
        <v>154</v>
      </c>
      <c r="AA206" s="124" t="s">
        <v>362</v>
      </c>
      <c r="AB206" s="125">
        <f t="shared" si="106"/>
        <v>0</v>
      </c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>
        <v>0</v>
      </c>
      <c r="BE206" s="125">
        <f t="shared" si="102"/>
        <v>0</v>
      </c>
      <c r="BF206" s="125">
        <f t="shared" si="103"/>
        <v>0</v>
      </c>
      <c r="BG206" s="125"/>
      <c r="BH206" s="125"/>
      <c r="BI206" s="125">
        <v>0</v>
      </c>
      <c r="BJ206" s="125">
        <v>0</v>
      </c>
      <c r="BK206" s="125">
        <v>0</v>
      </c>
      <c r="BL206" s="125">
        <v>0</v>
      </c>
      <c r="BM206" s="125">
        <v>0</v>
      </c>
      <c r="BN206" s="125">
        <v>0</v>
      </c>
      <c r="BO206" s="125">
        <v>0</v>
      </c>
      <c r="BP206" s="125">
        <v>0</v>
      </c>
      <c r="BQ206" s="125">
        <v>0</v>
      </c>
    </row>
    <row r="207" s="110" customFormat="1" spans="1:69">
      <c r="A207" s="123"/>
      <c r="B207" s="123" t="s">
        <v>142</v>
      </c>
      <c r="C207" s="123"/>
      <c r="D207" s="124" t="s">
        <v>363</v>
      </c>
      <c r="E207" s="125">
        <f t="shared" si="98"/>
        <v>0</v>
      </c>
      <c r="F207" s="125">
        <f t="shared" si="99"/>
        <v>0</v>
      </c>
      <c r="G207" s="125">
        <v>0</v>
      </c>
      <c r="H207" s="125">
        <f t="shared" si="100"/>
        <v>0</v>
      </c>
      <c r="I207" s="125">
        <v>0</v>
      </c>
      <c r="J207" s="125">
        <v>0</v>
      </c>
      <c r="K207" s="125">
        <v>0</v>
      </c>
      <c r="L207" s="125">
        <v>0</v>
      </c>
      <c r="M207" s="125">
        <v>0</v>
      </c>
      <c r="N207" s="125">
        <v>0</v>
      </c>
      <c r="O207" s="125">
        <v>0</v>
      </c>
      <c r="P207" s="125">
        <v>0</v>
      </c>
      <c r="Q207" s="125"/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3"/>
      <c r="Y207" s="123" t="s">
        <v>142</v>
      </c>
      <c r="Z207" s="123"/>
      <c r="AA207" s="124" t="s">
        <v>363</v>
      </c>
      <c r="AB207" s="125">
        <f t="shared" si="101"/>
        <v>0</v>
      </c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>
        <v>0</v>
      </c>
      <c r="BE207" s="125">
        <f t="shared" si="102"/>
        <v>0</v>
      </c>
      <c r="BF207" s="125">
        <f t="shared" si="103"/>
        <v>0</v>
      </c>
      <c r="BG207" s="125"/>
      <c r="BH207" s="125"/>
      <c r="BI207" s="125">
        <v>0</v>
      </c>
      <c r="BJ207" s="125">
        <v>0</v>
      </c>
      <c r="BK207" s="125">
        <v>0</v>
      </c>
      <c r="BL207" s="125">
        <v>0</v>
      </c>
      <c r="BM207" s="125">
        <v>0</v>
      </c>
      <c r="BN207" s="125">
        <v>0</v>
      </c>
      <c r="BO207" s="125">
        <v>0</v>
      </c>
      <c r="BP207" s="125">
        <v>0</v>
      </c>
      <c r="BQ207" s="125">
        <v>0</v>
      </c>
    </row>
    <row r="208" s="110" customFormat="1" spans="1:69">
      <c r="A208" s="123" t="s">
        <v>361</v>
      </c>
      <c r="B208" s="123" t="s">
        <v>144</v>
      </c>
      <c r="C208" s="123" t="s">
        <v>137</v>
      </c>
      <c r="D208" s="124" t="s">
        <v>364</v>
      </c>
      <c r="E208" s="125">
        <f t="shared" si="98"/>
        <v>0</v>
      </c>
      <c r="F208" s="125">
        <f t="shared" si="99"/>
        <v>0</v>
      </c>
      <c r="G208" s="125">
        <v>0</v>
      </c>
      <c r="H208" s="125">
        <f t="shared" si="100"/>
        <v>0</v>
      </c>
      <c r="I208" s="125">
        <v>0</v>
      </c>
      <c r="J208" s="125">
        <v>0</v>
      </c>
      <c r="K208" s="125">
        <v>0</v>
      </c>
      <c r="L208" s="125">
        <v>0</v>
      </c>
      <c r="M208" s="125">
        <v>0</v>
      </c>
      <c r="N208" s="125">
        <v>0</v>
      </c>
      <c r="O208" s="125">
        <v>0</v>
      </c>
      <c r="P208" s="125">
        <v>0</v>
      </c>
      <c r="Q208" s="125"/>
      <c r="R208" s="125">
        <v>0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3" t="s">
        <v>361</v>
      </c>
      <c r="Y208" s="123" t="s">
        <v>144</v>
      </c>
      <c r="Z208" s="123" t="s">
        <v>137</v>
      </c>
      <c r="AA208" s="124" t="s">
        <v>364</v>
      </c>
      <c r="AB208" s="125">
        <f t="shared" ref="AB208:AB209" si="107">SUBTOTAL(9,AC208:BD208)</f>
        <v>0</v>
      </c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  <c r="BD208" s="125">
        <v>0</v>
      </c>
      <c r="BE208" s="125">
        <f t="shared" si="102"/>
        <v>0</v>
      </c>
      <c r="BF208" s="125">
        <f t="shared" si="103"/>
        <v>0</v>
      </c>
      <c r="BG208" s="125"/>
      <c r="BH208" s="125"/>
      <c r="BI208" s="125">
        <v>0</v>
      </c>
      <c r="BJ208" s="125">
        <v>0</v>
      </c>
      <c r="BK208" s="125">
        <v>0</v>
      </c>
      <c r="BL208" s="125">
        <v>0</v>
      </c>
      <c r="BM208" s="125">
        <v>0</v>
      </c>
      <c r="BN208" s="125">
        <v>0</v>
      </c>
      <c r="BO208" s="125">
        <v>0</v>
      </c>
      <c r="BP208" s="125">
        <v>0</v>
      </c>
      <c r="BQ208" s="125">
        <v>0</v>
      </c>
    </row>
    <row r="209" s="110" customFormat="1" spans="1:69">
      <c r="A209" s="123" t="s">
        <v>361</v>
      </c>
      <c r="B209" s="123" t="s">
        <v>144</v>
      </c>
      <c r="C209" s="123" t="s">
        <v>154</v>
      </c>
      <c r="D209" s="124" t="s">
        <v>365</v>
      </c>
      <c r="E209" s="125">
        <f t="shared" si="98"/>
        <v>0</v>
      </c>
      <c r="F209" s="125">
        <f t="shared" si="99"/>
        <v>0</v>
      </c>
      <c r="G209" s="125">
        <v>0</v>
      </c>
      <c r="H209" s="125">
        <f t="shared" si="100"/>
        <v>0</v>
      </c>
      <c r="I209" s="125">
        <v>0</v>
      </c>
      <c r="J209" s="125">
        <v>0</v>
      </c>
      <c r="K209" s="125">
        <v>0</v>
      </c>
      <c r="L209" s="125">
        <v>0</v>
      </c>
      <c r="M209" s="125">
        <v>0</v>
      </c>
      <c r="N209" s="125">
        <v>0</v>
      </c>
      <c r="O209" s="125">
        <v>0</v>
      </c>
      <c r="P209" s="125">
        <v>0</v>
      </c>
      <c r="Q209" s="125"/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3" t="s">
        <v>361</v>
      </c>
      <c r="Y209" s="123" t="s">
        <v>144</v>
      </c>
      <c r="Z209" s="123" t="s">
        <v>154</v>
      </c>
      <c r="AA209" s="124" t="s">
        <v>365</v>
      </c>
      <c r="AB209" s="125">
        <f t="shared" si="107"/>
        <v>0</v>
      </c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  <c r="BC209" s="125"/>
      <c r="BD209" s="125">
        <v>0</v>
      </c>
      <c r="BE209" s="125">
        <f t="shared" si="102"/>
        <v>0</v>
      </c>
      <c r="BF209" s="125">
        <f t="shared" si="103"/>
        <v>0</v>
      </c>
      <c r="BG209" s="125"/>
      <c r="BH209" s="125"/>
      <c r="BI209" s="125">
        <v>0</v>
      </c>
      <c r="BJ209" s="125">
        <v>0</v>
      </c>
      <c r="BK209" s="125">
        <v>0</v>
      </c>
      <c r="BL209" s="125">
        <v>0</v>
      </c>
      <c r="BM209" s="125">
        <v>0</v>
      </c>
      <c r="BN209" s="125">
        <v>0</v>
      </c>
      <c r="BO209" s="125">
        <v>0</v>
      </c>
      <c r="BP209" s="125">
        <v>0</v>
      </c>
      <c r="BQ209" s="125">
        <v>0</v>
      </c>
    </row>
    <row r="210" s="110" customFormat="1" spans="1:69">
      <c r="A210" s="123"/>
      <c r="B210" s="123" t="s">
        <v>145</v>
      </c>
      <c r="C210" s="123"/>
      <c r="D210" s="124" t="s">
        <v>366</v>
      </c>
      <c r="E210" s="125">
        <f t="shared" si="98"/>
        <v>0</v>
      </c>
      <c r="F210" s="125">
        <f t="shared" si="99"/>
        <v>0</v>
      </c>
      <c r="G210" s="125">
        <v>0</v>
      </c>
      <c r="H210" s="125">
        <f t="shared" si="100"/>
        <v>0</v>
      </c>
      <c r="I210" s="125">
        <v>0</v>
      </c>
      <c r="J210" s="125">
        <v>0</v>
      </c>
      <c r="K210" s="125">
        <v>0</v>
      </c>
      <c r="L210" s="125">
        <v>0</v>
      </c>
      <c r="M210" s="125">
        <v>0</v>
      </c>
      <c r="N210" s="125">
        <v>0</v>
      </c>
      <c r="O210" s="125">
        <v>0</v>
      </c>
      <c r="P210" s="125">
        <v>0</v>
      </c>
      <c r="Q210" s="125"/>
      <c r="R210" s="125">
        <v>0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3"/>
      <c r="Y210" s="123" t="s">
        <v>145</v>
      </c>
      <c r="Z210" s="123"/>
      <c r="AA210" s="124" t="s">
        <v>366</v>
      </c>
      <c r="AB210" s="125">
        <f t="shared" si="101"/>
        <v>0</v>
      </c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>
        <v>0</v>
      </c>
      <c r="BE210" s="125">
        <f t="shared" si="102"/>
        <v>0</v>
      </c>
      <c r="BF210" s="125">
        <f t="shared" si="103"/>
        <v>0</v>
      </c>
      <c r="BG210" s="125"/>
      <c r="BH210" s="125"/>
      <c r="BI210" s="125">
        <v>0</v>
      </c>
      <c r="BJ210" s="125">
        <v>0</v>
      </c>
      <c r="BK210" s="125">
        <v>0</v>
      </c>
      <c r="BL210" s="125">
        <v>0</v>
      </c>
      <c r="BM210" s="125">
        <v>0</v>
      </c>
      <c r="BN210" s="125">
        <v>0</v>
      </c>
      <c r="BO210" s="125">
        <v>0</v>
      </c>
      <c r="BP210" s="125">
        <v>0</v>
      </c>
      <c r="BQ210" s="125">
        <v>0</v>
      </c>
    </row>
    <row r="211" s="110" customFormat="1" spans="1:69">
      <c r="A211" s="123" t="s">
        <v>361</v>
      </c>
      <c r="B211" s="123" t="s">
        <v>147</v>
      </c>
      <c r="C211" s="123" t="s">
        <v>142</v>
      </c>
      <c r="D211" s="124" t="s">
        <v>367</v>
      </c>
      <c r="E211" s="125">
        <f t="shared" si="98"/>
        <v>0</v>
      </c>
      <c r="F211" s="125">
        <f t="shared" si="99"/>
        <v>0</v>
      </c>
      <c r="G211" s="125">
        <v>0</v>
      </c>
      <c r="H211" s="125">
        <f t="shared" si="100"/>
        <v>0</v>
      </c>
      <c r="I211" s="125">
        <v>0</v>
      </c>
      <c r="J211" s="125">
        <v>0</v>
      </c>
      <c r="K211" s="125">
        <v>0</v>
      </c>
      <c r="L211" s="125">
        <v>0</v>
      </c>
      <c r="M211" s="125">
        <v>0</v>
      </c>
      <c r="N211" s="125">
        <v>0</v>
      </c>
      <c r="O211" s="125">
        <v>0</v>
      </c>
      <c r="P211" s="125">
        <v>0</v>
      </c>
      <c r="Q211" s="125"/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3" t="s">
        <v>361</v>
      </c>
      <c r="Y211" s="123" t="s">
        <v>147</v>
      </c>
      <c r="Z211" s="123" t="s">
        <v>142</v>
      </c>
      <c r="AA211" s="124" t="s">
        <v>367</v>
      </c>
      <c r="AB211" s="125">
        <f t="shared" ref="AB211:AB212" si="108">SUBTOTAL(9,AC211:BD211)</f>
        <v>0</v>
      </c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>
        <v>0</v>
      </c>
      <c r="BE211" s="125">
        <f t="shared" si="102"/>
        <v>0</v>
      </c>
      <c r="BF211" s="125">
        <f t="shared" si="103"/>
        <v>0</v>
      </c>
      <c r="BG211" s="125"/>
      <c r="BH211" s="125"/>
      <c r="BI211" s="125">
        <v>0</v>
      </c>
      <c r="BJ211" s="125">
        <v>0</v>
      </c>
      <c r="BK211" s="125">
        <v>0</v>
      </c>
      <c r="BL211" s="125">
        <v>0</v>
      </c>
      <c r="BM211" s="125">
        <v>0</v>
      </c>
      <c r="BN211" s="125">
        <v>0</v>
      </c>
      <c r="BO211" s="125">
        <v>0</v>
      </c>
      <c r="BP211" s="125">
        <v>0</v>
      </c>
      <c r="BQ211" s="125">
        <v>0</v>
      </c>
    </row>
    <row r="212" s="110" customFormat="1" spans="1:69">
      <c r="A212" s="123" t="s">
        <v>361</v>
      </c>
      <c r="B212" s="123" t="s">
        <v>147</v>
      </c>
      <c r="C212" s="123" t="s">
        <v>154</v>
      </c>
      <c r="D212" s="124" t="s">
        <v>368</v>
      </c>
      <c r="E212" s="125">
        <f t="shared" si="98"/>
        <v>0</v>
      </c>
      <c r="F212" s="125">
        <f t="shared" si="99"/>
        <v>0</v>
      </c>
      <c r="G212" s="125">
        <v>0</v>
      </c>
      <c r="H212" s="125">
        <f t="shared" si="100"/>
        <v>0</v>
      </c>
      <c r="I212" s="125">
        <v>0</v>
      </c>
      <c r="J212" s="125">
        <v>0</v>
      </c>
      <c r="K212" s="125">
        <v>0</v>
      </c>
      <c r="L212" s="125">
        <v>0</v>
      </c>
      <c r="M212" s="125">
        <v>0</v>
      </c>
      <c r="N212" s="125">
        <v>0</v>
      </c>
      <c r="O212" s="125">
        <v>0</v>
      </c>
      <c r="P212" s="125">
        <v>0</v>
      </c>
      <c r="Q212" s="125"/>
      <c r="R212" s="125">
        <v>0</v>
      </c>
      <c r="S212" s="125">
        <v>0</v>
      </c>
      <c r="T212" s="125">
        <v>0</v>
      </c>
      <c r="U212" s="125">
        <v>0</v>
      </c>
      <c r="V212" s="125">
        <v>0</v>
      </c>
      <c r="W212" s="125">
        <v>0</v>
      </c>
      <c r="X212" s="123" t="s">
        <v>361</v>
      </c>
      <c r="Y212" s="123" t="s">
        <v>147</v>
      </c>
      <c r="Z212" s="123" t="s">
        <v>154</v>
      </c>
      <c r="AA212" s="124" t="s">
        <v>368</v>
      </c>
      <c r="AB212" s="125">
        <f t="shared" si="108"/>
        <v>0</v>
      </c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>
        <v>0</v>
      </c>
      <c r="BE212" s="125">
        <f t="shared" si="102"/>
        <v>0</v>
      </c>
      <c r="BF212" s="125">
        <f t="shared" si="103"/>
        <v>0</v>
      </c>
      <c r="BG212" s="125"/>
      <c r="BH212" s="125"/>
      <c r="BI212" s="125">
        <v>0</v>
      </c>
      <c r="BJ212" s="125">
        <v>0</v>
      </c>
      <c r="BK212" s="125">
        <v>0</v>
      </c>
      <c r="BL212" s="125">
        <v>0</v>
      </c>
      <c r="BM212" s="125">
        <v>0</v>
      </c>
      <c r="BN212" s="125">
        <v>0</v>
      </c>
      <c r="BO212" s="125">
        <v>0</v>
      </c>
      <c r="BP212" s="125">
        <v>0</v>
      </c>
      <c r="BQ212" s="125">
        <v>0</v>
      </c>
    </row>
    <row r="213" s="110" customFormat="1" spans="1:69">
      <c r="A213" s="123"/>
      <c r="B213" s="123" t="s">
        <v>156</v>
      </c>
      <c r="C213" s="123"/>
      <c r="D213" s="124" t="s">
        <v>369</v>
      </c>
      <c r="E213" s="125">
        <f t="shared" si="98"/>
        <v>1748.79</v>
      </c>
      <c r="F213" s="125">
        <f t="shared" si="99"/>
        <v>1406.24</v>
      </c>
      <c r="G213" s="125">
        <v>782.99</v>
      </c>
      <c r="H213" s="125">
        <f t="shared" si="100"/>
        <v>132.75</v>
      </c>
      <c r="I213" s="125">
        <v>132.75</v>
      </c>
      <c r="J213" s="125">
        <v>0</v>
      </c>
      <c r="K213" s="125">
        <v>0</v>
      </c>
      <c r="L213" s="125">
        <v>0</v>
      </c>
      <c r="M213" s="125">
        <v>65.25</v>
      </c>
      <c r="N213" s="125">
        <v>0</v>
      </c>
      <c r="O213" s="125">
        <v>425.25</v>
      </c>
      <c r="P213" s="125">
        <v>0</v>
      </c>
      <c r="Q213" s="125"/>
      <c r="R213" s="125">
        <v>0</v>
      </c>
      <c r="S213" s="125">
        <v>0</v>
      </c>
      <c r="T213" s="125">
        <v>0</v>
      </c>
      <c r="U213" s="125">
        <v>0</v>
      </c>
      <c r="V213" s="125">
        <v>0</v>
      </c>
      <c r="W213" s="125">
        <v>0</v>
      </c>
      <c r="X213" s="123"/>
      <c r="Y213" s="123" t="s">
        <v>156</v>
      </c>
      <c r="Z213" s="123"/>
      <c r="AA213" s="124" t="s">
        <v>369</v>
      </c>
      <c r="AB213" s="125">
        <f>SUM(AB214:AB219)</f>
        <v>340.83</v>
      </c>
      <c r="AC213" s="125">
        <f t="shared" ref="AC213:BD213" si="109">SUM(AC214:AC219)</f>
        <v>44</v>
      </c>
      <c r="AD213" s="125">
        <f t="shared" si="109"/>
        <v>13.7</v>
      </c>
      <c r="AE213" s="125">
        <f t="shared" si="109"/>
        <v>0</v>
      </c>
      <c r="AF213" s="125">
        <f t="shared" si="109"/>
        <v>0.5</v>
      </c>
      <c r="AG213" s="125">
        <f t="shared" si="109"/>
        <v>9</v>
      </c>
      <c r="AH213" s="125">
        <f t="shared" si="109"/>
        <v>14.5</v>
      </c>
      <c r="AI213" s="125">
        <f t="shared" si="109"/>
        <v>6</v>
      </c>
      <c r="AJ213" s="125">
        <f t="shared" si="109"/>
        <v>0</v>
      </c>
      <c r="AK213" s="125">
        <f t="shared" si="109"/>
        <v>0</v>
      </c>
      <c r="AL213" s="125">
        <f t="shared" si="109"/>
        <v>21</v>
      </c>
      <c r="AM213" s="125">
        <f t="shared" si="109"/>
        <v>0</v>
      </c>
      <c r="AN213" s="125">
        <f t="shared" si="109"/>
        <v>8</v>
      </c>
      <c r="AO213" s="125">
        <f t="shared" si="109"/>
        <v>0.5</v>
      </c>
      <c r="AP213" s="125">
        <f t="shared" si="109"/>
        <v>2</v>
      </c>
      <c r="AQ213" s="125">
        <f t="shared" si="109"/>
        <v>4.9</v>
      </c>
      <c r="AR213" s="125">
        <f t="shared" si="109"/>
        <v>0.5</v>
      </c>
      <c r="AS213" s="125">
        <f t="shared" si="109"/>
        <v>0</v>
      </c>
      <c r="AT213" s="125">
        <f t="shared" si="109"/>
        <v>0</v>
      </c>
      <c r="AU213" s="125">
        <f t="shared" si="109"/>
        <v>2</v>
      </c>
      <c r="AV213" s="125">
        <f t="shared" si="109"/>
        <v>6.3</v>
      </c>
      <c r="AW213" s="125">
        <f t="shared" si="109"/>
        <v>0</v>
      </c>
      <c r="AX213" s="125">
        <f t="shared" si="109"/>
        <v>65</v>
      </c>
      <c r="AY213" s="125">
        <f t="shared" si="109"/>
        <v>3</v>
      </c>
      <c r="AZ213" s="125">
        <f t="shared" si="109"/>
        <v>7.6</v>
      </c>
      <c r="BA213" s="125">
        <f t="shared" si="109"/>
        <v>49.02</v>
      </c>
      <c r="BB213" s="125">
        <f t="shared" si="109"/>
        <v>0.72</v>
      </c>
      <c r="BC213" s="125">
        <f t="shared" si="109"/>
        <v>82.59</v>
      </c>
      <c r="BD213" s="125">
        <f t="shared" si="109"/>
        <v>0</v>
      </c>
      <c r="BE213" s="125">
        <f t="shared" si="102"/>
        <v>1.72</v>
      </c>
      <c r="BF213" s="125">
        <f t="shared" si="103"/>
        <v>0</v>
      </c>
      <c r="BG213" s="125"/>
      <c r="BH213" s="125"/>
      <c r="BI213" s="125">
        <v>0</v>
      </c>
      <c r="BJ213" s="125">
        <v>0</v>
      </c>
      <c r="BK213" s="125">
        <v>1.72</v>
      </c>
      <c r="BL213" s="125">
        <v>0</v>
      </c>
      <c r="BM213" s="125">
        <v>0</v>
      </c>
      <c r="BN213" s="125">
        <v>0</v>
      </c>
      <c r="BO213" s="125">
        <v>0</v>
      </c>
      <c r="BP213" s="125">
        <v>0</v>
      </c>
      <c r="BQ213" s="125">
        <v>0</v>
      </c>
    </row>
    <row r="214" s="110" customFormat="1" spans="1:69">
      <c r="A214" s="123" t="s">
        <v>361</v>
      </c>
      <c r="B214" s="123" t="s">
        <v>158</v>
      </c>
      <c r="C214" s="123" t="s">
        <v>137</v>
      </c>
      <c r="D214" s="124" t="s">
        <v>370</v>
      </c>
      <c r="E214" s="125">
        <f t="shared" si="98"/>
        <v>604.84</v>
      </c>
      <c r="F214" s="125">
        <f t="shared" si="99"/>
        <v>503.56</v>
      </c>
      <c r="G214" s="125">
        <v>284.13</v>
      </c>
      <c r="H214" s="125">
        <f t="shared" si="100"/>
        <v>0</v>
      </c>
      <c r="I214" s="125">
        <v>0</v>
      </c>
      <c r="J214" s="125">
        <v>0</v>
      </c>
      <c r="K214" s="125">
        <v>0</v>
      </c>
      <c r="L214" s="125">
        <v>0</v>
      </c>
      <c r="M214" s="125">
        <v>23.68</v>
      </c>
      <c r="N214" s="125">
        <v>0</v>
      </c>
      <c r="O214" s="125">
        <v>195.75</v>
      </c>
      <c r="P214" s="125">
        <v>0</v>
      </c>
      <c r="Q214" s="125"/>
      <c r="R214" s="125">
        <v>0</v>
      </c>
      <c r="S214" s="125">
        <v>0</v>
      </c>
      <c r="T214" s="125">
        <v>0</v>
      </c>
      <c r="U214" s="125">
        <v>0</v>
      </c>
      <c r="V214" s="125">
        <v>0</v>
      </c>
      <c r="W214" s="125">
        <v>0</v>
      </c>
      <c r="X214" s="123" t="s">
        <v>361</v>
      </c>
      <c r="Y214" s="123" t="s">
        <v>158</v>
      </c>
      <c r="Z214" s="123" t="s">
        <v>137</v>
      </c>
      <c r="AA214" s="124" t="s">
        <v>370</v>
      </c>
      <c r="AB214" s="125">
        <f t="shared" ref="AB214:AB219" si="110">SUBTOTAL(9,AC214:BD214)</f>
        <v>100.37</v>
      </c>
      <c r="AC214" s="136">
        <v>4</v>
      </c>
      <c r="AD214" s="136">
        <v>2.5</v>
      </c>
      <c r="AE214" s="137">
        <v>0</v>
      </c>
      <c r="AF214" s="137">
        <v>0</v>
      </c>
      <c r="AG214" s="136">
        <v>0.5</v>
      </c>
      <c r="AH214" s="136">
        <v>2</v>
      </c>
      <c r="AI214" s="136">
        <v>1</v>
      </c>
      <c r="AJ214" s="136">
        <v>0</v>
      </c>
      <c r="AK214" s="136">
        <v>0</v>
      </c>
      <c r="AL214" s="136">
        <v>10</v>
      </c>
      <c r="AM214" s="137">
        <v>0</v>
      </c>
      <c r="AN214" s="136">
        <v>2</v>
      </c>
      <c r="AO214" s="136">
        <v>0</v>
      </c>
      <c r="AP214" s="136">
        <v>0</v>
      </c>
      <c r="AQ214" s="136">
        <v>0</v>
      </c>
      <c r="AR214" s="136">
        <v>0</v>
      </c>
      <c r="AS214" s="137">
        <v>0</v>
      </c>
      <c r="AT214" s="137">
        <v>0</v>
      </c>
      <c r="AU214" s="137">
        <v>0</v>
      </c>
      <c r="AV214" s="136">
        <v>2.3</v>
      </c>
      <c r="AW214" s="137">
        <v>0</v>
      </c>
      <c r="AX214" s="136">
        <v>30</v>
      </c>
      <c r="AY214" s="136">
        <v>0</v>
      </c>
      <c r="AZ214" s="136">
        <v>5</v>
      </c>
      <c r="BA214" s="136">
        <v>0</v>
      </c>
      <c r="BB214" s="136">
        <v>0</v>
      </c>
      <c r="BC214" s="136">
        <v>41.07</v>
      </c>
      <c r="BD214" s="125">
        <v>0</v>
      </c>
      <c r="BE214" s="125">
        <f t="shared" si="102"/>
        <v>0.91</v>
      </c>
      <c r="BF214" s="125">
        <f t="shared" si="103"/>
        <v>0</v>
      </c>
      <c r="BG214" s="125"/>
      <c r="BH214" s="125"/>
      <c r="BI214" s="125">
        <v>0</v>
      </c>
      <c r="BJ214" s="125">
        <v>0</v>
      </c>
      <c r="BK214" s="125">
        <v>0.91</v>
      </c>
      <c r="BL214" s="125">
        <v>0</v>
      </c>
      <c r="BM214" s="125">
        <v>0</v>
      </c>
      <c r="BN214" s="125">
        <v>0</v>
      </c>
      <c r="BO214" s="125">
        <v>0</v>
      </c>
      <c r="BP214" s="125">
        <v>0</v>
      </c>
      <c r="BQ214" s="125">
        <v>0</v>
      </c>
    </row>
    <row r="215" s="110" customFormat="1" spans="1:69">
      <c r="A215" s="123" t="s">
        <v>361</v>
      </c>
      <c r="B215" s="123" t="s">
        <v>158</v>
      </c>
      <c r="C215" s="123" t="s">
        <v>142</v>
      </c>
      <c r="D215" s="124" t="s">
        <v>371</v>
      </c>
      <c r="E215" s="125">
        <f t="shared" si="98"/>
        <v>435.49</v>
      </c>
      <c r="F215" s="125">
        <f t="shared" si="99"/>
        <v>300.33</v>
      </c>
      <c r="G215" s="125">
        <v>158.84</v>
      </c>
      <c r="H215" s="125">
        <f t="shared" si="100"/>
        <v>128.25</v>
      </c>
      <c r="I215" s="125">
        <v>128.25</v>
      </c>
      <c r="J215" s="125">
        <v>0</v>
      </c>
      <c r="K215" s="125">
        <v>0</v>
      </c>
      <c r="L215" s="125">
        <v>0</v>
      </c>
      <c r="M215" s="125">
        <v>13.24</v>
      </c>
      <c r="N215" s="125">
        <v>0</v>
      </c>
      <c r="O215" s="125">
        <v>0</v>
      </c>
      <c r="P215" s="125">
        <v>0</v>
      </c>
      <c r="Q215" s="125"/>
      <c r="R215" s="125">
        <v>0</v>
      </c>
      <c r="S215" s="125">
        <v>0</v>
      </c>
      <c r="T215" s="125">
        <v>0</v>
      </c>
      <c r="U215" s="125">
        <v>0</v>
      </c>
      <c r="V215" s="125">
        <v>0</v>
      </c>
      <c r="W215" s="125">
        <v>0</v>
      </c>
      <c r="X215" s="123" t="s">
        <v>361</v>
      </c>
      <c r="Y215" s="123" t="s">
        <v>158</v>
      </c>
      <c r="Z215" s="123" t="s">
        <v>142</v>
      </c>
      <c r="AA215" s="124" t="s">
        <v>371</v>
      </c>
      <c r="AB215" s="125">
        <f t="shared" si="110"/>
        <v>134.36</v>
      </c>
      <c r="AC215" s="136">
        <v>13</v>
      </c>
      <c r="AD215" s="136">
        <v>2.2</v>
      </c>
      <c r="AE215" s="137">
        <v>0</v>
      </c>
      <c r="AF215" s="137">
        <v>0</v>
      </c>
      <c r="AG215" s="136">
        <v>0.5</v>
      </c>
      <c r="AH215" s="136">
        <v>2.5</v>
      </c>
      <c r="AI215" s="136">
        <v>0.5</v>
      </c>
      <c r="AJ215" s="136">
        <v>0</v>
      </c>
      <c r="AK215" s="136">
        <v>0</v>
      </c>
      <c r="AL215" s="136">
        <v>7</v>
      </c>
      <c r="AM215" s="137">
        <v>0</v>
      </c>
      <c r="AN215" s="136">
        <v>0</v>
      </c>
      <c r="AO215" s="136">
        <v>0</v>
      </c>
      <c r="AP215" s="136">
        <v>0</v>
      </c>
      <c r="AQ215" s="136">
        <v>1.9</v>
      </c>
      <c r="AR215" s="136">
        <v>0.5</v>
      </c>
      <c r="AS215" s="137">
        <v>0</v>
      </c>
      <c r="AT215" s="137">
        <v>0</v>
      </c>
      <c r="AU215" s="137">
        <v>0</v>
      </c>
      <c r="AV215" s="136">
        <v>0</v>
      </c>
      <c r="AW215" s="137">
        <v>0</v>
      </c>
      <c r="AX215" s="136">
        <v>23</v>
      </c>
      <c r="AY215" s="136">
        <v>0</v>
      </c>
      <c r="AZ215" s="136">
        <v>0</v>
      </c>
      <c r="BA215" s="136">
        <v>47.02</v>
      </c>
      <c r="BB215" s="136">
        <v>0.72</v>
      </c>
      <c r="BC215" s="136">
        <v>35.52</v>
      </c>
      <c r="BD215" s="125">
        <v>0</v>
      </c>
      <c r="BE215" s="125">
        <f t="shared" si="102"/>
        <v>0.8</v>
      </c>
      <c r="BF215" s="125">
        <f t="shared" si="103"/>
        <v>0</v>
      </c>
      <c r="BG215" s="125"/>
      <c r="BH215" s="125"/>
      <c r="BI215" s="125">
        <v>0</v>
      </c>
      <c r="BJ215" s="125">
        <v>0</v>
      </c>
      <c r="BK215" s="125">
        <v>0.8</v>
      </c>
      <c r="BL215" s="125">
        <v>0</v>
      </c>
      <c r="BM215" s="125">
        <v>0</v>
      </c>
      <c r="BN215" s="125">
        <v>0</v>
      </c>
      <c r="BO215" s="125">
        <v>0</v>
      </c>
      <c r="BP215" s="125">
        <v>0</v>
      </c>
      <c r="BQ215" s="125">
        <v>0</v>
      </c>
    </row>
    <row r="216" s="110" customFormat="1" spans="1:69">
      <c r="A216" s="123" t="s">
        <v>361</v>
      </c>
      <c r="B216" s="123" t="s">
        <v>158</v>
      </c>
      <c r="C216" s="123" t="s">
        <v>145</v>
      </c>
      <c r="D216" s="124" t="s">
        <v>372</v>
      </c>
      <c r="E216" s="125">
        <f t="shared" si="98"/>
        <v>708.47</v>
      </c>
      <c r="F216" s="125">
        <f t="shared" si="99"/>
        <v>602.37</v>
      </c>
      <c r="G216" s="125">
        <v>340.03</v>
      </c>
      <c r="H216" s="125">
        <f t="shared" si="100"/>
        <v>4.5</v>
      </c>
      <c r="I216" s="125">
        <v>4.5</v>
      </c>
      <c r="J216" s="125">
        <v>0</v>
      </c>
      <c r="K216" s="125">
        <v>0</v>
      </c>
      <c r="L216" s="125">
        <v>0</v>
      </c>
      <c r="M216" s="125">
        <v>28.34</v>
      </c>
      <c r="N216" s="125">
        <v>0</v>
      </c>
      <c r="O216" s="125">
        <v>229.5</v>
      </c>
      <c r="P216" s="125">
        <v>0</v>
      </c>
      <c r="Q216" s="125"/>
      <c r="R216" s="125">
        <v>0</v>
      </c>
      <c r="S216" s="125">
        <v>0</v>
      </c>
      <c r="T216" s="125">
        <v>0</v>
      </c>
      <c r="U216" s="125">
        <v>0</v>
      </c>
      <c r="V216" s="125">
        <v>0</v>
      </c>
      <c r="W216" s="125">
        <v>0</v>
      </c>
      <c r="X216" s="123" t="s">
        <v>361</v>
      </c>
      <c r="Y216" s="123" t="s">
        <v>158</v>
      </c>
      <c r="Z216" s="123" t="s">
        <v>145</v>
      </c>
      <c r="AA216" s="124" t="s">
        <v>372</v>
      </c>
      <c r="AB216" s="125">
        <f t="shared" si="110"/>
        <v>106.1</v>
      </c>
      <c r="AC216" s="136">
        <v>27</v>
      </c>
      <c r="AD216" s="136">
        <v>9</v>
      </c>
      <c r="AE216" s="137">
        <v>0</v>
      </c>
      <c r="AF216" s="137">
        <v>0.5</v>
      </c>
      <c r="AG216" s="136">
        <v>8</v>
      </c>
      <c r="AH216" s="136">
        <v>10</v>
      </c>
      <c r="AI216" s="136">
        <v>4.5</v>
      </c>
      <c r="AJ216" s="136">
        <v>0</v>
      </c>
      <c r="AK216" s="136">
        <v>0</v>
      </c>
      <c r="AL216" s="136">
        <v>4</v>
      </c>
      <c r="AM216" s="137">
        <v>0</v>
      </c>
      <c r="AN216" s="136">
        <v>6</v>
      </c>
      <c r="AO216" s="136">
        <v>0.5</v>
      </c>
      <c r="AP216" s="136">
        <v>2</v>
      </c>
      <c r="AQ216" s="136">
        <v>3</v>
      </c>
      <c r="AR216" s="136">
        <v>0</v>
      </c>
      <c r="AS216" s="137">
        <v>0</v>
      </c>
      <c r="AT216" s="137">
        <v>0</v>
      </c>
      <c r="AU216" s="137">
        <v>2</v>
      </c>
      <c r="AV216" s="136">
        <v>4</v>
      </c>
      <c r="AW216" s="137">
        <v>0</v>
      </c>
      <c r="AX216" s="136">
        <v>12</v>
      </c>
      <c r="AY216" s="136">
        <v>3</v>
      </c>
      <c r="AZ216" s="136">
        <v>2.6</v>
      </c>
      <c r="BA216" s="136">
        <v>2</v>
      </c>
      <c r="BB216" s="136">
        <v>0</v>
      </c>
      <c r="BC216" s="136">
        <v>6</v>
      </c>
      <c r="BD216" s="125">
        <v>0</v>
      </c>
      <c r="BE216" s="125">
        <f t="shared" si="102"/>
        <v>0</v>
      </c>
      <c r="BF216" s="125">
        <f t="shared" si="103"/>
        <v>0</v>
      </c>
      <c r="BG216" s="125"/>
      <c r="BH216" s="125"/>
      <c r="BI216" s="125">
        <v>0</v>
      </c>
      <c r="BJ216" s="125">
        <v>0</v>
      </c>
      <c r="BK216" s="125">
        <v>0</v>
      </c>
      <c r="BL216" s="125">
        <v>0</v>
      </c>
      <c r="BM216" s="125">
        <v>0</v>
      </c>
      <c r="BN216" s="125">
        <v>0</v>
      </c>
      <c r="BO216" s="125">
        <v>0</v>
      </c>
      <c r="BP216" s="125">
        <v>0</v>
      </c>
      <c r="BQ216" s="125">
        <v>0</v>
      </c>
    </row>
    <row r="217" s="110" customFormat="1" spans="1:69">
      <c r="A217" s="123" t="s">
        <v>361</v>
      </c>
      <c r="B217" s="123" t="s">
        <v>158</v>
      </c>
      <c r="C217" s="123" t="s">
        <v>166</v>
      </c>
      <c r="D217" s="124" t="s">
        <v>373</v>
      </c>
      <c r="E217" s="125">
        <f t="shared" si="98"/>
        <v>0</v>
      </c>
      <c r="F217" s="125">
        <f t="shared" si="99"/>
        <v>0</v>
      </c>
      <c r="G217" s="125">
        <v>0</v>
      </c>
      <c r="H217" s="125">
        <f t="shared" si="100"/>
        <v>0</v>
      </c>
      <c r="I217" s="125">
        <v>0</v>
      </c>
      <c r="J217" s="125">
        <v>0</v>
      </c>
      <c r="K217" s="125">
        <v>0</v>
      </c>
      <c r="L217" s="125">
        <v>0</v>
      </c>
      <c r="M217" s="125">
        <v>0</v>
      </c>
      <c r="N217" s="125">
        <v>0</v>
      </c>
      <c r="O217" s="125">
        <v>0</v>
      </c>
      <c r="P217" s="125">
        <v>0</v>
      </c>
      <c r="Q217" s="125"/>
      <c r="R217" s="125">
        <v>0</v>
      </c>
      <c r="S217" s="125">
        <v>0</v>
      </c>
      <c r="T217" s="125">
        <v>0</v>
      </c>
      <c r="U217" s="125">
        <v>0</v>
      </c>
      <c r="V217" s="125">
        <v>0</v>
      </c>
      <c r="W217" s="125">
        <v>0</v>
      </c>
      <c r="X217" s="123" t="s">
        <v>361</v>
      </c>
      <c r="Y217" s="123" t="s">
        <v>158</v>
      </c>
      <c r="Z217" s="123" t="s">
        <v>166</v>
      </c>
      <c r="AA217" s="124" t="s">
        <v>373</v>
      </c>
      <c r="AB217" s="125">
        <f t="shared" si="110"/>
        <v>0</v>
      </c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>
        <v>0</v>
      </c>
      <c r="BE217" s="125">
        <f t="shared" si="102"/>
        <v>0</v>
      </c>
      <c r="BF217" s="125">
        <f t="shared" si="103"/>
        <v>0</v>
      </c>
      <c r="BG217" s="125"/>
      <c r="BH217" s="125"/>
      <c r="BI217" s="125">
        <v>0</v>
      </c>
      <c r="BJ217" s="125">
        <v>0</v>
      </c>
      <c r="BK217" s="125">
        <v>0</v>
      </c>
      <c r="BL217" s="125">
        <v>0</v>
      </c>
      <c r="BM217" s="125">
        <v>0</v>
      </c>
      <c r="BN217" s="125">
        <v>0</v>
      </c>
      <c r="BO217" s="125">
        <v>0</v>
      </c>
      <c r="BP217" s="125">
        <v>0</v>
      </c>
      <c r="BQ217" s="125">
        <v>0</v>
      </c>
    </row>
    <row r="218" s="110" customFormat="1" spans="1:69">
      <c r="A218" s="123" t="s">
        <v>361</v>
      </c>
      <c r="B218" s="123" t="s">
        <v>158</v>
      </c>
      <c r="C218" s="123" t="s">
        <v>150</v>
      </c>
      <c r="D218" s="124" t="s">
        <v>374</v>
      </c>
      <c r="E218" s="125">
        <f t="shared" si="98"/>
        <v>0</v>
      </c>
      <c r="F218" s="125">
        <f t="shared" si="99"/>
        <v>0</v>
      </c>
      <c r="G218" s="125">
        <v>0</v>
      </c>
      <c r="H218" s="125">
        <f t="shared" si="100"/>
        <v>0</v>
      </c>
      <c r="I218" s="125">
        <v>0</v>
      </c>
      <c r="J218" s="125">
        <v>0</v>
      </c>
      <c r="K218" s="125">
        <v>0</v>
      </c>
      <c r="L218" s="125">
        <v>0</v>
      </c>
      <c r="M218" s="125">
        <v>0</v>
      </c>
      <c r="N218" s="125">
        <v>0</v>
      </c>
      <c r="O218" s="125">
        <v>0</v>
      </c>
      <c r="P218" s="125">
        <v>0</v>
      </c>
      <c r="Q218" s="125"/>
      <c r="R218" s="125">
        <v>0</v>
      </c>
      <c r="S218" s="125">
        <v>0</v>
      </c>
      <c r="T218" s="125">
        <v>0</v>
      </c>
      <c r="U218" s="125">
        <v>0</v>
      </c>
      <c r="V218" s="125">
        <v>0</v>
      </c>
      <c r="W218" s="125">
        <v>0</v>
      </c>
      <c r="X218" s="123" t="s">
        <v>361</v>
      </c>
      <c r="Y218" s="123" t="s">
        <v>158</v>
      </c>
      <c r="Z218" s="123" t="s">
        <v>150</v>
      </c>
      <c r="AA218" s="124" t="s">
        <v>374</v>
      </c>
      <c r="AB218" s="125">
        <f t="shared" si="110"/>
        <v>0</v>
      </c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>
        <v>0</v>
      </c>
      <c r="BE218" s="125">
        <f t="shared" si="102"/>
        <v>0</v>
      </c>
      <c r="BF218" s="125">
        <f t="shared" si="103"/>
        <v>0</v>
      </c>
      <c r="BG218" s="125"/>
      <c r="BH218" s="125"/>
      <c r="BI218" s="125">
        <v>0</v>
      </c>
      <c r="BJ218" s="125">
        <v>0</v>
      </c>
      <c r="BK218" s="125">
        <v>0</v>
      </c>
      <c r="BL218" s="125">
        <v>0</v>
      </c>
      <c r="BM218" s="125">
        <v>0</v>
      </c>
      <c r="BN218" s="125">
        <v>0</v>
      </c>
      <c r="BO218" s="125">
        <v>0</v>
      </c>
      <c r="BP218" s="125">
        <v>0</v>
      </c>
      <c r="BQ218" s="125">
        <v>0</v>
      </c>
    </row>
    <row r="219" s="110" customFormat="1" spans="1:69">
      <c r="A219" s="123" t="s">
        <v>361</v>
      </c>
      <c r="B219" s="123" t="s">
        <v>158</v>
      </c>
      <c r="C219" s="123" t="s">
        <v>228</v>
      </c>
      <c r="D219" s="124" t="s">
        <v>375</v>
      </c>
      <c r="E219" s="125">
        <f t="shared" si="98"/>
        <v>0</v>
      </c>
      <c r="F219" s="125">
        <f t="shared" si="99"/>
        <v>0</v>
      </c>
      <c r="G219" s="125">
        <v>0</v>
      </c>
      <c r="H219" s="125">
        <f t="shared" si="100"/>
        <v>0</v>
      </c>
      <c r="I219" s="125">
        <v>0</v>
      </c>
      <c r="J219" s="125">
        <v>0</v>
      </c>
      <c r="K219" s="125">
        <v>0</v>
      </c>
      <c r="L219" s="125">
        <v>0</v>
      </c>
      <c r="M219" s="125">
        <v>0</v>
      </c>
      <c r="N219" s="125">
        <v>0</v>
      </c>
      <c r="O219" s="125">
        <v>0</v>
      </c>
      <c r="P219" s="125">
        <v>0</v>
      </c>
      <c r="Q219" s="125"/>
      <c r="R219" s="125">
        <v>0</v>
      </c>
      <c r="S219" s="125">
        <v>0</v>
      </c>
      <c r="T219" s="125">
        <v>0</v>
      </c>
      <c r="U219" s="125">
        <v>0</v>
      </c>
      <c r="V219" s="125">
        <v>0</v>
      </c>
      <c r="W219" s="125">
        <v>0</v>
      </c>
      <c r="X219" s="123" t="s">
        <v>361</v>
      </c>
      <c r="Y219" s="123" t="s">
        <v>158</v>
      </c>
      <c r="Z219" s="123" t="s">
        <v>228</v>
      </c>
      <c r="AA219" s="124" t="s">
        <v>375</v>
      </c>
      <c r="AB219" s="125">
        <f t="shared" si="110"/>
        <v>0</v>
      </c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>
        <v>0</v>
      </c>
      <c r="BE219" s="125">
        <f t="shared" si="102"/>
        <v>0</v>
      </c>
      <c r="BF219" s="125">
        <f t="shared" si="103"/>
        <v>0</v>
      </c>
      <c r="BG219" s="125"/>
      <c r="BH219" s="125"/>
      <c r="BI219" s="125">
        <v>0</v>
      </c>
      <c r="BJ219" s="125">
        <v>0</v>
      </c>
      <c r="BK219" s="125">
        <v>0</v>
      </c>
      <c r="BL219" s="125">
        <v>0</v>
      </c>
      <c r="BM219" s="125">
        <v>0</v>
      </c>
      <c r="BN219" s="125">
        <v>0</v>
      </c>
      <c r="BO219" s="125">
        <v>0</v>
      </c>
      <c r="BP219" s="125">
        <v>0</v>
      </c>
      <c r="BQ219" s="125">
        <v>0</v>
      </c>
    </row>
    <row r="220" s="110" customFormat="1" spans="1:69">
      <c r="A220" s="123"/>
      <c r="B220" s="123" t="s">
        <v>166</v>
      </c>
      <c r="C220" s="123"/>
      <c r="D220" s="124" t="s">
        <v>376</v>
      </c>
      <c r="E220" s="125">
        <f t="shared" si="98"/>
        <v>0</v>
      </c>
      <c r="F220" s="125">
        <f t="shared" si="99"/>
        <v>0</v>
      </c>
      <c r="G220" s="125">
        <v>0</v>
      </c>
      <c r="H220" s="125">
        <f t="shared" si="100"/>
        <v>0</v>
      </c>
      <c r="I220" s="125">
        <v>0</v>
      </c>
      <c r="J220" s="125">
        <v>0</v>
      </c>
      <c r="K220" s="125">
        <v>0</v>
      </c>
      <c r="L220" s="125">
        <v>0</v>
      </c>
      <c r="M220" s="125">
        <v>0</v>
      </c>
      <c r="N220" s="125">
        <v>0</v>
      </c>
      <c r="O220" s="125">
        <v>0</v>
      </c>
      <c r="P220" s="125">
        <v>0</v>
      </c>
      <c r="Q220" s="125"/>
      <c r="R220" s="125">
        <v>0</v>
      </c>
      <c r="S220" s="125">
        <v>0</v>
      </c>
      <c r="T220" s="125">
        <v>0</v>
      </c>
      <c r="U220" s="125">
        <v>0</v>
      </c>
      <c r="V220" s="125">
        <v>0</v>
      </c>
      <c r="W220" s="125">
        <v>0</v>
      </c>
      <c r="X220" s="123"/>
      <c r="Y220" s="123" t="s">
        <v>166</v>
      </c>
      <c r="Z220" s="123"/>
      <c r="AA220" s="124" t="s">
        <v>376</v>
      </c>
      <c r="AB220" s="125">
        <f t="shared" si="101"/>
        <v>0</v>
      </c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>
        <v>0</v>
      </c>
      <c r="BE220" s="125">
        <f t="shared" si="102"/>
        <v>0</v>
      </c>
      <c r="BF220" s="125">
        <f t="shared" si="103"/>
        <v>0</v>
      </c>
      <c r="BG220" s="125"/>
      <c r="BH220" s="125"/>
      <c r="BI220" s="125">
        <v>0</v>
      </c>
      <c r="BJ220" s="125">
        <v>0</v>
      </c>
      <c r="BK220" s="125">
        <v>0</v>
      </c>
      <c r="BL220" s="125">
        <v>0</v>
      </c>
      <c r="BM220" s="125">
        <v>0</v>
      </c>
      <c r="BN220" s="125">
        <v>0</v>
      </c>
      <c r="BO220" s="125">
        <v>0</v>
      </c>
      <c r="BP220" s="125">
        <v>0</v>
      </c>
      <c r="BQ220" s="125">
        <v>0</v>
      </c>
    </row>
    <row r="221" s="110" customFormat="1" spans="1:69">
      <c r="A221" s="123" t="s">
        <v>361</v>
      </c>
      <c r="B221" s="123" t="s">
        <v>168</v>
      </c>
      <c r="C221" s="123" t="s">
        <v>137</v>
      </c>
      <c r="D221" s="124" t="s">
        <v>377</v>
      </c>
      <c r="E221" s="125">
        <f t="shared" si="98"/>
        <v>0</v>
      </c>
      <c r="F221" s="125">
        <f t="shared" si="99"/>
        <v>0</v>
      </c>
      <c r="G221" s="125">
        <v>0</v>
      </c>
      <c r="H221" s="125">
        <f t="shared" si="100"/>
        <v>0</v>
      </c>
      <c r="I221" s="125">
        <v>0</v>
      </c>
      <c r="J221" s="125">
        <v>0</v>
      </c>
      <c r="K221" s="125">
        <v>0</v>
      </c>
      <c r="L221" s="125">
        <v>0</v>
      </c>
      <c r="M221" s="125">
        <v>0</v>
      </c>
      <c r="N221" s="125">
        <v>0</v>
      </c>
      <c r="O221" s="125">
        <v>0</v>
      </c>
      <c r="P221" s="125">
        <v>0</v>
      </c>
      <c r="Q221" s="125"/>
      <c r="R221" s="125">
        <v>0</v>
      </c>
      <c r="S221" s="125">
        <v>0</v>
      </c>
      <c r="T221" s="125">
        <v>0</v>
      </c>
      <c r="U221" s="125">
        <v>0</v>
      </c>
      <c r="V221" s="125">
        <v>0</v>
      </c>
      <c r="W221" s="125">
        <v>0</v>
      </c>
      <c r="X221" s="123" t="s">
        <v>361</v>
      </c>
      <c r="Y221" s="123" t="s">
        <v>168</v>
      </c>
      <c r="Z221" s="123" t="s">
        <v>137</v>
      </c>
      <c r="AA221" s="124" t="s">
        <v>377</v>
      </c>
      <c r="AB221" s="125">
        <f>SUBTOTAL(9,AC221:BD221)</f>
        <v>0</v>
      </c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>
        <v>0</v>
      </c>
      <c r="BE221" s="125">
        <f t="shared" si="102"/>
        <v>0</v>
      </c>
      <c r="BF221" s="125">
        <f t="shared" si="103"/>
        <v>0</v>
      </c>
      <c r="BG221" s="125"/>
      <c r="BH221" s="125"/>
      <c r="BI221" s="125">
        <v>0</v>
      </c>
      <c r="BJ221" s="125">
        <v>0</v>
      </c>
      <c r="BK221" s="125">
        <v>0</v>
      </c>
      <c r="BL221" s="125">
        <v>0</v>
      </c>
      <c r="BM221" s="125">
        <v>0</v>
      </c>
      <c r="BN221" s="125">
        <v>0</v>
      </c>
      <c r="BO221" s="125">
        <v>0</v>
      </c>
      <c r="BP221" s="125">
        <v>0</v>
      </c>
      <c r="BQ221" s="125">
        <v>0</v>
      </c>
    </row>
    <row r="222" s="110" customFormat="1" spans="1:69">
      <c r="A222" s="123"/>
      <c r="B222" s="123" t="s">
        <v>163</v>
      </c>
      <c r="C222" s="123"/>
      <c r="D222" s="124" t="s">
        <v>378</v>
      </c>
      <c r="E222" s="125">
        <f t="shared" si="98"/>
        <v>0</v>
      </c>
      <c r="F222" s="125">
        <f t="shared" si="99"/>
        <v>0</v>
      </c>
      <c r="G222" s="125">
        <v>0</v>
      </c>
      <c r="H222" s="125">
        <f t="shared" si="100"/>
        <v>0</v>
      </c>
      <c r="I222" s="125">
        <v>0</v>
      </c>
      <c r="J222" s="125">
        <v>0</v>
      </c>
      <c r="K222" s="125">
        <v>0</v>
      </c>
      <c r="L222" s="125">
        <v>0</v>
      </c>
      <c r="M222" s="125">
        <v>0</v>
      </c>
      <c r="N222" s="125">
        <v>0</v>
      </c>
      <c r="O222" s="125">
        <v>0</v>
      </c>
      <c r="P222" s="125">
        <v>0</v>
      </c>
      <c r="Q222" s="125"/>
      <c r="R222" s="125">
        <v>0</v>
      </c>
      <c r="S222" s="125">
        <v>0</v>
      </c>
      <c r="T222" s="125">
        <v>0</v>
      </c>
      <c r="U222" s="125">
        <v>0</v>
      </c>
      <c r="V222" s="125">
        <v>0</v>
      </c>
      <c r="W222" s="125">
        <v>0</v>
      </c>
      <c r="X222" s="123"/>
      <c r="Y222" s="123" t="s">
        <v>163</v>
      </c>
      <c r="Z222" s="123"/>
      <c r="AA222" s="124" t="s">
        <v>378</v>
      </c>
      <c r="AB222" s="125">
        <f t="shared" si="101"/>
        <v>0</v>
      </c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>
        <v>0</v>
      </c>
      <c r="BE222" s="125">
        <f t="shared" si="102"/>
        <v>0</v>
      </c>
      <c r="BF222" s="125">
        <f t="shared" si="103"/>
        <v>0</v>
      </c>
      <c r="BG222" s="125"/>
      <c r="BH222" s="125"/>
      <c r="BI222" s="125">
        <v>0</v>
      </c>
      <c r="BJ222" s="125">
        <v>0</v>
      </c>
      <c r="BK222" s="125">
        <v>0</v>
      </c>
      <c r="BL222" s="125">
        <v>0</v>
      </c>
      <c r="BM222" s="125">
        <v>0</v>
      </c>
      <c r="BN222" s="125">
        <v>0</v>
      </c>
      <c r="BO222" s="125">
        <v>0</v>
      </c>
      <c r="BP222" s="125">
        <v>0</v>
      </c>
      <c r="BQ222" s="125">
        <v>0</v>
      </c>
    </row>
    <row r="223" s="110" customFormat="1" spans="1:69">
      <c r="A223" s="123" t="s">
        <v>361</v>
      </c>
      <c r="B223" s="123" t="s">
        <v>171</v>
      </c>
      <c r="C223" s="123" t="s">
        <v>379</v>
      </c>
      <c r="D223" s="124" t="s">
        <v>380</v>
      </c>
      <c r="E223" s="125">
        <f t="shared" si="98"/>
        <v>0</v>
      </c>
      <c r="F223" s="125">
        <f t="shared" si="99"/>
        <v>0</v>
      </c>
      <c r="G223" s="125">
        <v>0</v>
      </c>
      <c r="H223" s="125">
        <f t="shared" si="100"/>
        <v>0</v>
      </c>
      <c r="I223" s="125">
        <v>0</v>
      </c>
      <c r="J223" s="125">
        <v>0</v>
      </c>
      <c r="K223" s="125">
        <v>0</v>
      </c>
      <c r="L223" s="125">
        <v>0</v>
      </c>
      <c r="M223" s="125">
        <v>0</v>
      </c>
      <c r="N223" s="125">
        <v>0</v>
      </c>
      <c r="O223" s="125">
        <v>0</v>
      </c>
      <c r="P223" s="125">
        <v>0</v>
      </c>
      <c r="Q223" s="125"/>
      <c r="R223" s="125">
        <v>0</v>
      </c>
      <c r="S223" s="125">
        <v>0</v>
      </c>
      <c r="T223" s="125">
        <v>0</v>
      </c>
      <c r="U223" s="125">
        <v>0</v>
      </c>
      <c r="V223" s="125">
        <v>0</v>
      </c>
      <c r="W223" s="125">
        <v>0</v>
      </c>
      <c r="X223" s="123" t="s">
        <v>361</v>
      </c>
      <c r="Y223" s="123" t="s">
        <v>171</v>
      </c>
      <c r="Z223" s="123" t="s">
        <v>379</v>
      </c>
      <c r="AA223" s="124" t="s">
        <v>380</v>
      </c>
      <c r="AB223" s="125">
        <f t="shared" ref="AB223:AB224" si="111">SUBTOTAL(9,AC223:BD223)</f>
        <v>0</v>
      </c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>
        <v>0</v>
      </c>
      <c r="BE223" s="125">
        <f t="shared" si="102"/>
        <v>0</v>
      </c>
      <c r="BF223" s="125">
        <f t="shared" si="103"/>
        <v>0</v>
      </c>
      <c r="BG223" s="125"/>
      <c r="BH223" s="125"/>
      <c r="BI223" s="125">
        <v>0</v>
      </c>
      <c r="BJ223" s="125">
        <v>0</v>
      </c>
      <c r="BK223" s="125">
        <v>0</v>
      </c>
      <c r="BL223" s="125">
        <v>0</v>
      </c>
      <c r="BM223" s="125">
        <v>0</v>
      </c>
      <c r="BN223" s="125">
        <v>0</v>
      </c>
      <c r="BO223" s="125">
        <v>0</v>
      </c>
      <c r="BP223" s="125">
        <v>0</v>
      </c>
      <c r="BQ223" s="125">
        <v>0</v>
      </c>
    </row>
    <row r="224" s="110" customFormat="1" spans="1:69">
      <c r="A224" s="123" t="s">
        <v>361</v>
      </c>
      <c r="B224" s="123" t="s">
        <v>171</v>
      </c>
      <c r="C224" s="123" t="s">
        <v>154</v>
      </c>
      <c r="D224" s="124" t="s">
        <v>381</v>
      </c>
      <c r="E224" s="125">
        <f t="shared" si="98"/>
        <v>0</v>
      </c>
      <c r="F224" s="125">
        <f t="shared" si="99"/>
        <v>0</v>
      </c>
      <c r="G224" s="125">
        <v>0</v>
      </c>
      <c r="H224" s="125">
        <f t="shared" si="100"/>
        <v>0</v>
      </c>
      <c r="I224" s="125">
        <v>0</v>
      </c>
      <c r="J224" s="125">
        <v>0</v>
      </c>
      <c r="K224" s="125">
        <v>0</v>
      </c>
      <c r="L224" s="125">
        <v>0</v>
      </c>
      <c r="M224" s="125">
        <v>0</v>
      </c>
      <c r="N224" s="125">
        <v>0</v>
      </c>
      <c r="O224" s="125">
        <v>0</v>
      </c>
      <c r="P224" s="125">
        <v>0</v>
      </c>
      <c r="Q224" s="125"/>
      <c r="R224" s="125">
        <v>0</v>
      </c>
      <c r="S224" s="125">
        <v>0</v>
      </c>
      <c r="T224" s="125">
        <v>0</v>
      </c>
      <c r="U224" s="125">
        <v>0</v>
      </c>
      <c r="V224" s="125">
        <v>0</v>
      </c>
      <c r="W224" s="125">
        <v>0</v>
      </c>
      <c r="X224" s="123" t="s">
        <v>361</v>
      </c>
      <c r="Y224" s="123" t="s">
        <v>171</v>
      </c>
      <c r="Z224" s="123" t="s">
        <v>154</v>
      </c>
      <c r="AA224" s="124" t="s">
        <v>381</v>
      </c>
      <c r="AB224" s="125">
        <f t="shared" si="111"/>
        <v>0</v>
      </c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>
        <v>0</v>
      </c>
      <c r="BE224" s="125">
        <f t="shared" si="102"/>
        <v>0</v>
      </c>
      <c r="BF224" s="125">
        <f t="shared" si="103"/>
        <v>0</v>
      </c>
      <c r="BG224" s="125"/>
      <c r="BH224" s="125"/>
      <c r="BI224" s="125">
        <v>0</v>
      </c>
      <c r="BJ224" s="125">
        <v>0</v>
      </c>
      <c r="BK224" s="125">
        <v>0</v>
      </c>
      <c r="BL224" s="125">
        <v>0</v>
      </c>
      <c r="BM224" s="125">
        <v>0</v>
      </c>
      <c r="BN224" s="125">
        <v>0</v>
      </c>
      <c r="BO224" s="125">
        <v>0</v>
      </c>
      <c r="BP224" s="125">
        <v>0</v>
      </c>
      <c r="BQ224" s="125">
        <v>0</v>
      </c>
    </row>
    <row r="225" s="110" customFormat="1" spans="1:69">
      <c r="A225" s="123"/>
      <c r="B225" s="123" t="s">
        <v>179</v>
      </c>
      <c r="C225" s="123"/>
      <c r="D225" s="124" t="s">
        <v>382</v>
      </c>
      <c r="E225" s="125">
        <f t="shared" si="98"/>
        <v>5300.05</v>
      </c>
      <c r="F225" s="125">
        <f t="shared" si="99"/>
        <v>5300.05</v>
      </c>
      <c r="G225" s="125">
        <v>0</v>
      </c>
      <c r="H225" s="125">
        <f t="shared" si="100"/>
        <v>0</v>
      </c>
      <c r="I225" s="125">
        <v>0</v>
      </c>
      <c r="J225" s="125">
        <v>0</v>
      </c>
      <c r="K225" s="125">
        <v>0</v>
      </c>
      <c r="L225" s="125">
        <v>0</v>
      </c>
      <c r="M225" s="125">
        <v>0</v>
      </c>
      <c r="N225" s="125">
        <v>0</v>
      </c>
      <c r="O225" s="125">
        <v>0</v>
      </c>
      <c r="P225" s="125">
        <v>0</v>
      </c>
      <c r="Q225" s="125"/>
      <c r="R225" s="125">
        <v>5300.05</v>
      </c>
      <c r="S225" s="125">
        <v>0</v>
      </c>
      <c r="T225" s="125">
        <v>0</v>
      </c>
      <c r="U225" s="125">
        <v>0</v>
      </c>
      <c r="V225" s="125">
        <v>0</v>
      </c>
      <c r="W225" s="125">
        <v>0</v>
      </c>
      <c r="X225" s="123"/>
      <c r="Y225" s="123" t="s">
        <v>179</v>
      </c>
      <c r="Z225" s="123"/>
      <c r="AA225" s="124" t="s">
        <v>382</v>
      </c>
      <c r="AB225" s="125">
        <f t="shared" si="101"/>
        <v>0</v>
      </c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>
        <v>0</v>
      </c>
      <c r="BE225" s="125">
        <f t="shared" si="102"/>
        <v>0</v>
      </c>
      <c r="BF225" s="125">
        <f t="shared" si="103"/>
        <v>0</v>
      </c>
      <c r="BG225" s="125"/>
      <c r="BH225" s="125"/>
      <c r="BI225" s="125">
        <v>0</v>
      </c>
      <c r="BJ225" s="125">
        <v>0</v>
      </c>
      <c r="BK225" s="125">
        <v>0</v>
      </c>
      <c r="BL225" s="125">
        <v>0</v>
      </c>
      <c r="BM225" s="125">
        <v>0</v>
      </c>
      <c r="BN225" s="125">
        <v>0</v>
      </c>
      <c r="BO225" s="125">
        <v>0</v>
      </c>
      <c r="BP225" s="125">
        <v>0</v>
      </c>
      <c r="BQ225" s="125">
        <v>0</v>
      </c>
    </row>
    <row r="226" s="110" customFormat="1" spans="1:69">
      <c r="A226" s="123" t="s">
        <v>361</v>
      </c>
      <c r="B226" s="123" t="s">
        <v>181</v>
      </c>
      <c r="C226" s="123" t="s">
        <v>137</v>
      </c>
      <c r="D226" s="124" t="s">
        <v>383</v>
      </c>
      <c r="E226" s="125">
        <f t="shared" si="98"/>
        <v>1443.4</v>
      </c>
      <c r="F226" s="125">
        <f t="shared" si="99"/>
        <v>1443.4</v>
      </c>
      <c r="G226" s="125">
        <v>0</v>
      </c>
      <c r="H226" s="125">
        <f t="shared" si="100"/>
        <v>0</v>
      </c>
      <c r="I226" s="125">
        <v>0</v>
      </c>
      <c r="J226" s="125">
        <v>0</v>
      </c>
      <c r="K226" s="125">
        <v>0</v>
      </c>
      <c r="L226" s="125">
        <v>0</v>
      </c>
      <c r="M226" s="125">
        <v>0</v>
      </c>
      <c r="N226" s="125">
        <v>0</v>
      </c>
      <c r="O226" s="125">
        <v>0</v>
      </c>
      <c r="P226" s="125">
        <v>0</v>
      </c>
      <c r="Q226" s="125"/>
      <c r="R226" s="125">
        <v>1443.4</v>
      </c>
      <c r="S226" s="125">
        <v>0</v>
      </c>
      <c r="T226" s="125">
        <v>0</v>
      </c>
      <c r="U226" s="125">
        <v>0</v>
      </c>
      <c r="V226" s="125">
        <v>0</v>
      </c>
      <c r="W226" s="125">
        <v>0</v>
      </c>
      <c r="X226" s="123" t="s">
        <v>361</v>
      </c>
      <c r="Y226" s="123" t="s">
        <v>181</v>
      </c>
      <c r="Z226" s="123" t="s">
        <v>137</v>
      </c>
      <c r="AA226" s="124" t="s">
        <v>383</v>
      </c>
      <c r="AB226" s="125">
        <f t="shared" ref="AB226:AB227" si="112">SUBTOTAL(9,AC226:BD226)</f>
        <v>0</v>
      </c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>
        <v>0</v>
      </c>
      <c r="BE226" s="125">
        <f t="shared" si="102"/>
        <v>0</v>
      </c>
      <c r="BF226" s="125">
        <f t="shared" si="103"/>
        <v>0</v>
      </c>
      <c r="BG226" s="125"/>
      <c r="BH226" s="125"/>
      <c r="BI226" s="125">
        <v>0</v>
      </c>
      <c r="BJ226" s="125">
        <v>0</v>
      </c>
      <c r="BK226" s="125">
        <v>0</v>
      </c>
      <c r="BL226" s="125">
        <v>0</v>
      </c>
      <c r="BM226" s="125">
        <v>0</v>
      </c>
      <c r="BN226" s="125">
        <v>0</v>
      </c>
      <c r="BO226" s="125">
        <v>0</v>
      </c>
      <c r="BP226" s="125">
        <v>0</v>
      </c>
      <c r="BQ226" s="125">
        <v>0</v>
      </c>
    </row>
    <row r="227" s="110" customFormat="1" spans="1:69">
      <c r="A227" s="123" t="s">
        <v>361</v>
      </c>
      <c r="B227" s="123" t="s">
        <v>181</v>
      </c>
      <c r="C227" s="123" t="s">
        <v>142</v>
      </c>
      <c r="D227" s="124" t="s">
        <v>384</v>
      </c>
      <c r="E227" s="125">
        <f t="shared" si="98"/>
        <v>3856.65</v>
      </c>
      <c r="F227" s="125">
        <f t="shared" si="99"/>
        <v>3856.65</v>
      </c>
      <c r="G227" s="125">
        <v>0</v>
      </c>
      <c r="H227" s="125">
        <f t="shared" si="100"/>
        <v>0</v>
      </c>
      <c r="I227" s="125">
        <v>0</v>
      </c>
      <c r="J227" s="125">
        <v>0</v>
      </c>
      <c r="K227" s="125">
        <v>0</v>
      </c>
      <c r="L227" s="125">
        <v>0</v>
      </c>
      <c r="M227" s="125">
        <v>0</v>
      </c>
      <c r="N227" s="125">
        <v>0</v>
      </c>
      <c r="O227" s="125">
        <v>0</v>
      </c>
      <c r="P227" s="125">
        <v>0</v>
      </c>
      <c r="Q227" s="125"/>
      <c r="R227" s="125">
        <v>3856.65</v>
      </c>
      <c r="S227" s="125">
        <v>0</v>
      </c>
      <c r="T227" s="125">
        <v>0</v>
      </c>
      <c r="U227" s="125">
        <v>0</v>
      </c>
      <c r="V227" s="125">
        <v>0</v>
      </c>
      <c r="W227" s="125">
        <v>0</v>
      </c>
      <c r="X227" s="123" t="s">
        <v>361</v>
      </c>
      <c r="Y227" s="123" t="s">
        <v>181</v>
      </c>
      <c r="Z227" s="123" t="s">
        <v>142</v>
      </c>
      <c r="AA227" s="124" t="s">
        <v>384</v>
      </c>
      <c r="AB227" s="125">
        <f t="shared" si="112"/>
        <v>0</v>
      </c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>
        <v>0</v>
      </c>
      <c r="BE227" s="125">
        <f t="shared" si="102"/>
        <v>0</v>
      </c>
      <c r="BF227" s="125">
        <f t="shared" si="103"/>
        <v>0</v>
      </c>
      <c r="BG227" s="125"/>
      <c r="BH227" s="125"/>
      <c r="BI227" s="125">
        <v>0</v>
      </c>
      <c r="BJ227" s="125">
        <v>0</v>
      </c>
      <c r="BK227" s="125">
        <v>0</v>
      </c>
      <c r="BL227" s="125">
        <v>0</v>
      </c>
      <c r="BM227" s="125">
        <v>0</v>
      </c>
      <c r="BN227" s="125">
        <v>0</v>
      </c>
      <c r="BO227" s="125">
        <v>0</v>
      </c>
      <c r="BP227" s="125">
        <v>0</v>
      </c>
      <c r="BQ227" s="125">
        <v>0</v>
      </c>
    </row>
    <row r="228" s="110" customFormat="1" spans="1:69">
      <c r="A228" s="123"/>
      <c r="B228" s="123" t="s">
        <v>385</v>
      </c>
      <c r="C228" s="123"/>
      <c r="D228" s="124" t="s">
        <v>386</v>
      </c>
      <c r="E228" s="125">
        <f t="shared" si="98"/>
        <v>4763.3</v>
      </c>
      <c r="F228" s="125">
        <f t="shared" si="99"/>
        <v>1303.3</v>
      </c>
      <c r="G228" s="125">
        <v>0</v>
      </c>
      <c r="H228" s="125">
        <f t="shared" si="100"/>
        <v>0</v>
      </c>
      <c r="I228" s="125">
        <v>0</v>
      </c>
      <c r="J228" s="125">
        <v>0</v>
      </c>
      <c r="K228" s="125">
        <v>0</v>
      </c>
      <c r="L228" s="125">
        <v>0</v>
      </c>
      <c r="M228" s="125">
        <v>0</v>
      </c>
      <c r="N228" s="125">
        <v>0</v>
      </c>
      <c r="O228" s="125">
        <v>0</v>
      </c>
      <c r="P228" s="125">
        <v>0</v>
      </c>
      <c r="Q228" s="125"/>
      <c r="R228" s="125">
        <v>1303.3</v>
      </c>
      <c r="S228" s="125">
        <v>0</v>
      </c>
      <c r="T228" s="125">
        <v>0</v>
      </c>
      <c r="U228" s="125">
        <v>0</v>
      </c>
      <c r="V228" s="125">
        <v>0</v>
      </c>
      <c r="W228" s="125">
        <v>0</v>
      </c>
      <c r="X228" s="123"/>
      <c r="Y228" s="123" t="s">
        <v>385</v>
      </c>
      <c r="Z228" s="123"/>
      <c r="AA228" s="124" t="s">
        <v>386</v>
      </c>
      <c r="AB228" s="125">
        <f t="shared" si="101"/>
        <v>0</v>
      </c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>
        <v>0</v>
      </c>
      <c r="BE228" s="125">
        <f t="shared" si="102"/>
        <v>3460</v>
      </c>
      <c r="BF228" s="125">
        <f t="shared" si="103"/>
        <v>0</v>
      </c>
      <c r="BG228" s="125"/>
      <c r="BH228" s="125"/>
      <c r="BI228" s="125">
        <v>0</v>
      </c>
      <c r="BJ228" s="125">
        <v>0</v>
      </c>
      <c r="BK228" s="125">
        <v>0</v>
      </c>
      <c r="BL228" s="125">
        <v>0</v>
      </c>
      <c r="BM228" s="125">
        <f>2160+1300</f>
        <v>3460</v>
      </c>
      <c r="BN228" s="125">
        <v>0</v>
      </c>
      <c r="BO228" s="125">
        <v>0</v>
      </c>
      <c r="BP228" s="125">
        <v>0</v>
      </c>
      <c r="BQ228" s="125"/>
    </row>
    <row r="229" s="110" customFormat="1" spans="1:69">
      <c r="A229" s="123" t="s">
        <v>361</v>
      </c>
      <c r="B229" s="123" t="s">
        <v>387</v>
      </c>
      <c r="C229" s="123" t="s">
        <v>142</v>
      </c>
      <c r="D229" s="124" t="s">
        <v>388</v>
      </c>
      <c r="E229" s="125">
        <f t="shared" si="98"/>
        <v>3460</v>
      </c>
      <c r="F229" s="125">
        <f t="shared" si="99"/>
        <v>0</v>
      </c>
      <c r="G229" s="125">
        <v>0</v>
      </c>
      <c r="H229" s="125">
        <f t="shared" si="100"/>
        <v>0</v>
      </c>
      <c r="I229" s="125">
        <v>0</v>
      </c>
      <c r="J229" s="125">
        <v>0</v>
      </c>
      <c r="K229" s="125">
        <v>0</v>
      </c>
      <c r="L229" s="125">
        <v>0</v>
      </c>
      <c r="M229" s="125">
        <v>0</v>
      </c>
      <c r="N229" s="125">
        <v>0</v>
      </c>
      <c r="O229" s="125">
        <v>0</v>
      </c>
      <c r="P229" s="125">
        <v>0</v>
      </c>
      <c r="Q229" s="125"/>
      <c r="R229" s="125">
        <v>0</v>
      </c>
      <c r="S229" s="125">
        <v>0</v>
      </c>
      <c r="T229" s="125">
        <v>0</v>
      </c>
      <c r="U229" s="125">
        <v>0</v>
      </c>
      <c r="V229" s="125">
        <v>0</v>
      </c>
      <c r="W229" s="125">
        <v>0</v>
      </c>
      <c r="X229" s="123" t="s">
        <v>361</v>
      </c>
      <c r="Y229" s="123" t="s">
        <v>387</v>
      </c>
      <c r="Z229" s="123" t="s">
        <v>142</v>
      </c>
      <c r="AA229" s="124" t="s">
        <v>388</v>
      </c>
      <c r="AB229" s="125">
        <f t="shared" ref="AB229:AB230" si="113">SUBTOTAL(9,AC229:BD229)</f>
        <v>0</v>
      </c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>
        <v>0</v>
      </c>
      <c r="BE229" s="125">
        <f t="shared" si="102"/>
        <v>3460</v>
      </c>
      <c r="BF229" s="125">
        <f t="shared" si="103"/>
        <v>0</v>
      </c>
      <c r="BG229" s="125"/>
      <c r="BH229" s="125"/>
      <c r="BI229" s="125">
        <v>0</v>
      </c>
      <c r="BJ229" s="125">
        <v>0</v>
      </c>
      <c r="BK229" s="125">
        <v>0</v>
      </c>
      <c r="BL229" s="125">
        <v>0</v>
      </c>
      <c r="BM229" s="125">
        <f>2160+1300</f>
        <v>3460</v>
      </c>
      <c r="BN229" s="125">
        <v>0</v>
      </c>
      <c r="BO229" s="125">
        <v>0</v>
      </c>
      <c r="BP229" s="125">
        <v>0</v>
      </c>
      <c r="BQ229" s="125"/>
    </row>
    <row r="230" s="110" customFormat="1" spans="1:69">
      <c r="A230" s="123" t="s">
        <v>361</v>
      </c>
      <c r="B230" s="123" t="s">
        <v>387</v>
      </c>
      <c r="C230" s="123" t="s">
        <v>154</v>
      </c>
      <c r="D230" s="124" t="s">
        <v>389</v>
      </c>
      <c r="E230" s="125">
        <f t="shared" si="98"/>
        <v>1303.3</v>
      </c>
      <c r="F230" s="125">
        <f t="shared" si="99"/>
        <v>1303.3</v>
      </c>
      <c r="G230" s="125">
        <v>0</v>
      </c>
      <c r="H230" s="125">
        <f t="shared" si="100"/>
        <v>0</v>
      </c>
      <c r="I230" s="125">
        <v>0</v>
      </c>
      <c r="J230" s="125">
        <v>0</v>
      </c>
      <c r="K230" s="125">
        <v>0</v>
      </c>
      <c r="L230" s="125">
        <v>0</v>
      </c>
      <c r="M230" s="125">
        <v>0</v>
      </c>
      <c r="N230" s="125">
        <v>0</v>
      </c>
      <c r="O230" s="125">
        <v>0</v>
      </c>
      <c r="P230" s="125">
        <v>0</v>
      </c>
      <c r="Q230" s="125"/>
      <c r="R230" s="125">
        <v>1303.3</v>
      </c>
      <c r="S230" s="125">
        <v>0</v>
      </c>
      <c r="T230" s="125">
        <v>0</v>
      </c>
      <c r="U230" s="125">
        <v>0</v>
      </c>
      <c r="V230" s="125">
        <v>0</v>
      </c>
      <c r="W230" s="125">
        <v>0</v>
      </c>
      <c r="X230" s="123" t="s">
        <v>361</v>
      </c>
      <c r="Y230" s="123" t="s">
        <v>387</v>
      </c>
      <c r="Z230" s="123" t="s">
        <v>154</v>
      </c>
      <c r="AA230" s="124" t="s">
        <v>389</v>
      </c>
      <c r="AB230" s="125">
        <f t="shared" si="113"/>
        <v>0</v>
      </c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>
        <v>0</v>
      </c>
      <c r="BE230" s="125">
        <f t="shared" si="102"/>
        <v>0</v>
      </c>
      <c r="BF230" s="125">
        <f t="shared" si="103"/>
        <v>0</v>
      </c>
      <c r="BG230" s="125"/>
      <c r="BH230" s="125"/>
      <c r="BI230" s="125">
        <v>0</v>
      </c>
      <c r="BJ230" s="125">
        <v>0</v>
      </c>
      <c r="BK230" s="125">
        <v>0</v>
      </c>
      <c r="BL230" s="125">
        <v>0</v>
      </c>
      <c r="BM230" s="125">
        <v>0</v>
      </c>
      <c r="BN230" s="125">
        <v>0</v>
      </c>
      <c r="BO230" s="125">
        <v>0</v>
      </c>
      <c r="BP230" s="125">
        <v>0</v>
      </c>
      <c r="BQ230" s="125">
        <v>0</v>
      </c>
    </row>
    <row r="231" s="110" customFormat="1" spans="1:69">
      <c r="A231" s="123"/>
      <c r="B231" s="123" t="s">
        <v>182</v>
      </c>
      <c r="C231" s="123"/>
      <c r="D231" s="124" t="s">
        <v>390</v>
      </c>
      <c r="E231" s="125">
        <f t="shared" si="98"/>
        <v>1500</v>
      </c>
      <c r="F231" s="125">
        <f t="shared" si="99"/>
        <v>0</v>
      </c>
      <c r="G231" s="125">
        <v>0</v>
      </c>
      <c r="H231" s="125">
        <f t="shared" si="100"/>
        <v>0</v>
      </c>
      <c r="I231" s="125">
        <v>0</v>
      </c>
      <c r="J231" s="125">
        <v>0</v>
      </c>
      <c r="K231" s="125">
        <v>0</v>
      </c>
      <c r="L231" s="125">
        <v>0</v>
      </c>
      <c r="M231" s="125">
        <v>0</v>
      </c>
      <c r="N231" s="125">
        <v>0</v>
      </c>
      <c r="O231" s="125">
        <v>0</v>
      </c>
      <c r="P231" s="125">
        <v>0</v>
      </c>
      <c r="Q231" s="125"/>
      <c r="R231" s="125">
        <v>0</v>
      </c>
      <c r="S231" s="125">
        <v>0</v>
      </c>
      <c r="T231" s="125">
        <v>0</v>
      </c>
      <c r="U231" s="125">
        <v>0</v>
      </c>
      <c r="V231" s="125">
        <v>0</v>
      </c>
      <c r="W231" s="125">
        <v>0</v>
      </c>
      <c r="X231" s="123"/>
      <c r="Y231" s="123" t="s">
        <v>182</v>
      </c>
      <c r="Z231" s="123"/>
      <c r="AA231" s="124" t="s">
        <v>390</v>
      </c>
      <c r="AB231" s="125">
        <f t="shared" si="101"/>
        <v>0</v>
      </c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>
        <v>0</v>
      </c>
      <c r="BE231" s="125">
        <f t="shared" si="102"/>
        <v>1500</v>
      </c>
      <c r="BF231" s="125">
        <f t="shared" si="103"/>
        <v>0</v>
      </c>
      <c r="BG231" s="125"/>
      <c r="BH231" s="125"/>
      <c r="BI231" s="125">
        <v>0</v>
      </c>
      <c r="BJ231" s="125">
        <v>0</v>
      </c>
      <c r="BK231" s="125">
        <v>0</v>
      </c>
      <c r="BL231" s="125">
        <v>0</v>
      </c>
      <c r="BM231" s="125">
        <v>1500</v>
      </c>
      <c r="BN231" s="125">
        <v>0</v>
      </c>
      <c r="BO231" s="125">
        <v>0</v>
      </c>
      <c r="BP231" s="125">
        <v>0</v>
      </c>
      <c r="BQ231" s="125">
        <v>0</v>
      </c>
    </row>
    <row r="232" s="110" customFormat="1" spans="1:69">
      <c r="A232" s="123" t="s">
        <v>361</v>
      </c>
      <c r="B232" s="123" t="s">
        <v>184</v>
      </c>
      <c r="C232" s="123" t="s">
        <v>137</v>
      </c>
      <c r="D232" s="124" t="s">
        <v>391</v>
      </c>
      <c r="E232" s="125">
        <f t="shared" si="98"/>
        <v>1500</v>
      </c>
      <c r="F232" s="125">
        <f t="shared" si="99"/>
        <v>0</v>
      </c>
      <c r="G232" s="125">
        <v>0</v>
      </c>
      <c r="H232" s="125">
        <f t="shared" si="100"/>
        <v>0</v>
      </c>
      <c r="I232" s="125">
        <v>0</v>
      </c>
      <c r="J232" s="125">
        <v>0</v>
      </c>
      <c r="K232" s="125">
        <v>0</v>
      </c>
      <c r="L232" s="125">
        <v>0</v>
      </c>
      <c r="M232" s="125">
        <v>0</v>
      </c>
      <c r="N232" s="125">
        <v>0</v>
      </c>
      <c r="O232" s="125">
        <v>0</v>
      </c>
      <c r="P232" s="125">
        <v>0</v>
      </c>
      <c r="Q232" s="125"/>
      <c r="R232" s="125">
        <v>0</v>
      </c>
      <c r="S232" s="125">
        <v>0</v>
      </c>
      <c r="T232" s="125">
        <v>0</v>
      </c>
      <c r="U232" s="125">
        <v>0</v>
      </c>
      <c r="V232" s="125">
        <v>0</v>
      </c>
      <c r="W232" s="125">
        <v>0</v>
      </c>
      <c r="X232" s="123" t="s">
        <v>361</v>
      </c>
      <c r="Y232" s="123" t="s">
        <v>184</v>
      </c>
      <c r="Z232" s="123" t="s">
        <v>137</v>
      </c>
      <c r="AA232" s="124" t="s">
        <v>391</v>
      </c>
      <c r="AB232" s="125">
        <f>SUBTOTAL(9,AC232:BD232)</f>
        <v>0</v>
      </c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>
        <v>0</v>
      </c>
      <c r="BE232" s="125">
        <f t="shared" si="102"/>
        <v>1500</v>
      </c>
      <c r="BF232" s="125">
        <f t="shared" si="103"/>
        <v>0</v>
      </c>
      <c r="BG232" s="125"/>
      <c r="BH232" s="125"/>
      <c r="BI232" s="125">
        <v>0</v>
      </c>
      <c r="BJ232" s="125">
        <v>0</v>
      </c>
      <c r="BK232" s="125">
        <v>0</v>
      </c>
      <c r="BL232" s="125">
        <v>0</v>
      </c>
      <c r="BM232" s="125">
        <v>1500</v>
      </c>
      <c r="BN232" s="125">
        <v>0</v>
      </c>
      <c r="BO232" s="125">
        <v>0</v>
      </c>
      <c r="BP232" s="125">
        <v>0</v>
      </c>
      <c r="BQ232" s="125">
        <v>0</v>
      </c>
    </row>
    <row r="233" s="110" customFormat="1" spans="1:69">
      <c r="A233" s="123"/>
      <c r="B233" s="123" t="s">
        <v>392</v>
      </c>
      <c r="C233" s="123"/>
      <c r="D233" s="124" t="s">
        <v>393</v>
      </c>
      <c r="E233" s="125">
        <f t="shared" si="98"/>
        <v>0</v>
      </c>
      <c r="F233" s="125">
        <f t="shared" si="99"/>
        <v>0</v>
      </c>
      <c r="G233" s="125">
        <v>0</v>
      </c>
      <c r="H233" s="125">
        <f t="shared" si="100"/>
        <v>0</v>
      </c>
      <c r="I233" s="125">
        <v>0</v>
      </c>
      <c r="J233" s="125">
        <v>0</v>
      </c>
      <c r="K233" s="125">
        <v>0</v>
      </c>
      <c r="L233" s="125">
        <v>0</v>
      </c>
      <c r="M233" s="125">
        <v>0</v>
      </c>
      <c r="N233" s="125">
        <v>0</v>
      </c>
      <c r="O233" s="125">
        <v>0</v>
      </c>
      <c r="P233" s="125">
        <v>0</v>
      </c>
      <c r="Q233" s="125"/>
      <c r="R233" s="125">
        <v>0</v>
      </c>
      <c r="S233" s="125">
        <v>0</v>
      </c>
      <c r="T233" s="125">
        <v>0</v>
      </c>
      <c r="U233" s="125">
        <v>0</v>
      </c>
      <c r="V233" s="125">
        <v>0</v>
      </c>
      <c r="W233" s="125">
        <v>0</v>
      </c>
      <c r="X233" s="123"/>
      <c r="Y233" s="123" t="s">
        <v>392</v>
      </c>
      <c r="Z233" s="123"/>
      <c r="AA233" s="124" t="s">
        <v>393</v>
      </c>
      <c r="AB233" s="125">
        <f t="shared" si="101"/>
        <v>0</v>
      </c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>
        <v>0</v>
      </c>
      <c r="BE233" s="125">
        <f t="shared" si="102"/>
        <v>0</v>
      </c>
      <c r="BF233" s="125">
        <f t="shared" si="103"/>
        <v>0</v>
      </c>
      <c r="BG233" s="125"/>
      <c r="BH233" s="125"/>
      <c r="BI233" s="125">
        <v>0</v>
      </c>
      <c r="BJ233" s="125">
        <v>0</v>
      </c>
      <c r="BK233" s="125">
        <v>0</v>
      </c>
      <c r="BL233" s="125">
        <v>0</v>
      </c>
      <c r="BM233" s="125">
        <v>0</v>
      </c>
      <c r="BN233" s="125">
        <v>0</v>
      </c>
      <c r="BO233" s="125">
        <v>0</v>
      </c>
      <c r="BP233" s="125">
        <v>0</v>
      </c>
      <c r="BQ233" s="125">
        <v>0</v>
      </c>
    </row>
    <row r="234" s="110" customFormat="1" spans="1:69">
      <c r="A234" s="123" t="s">
        <v>361</v>
      </c>
      <c r="B234" s="123" t="s">
        <v>394</v>
      </c>
      <c r="C234" s="123" t="s">
        <v>137</v>
      </c>
      <c r="D234" s="124" t="s">
        <v>395</v>
      </c>
      <c r="E234" s="125">
        <f t="shared" si="98"/>
        <v>0</v>
      </c>
      <c r="F234" s="125">
        <f t="shared" si="99"/>
        <v>0</v>
      </c>
      <c r="G234" s="125">
        <v>0</v>
      </c>
      <c r="H234" s="125">
        <f t="shared" si="100"/>
        <v>0</v>
      </c>
      <c r="I234" s="125">
        <v>0</v>
      </c>
      <c r="J234" s="125">
        <v>0</v>
      </c>
      <c r="K234" s="125">
        <v>0</v>
      </c>
      <c r="L234" s="125">
        <v>0</v>
      </c>
      <c r="M234" s="125">
        <v>0</v>
      </c>
      <c r="N234" s="125">
        <v>0</v>
      </c>
      <c r="O234" s="125">
        <v>0</v>
      </c>
      <c r="P234" s="125">
        <v>0</v>
      </c>
      <c r="Q234" s="125"/>
      <c r="R234" s="125">
        <v>0</v>
      </c>
      <c r="S234" s="125">
        <v>0</v>
      </c>
      <c r="T234" s="125">
        <v>0</v>
      </c>
      <c r="U234" s="125">
        <v>0</v>
      </c>
      <c r="V234" s="125">
        <v>0</v>
      </c>
      <c r="W234" s="125">
        <v>0</v>
      </c>
      <c r="X234" s="123" t="s">
        <v>361</v>
      </c>
      <c r="Y234" s="123" t="s">
        <v>394</v>
      </c>
      <c r="Z234" s="123" t="s">
        <v>137</v>
      </c>
      <c r="AA234" s="124" t="s">
        <v>395</v>
      </c>
      <c r="AB234" s="125">
        <f>SUBTOTAL(9,AC234:BD234)</f>
        <v>0</v>
      </c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>
        <v>0</v>
      </c>
      <c r="BE234" s="125">
        <f t="shared" si="102"/>
        <v>0</v>
      </c>
      <c r="BF234" s="125">
        <f t="shared" si="103"/>
        <v>0</v>
      </c>
      <c r="BG234" s="125"/>
      <c r="BH234" s="125"/>
      <c r="BI234" s="125">
        <v>0</v>
      </c>
      <c r="BJ234" s="125">
        <v>0</v>
      </c>
      <c r="BK234" s="125">
        <v>0</v>
      </c>
      <c r="BL234" s="125">
        <v>0</v>
      </c>
      <c r="BM234" s="125">
        <v>0</v>
      </c>
      <c r="BN234" s="125">
        <v>0</v>
      </c>
      <c r="BO234" s="125">
        <v>0</v>
      </c>
      <c r="BP234" s="125">
        <v>0</v>
      </c>
      <c r="BQ234" s="125">
        <v>0</v>
      </c>
    </row>
    <row r="235" s="110" customFormat="1" spans="1:69">
      <c r="A235" s="123"/>
      <c r="B235" s="123" t="s">
        <v>396</v>
      </c>
      <c r="C235" s="123"/>
      <c r="D235" s="124" t="s">
        <v>397</v>
      </c>
      <c r="E235" s="125">
        <f t="shared" si="98"/>
        <v>0</v>
      </c>
      <c r="F235" s="125">
        <f t="shared" si="99"/>
        <v>0</v>
      </c>
      <c r="G235" s="125">
        <v>0</v>
      </c>
      <c r="H235" s="125">
        <f t="shared" si="100"/>
        <v>0</v>
      </c>
      <c r="I235" s="125">
        <v>0</v>
      </c>
      <c r="J235" s="125">
        <v>0</v>
      </c>
      <c r="K235" s="125">
        <v>0</v>
      </c>
      <c r="L235" s="125">
        <v>0</v>
      </c>
      <c r="M235" s="125">
        <v>0</v>
      </c>
      <c r="N235" s="125">
        <v>0</v>
      </c>
      <c r="O235" s="125">
        <v>0</v>
      </c>
      <c r="P235" s="125">
        <v>0</v>
      </c>
      <c r="Q235" s="125"/>
      <c r="R235" s="125">
        <v>0</v>
      </c>
      <c r="S235" s="125">
        <v>0</v>
      </c>
      <c r="T235" s="125">
        <v>0</v>
      </c>
      <c r="U235" s="125">
        <v>0</v>
      </c>
      <c r="V235" s="125">
        <v>0</v>
      </c>
      <c r="W235" s="125">
        <v>0</v>
      </c>
      <c r="X235" s="123"/>
      <c r="Y235" s="123" t="s">
        <v>396</v>
      </c>
      <c r="Z235" s="123"/>
      <c r="AA235" s="124" t="s">
        <v>397</v>
      </c>
      <c r="AB235" s="125">
        <f t="shared" si="101"/>
        <v>0</v>
      </c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>
        <v>0</v>
      </c>
      <c r="BE235" s="125">
        <f t="shared" si="102"/>
        <v>0</v>
      </c>
      <c r="BF235" s="125">
        <f t="shared" si="103"/>
        <v>0</v>
      </c>
      <c r="BG235" s="125"/>
      <c r="BH235" s="125"/>
      <c r="BI235" s="125">
        <v>0</v>
      </c>
      <c r="BJ235" s="125">
        <v>0</v>
      </c>
      <c r="BK235" s="125">
        <v>0</v>
      </c>
      <c r="BL235" s="125">
        <v>0</v>
      </c>
      <c r="BM235" s="125">
        <v>0</v>
      </c>
      <c r="BN235" s="125">
        <v>0</v>
      </c>
      <c r="BO235" s="125">
        <v>0</v>
      </c>
      <c r="BP235" s="125">
        <v>0</v>
      </c>
      <c r="BQ235" s="125">
        <v>0</v>
      </c>
    </row>
    <row r="236" s="110" customFormat="1" spans="1:69">
      <c r="A236" s="123" t="s">
        <v>361</v>
      </c>
      <c r="B236" s="123" t="s">
        <v>398</v>
      </c>
      <c r="C236" s="123" t="s">
        <v>137</v>
      </c>
      <c r="D236" s="124" t="s">
        <v>141</v>
      </c>
      <c r="E236" s="125">
        <f t="shared" si="98"/>
        <v>0</v>
      </c>
      <c r="F236" s="125">
        <f t="shared" si="99"/>
        <v>0</v>
      </c>
      <c r="G236" s="125">
        <v>0</v>
      </c>
      <c r="H236" s="125">
        <f t="shared" si="100"/>
        <v>0</v>
      </c>
      <c r="I236" s="125">
        <v>0</v>
      </c>
      <c r="J236" s="125">
        <v>0</v>
      </c>
      <c r="K236" s="125">
        <v>0</v>
      </c>
      <c r="L236" s="125">
        <v>0</v>
      </c>
      <c r="M236" s="125">
        <v>0</v>
      </c>
      <c r="N236" s="125">
        <v>0</v>
      </c>
      <c r="O236" s="125">
        <v>0</v>
      </c>
      <c r="P236" s="125">
        <v>0</v>
      </c>
      <c r="Q236" s="125"/>
      <c r="R236" s="125">
        <v>0</v>
      </c>
      <c r="S236" s="125">
        <v>0</v>
      </c>
      <c r="T236" s="125">
        <v>0</v>
      </c>
      <c r="U236" s="125">
        <v>0</v>
      </c>
      <c r="V236" s="125">
        <v>0</v>
      </c>
      <c r="W236" s="125">
        <v>0</v>
      </c>
      <c r="X236" s="123" t="s">
        <v>361</v>
      </c>
      <c r="Y236" s="123" t="s">
        <v>398</v>
      </c>
      <c r="Z236" s="123" t="s">
        <v>137</v>
      </c>
      <c r="AA236" s="124" t="s">
        <v>141</v>
      </c>
      <c r="AB236" s="125">
        <f>SUBTOTAL(9,AC236:BD236)</f>
        <v>0</v>
      </c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>
        <v>0</v>
      </c>
      <c r="BE236" s="125">
        <f t="shared" si="102"/>
        <v>0</v>
      </c>
      <c r="BF236" s="125">
        <f t="shared" si="103"/>
        <v>0</v>
      </c>
      <c r="BG236" s="125"/>
      <c r="BH236" s="125"/>
      <c r="BI236" s="125">
        <v>0</v>
      </c>
      <c r="BJ236" s="125">
        <v>0</v>
      </c>
      <c r="BK236" s="125">
        <v>0</v>
      </c>
      <c r="BL236" s="125">
        <v>0</v>
      </c>
      <c r="BM236" s="125">
        <v>0</v>
      </c>
      <c r="BN236" s="125">
        <v>0</v>
      </c>
      <c r="BO236" s="125">
        <v>0</v>
      </c>
      <c r="BP236" s="125">
        <v>0</v>
      </c>
      <c r="BQ236" s="125">
        <v>0</v>
      </c>
    </row>
    <row r="237" s="110" customFormat="1" spans="1:69">
      <c r="A237" s="123"/>
      <c r="B237" s="123" t="s">
        <v>154</v>
      </c>
      <c r="C237" s="123"/>
      <c r="D237" s="124" t="s">
        <v>399</v>
      </c>
      <c r="E237" s="125">
        <f t="shared" si="98"/>
        <v>0</v>
      </c>
      <c r="F237" s="125">
        <f t="shared" si="99"/>
        <v>0</v>
      </c>
      <c r="G237" s="125">
        <v>0</v>
      </c>
      <c r="H237" s="125">
        <f t="shared" si="100"/>
        <v>0</v>
      </c>
      <c r="I237" s="125">
        <v>0</v>
      </c>
      <c r="J237" s="125">
        <v>0</v>
      </c>
      <c r="K237" s="125">
        <v>0</v>
      </c>
      <c r="L237" s="125">
        <v>0</v>
      </c>
      <c r="M237" s="125">
        <v>0</v>
      </c>
      <c r="N237" s="125">
        <v>0</v>
      </c>
      <c r="O237" s="125">
        <v>0</v>
      </c>
      <c r="P237" s="125">
        <v>0</v>
      </c>
      <c r="Q237" s="125"/>
      <c r="R237" s="125">
        <v>0</v>
      </c>
      <c r="S237" s="125">
        <v>0</v>
      </c>
      <c r="T237" s="125">
        <v>0</v>
      </c>
      <c r="U237" s="125">
        <v>0</v>
      </c>
      <c r="V237" s="125">
        <v>0</v>
      </c>
      <c r="W237" s="125">
        <v>0</v>
      </c>
      <c r="X237" s="123"/>
      <c r="Y237" s="123" t="s">
        <v>154</v>
      </c>
      <c r="Z237" s="123"/>
      <c r="AA237" s="124" t="s">
        <v>399</v>
      </c>
      <c r="AB237" s="125">
        <f t="shared" si="101"/>
        <v>0</v>
      </c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>
        <v>0</v>
      </c>
      <c r="BE237" s="125">
        <f t="shared" si="102"/>
        <v>0</v>
      </c>
      <c r="BF237" s="125">
        <f t="shared" si="103"/>
        <v>0</v>
      </c>
      <c r="BG237" s="125"/>
      <c r="BH237" s="125"/>
      <c r="BI237" s="125">
        <v>0</v>
      </c>
      <c r="BJ237" s="125">
        <v>0</v>
      </c>
      <c r="BK237" s="125">
        <v>0</v>
      </c>
      <c r="BL237" s="125">
        <v>0</v>
      </c>
      <c r="BM237" s="125">
        <v>0</v>
      </c>
      <c r="BN237" s="125">
        <v>0</v>
      </c>
      <c r="BO237" s="125">
        <v>0</v>
      </c>
      <c r="BP237" s="125">
        <v>0</v>
      </c>
      <c r="BQ237" s="125">
        <v>0</v>
      </c>
    </row>
    <row r="238" s="110" customFormat="1" spans="1:69">
      <c r="A238" s="123" t="s">
        <v>361</v>
      </c>
      <c r="B238" s="123" t="s">
        <v>248</v>
      </c>
      <c r="C238" s="123" t="s">
        <v>137</v>
      </c>
      <c r="D238" s="124" t="s">
        <v>400</v>
      </c>
      <c r="E238" s="125">
        <f t="shared" si="98"/>
        <v>0</v>
      </c>
      <c r="F238" s="125">
        <f t="shared" si="99"/>
        <v>0</v>
      </c>
      <c r="G238" s="125">
        <v>0</v>
      </c>
      <c r="H238" s="125">
        <f t="shared" si="100"/>
        <v>0</v>
      </c>
      <c r="I238" s="125">
        <v>0</v>
      </c>
      <c r="J238" s="125">
        <v>0</v>
      </c>
      <c r="K238" s="125">
        <v>0</v>
      </c>
      <c r="L238" s="125">
        <v>0</v>
      </c>
      <c r="M238" s="125">
        <v>0</v>
      </c>
      <c r="N238" s="125">
        <v>0</v>
      </c>
      <c r="O238" s="125">
        <v>0</v>
      </c>
      <c r="P238" s="125">
        <v>0</v>
      </c>
      <c r="Q238" s="125"/>
      <c r="R238" s="125">
        <v>0</v>
      </c>
      <c r="S238" s="125">
        <v>0</v>
      </c>
      <c r="T238" s="125">
        <v>0</v>
      </c>
      <c r="U238" s="125">
        <v>0</v>
      </c>
      <c r="V238" s="125">
        <v>0</v>
      </c>
      <c r="W238" s="125">
        <v>0</v>
      </c>
      <c r="X238" s="123" t="s">
        <v>361</v>
      </c>
      <c r="Y238" s="123" t="s">
        <v>248</v>
      </c>
      <c r="Z238" s="123" t="s">
        <v>137</v>
      </c>
      <c r="AA238" s="124" t="s">
        <v>400</v>
      </c>
      <c r="AB238" s="125">
        <f>SUBTOTAL(9,AC238:BD238)</f>
        <v>0</v>
      </c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>
        <v>0</v>
      </c>
      <c r="BE238" s="125">
        <f t="shared" si="102"/>
        <v>0</v>
      </c>
      <c r="BF238" s="125">
        <f t="shared" si="103"/>
        <v>0</v>
      </c>
      <c r="BG238" s="125"/>
      <c r="BH238" s="125"/>
      <c r="BI238" s="125">
        <v>0</v>
      </c>
      <c r="BJ238" s="125">
        <v>0</v>
      </c>
      <c r="BK238" s="125">
        <v>0</v>
      </c>
      <c r="BL238" s="125">
        <v>0</v>
      </c>
      <c r="BM238" s="125">
        <v>0</v>
      </c>
      <c r="BN238" s="125">
        <v>0</v>
      </c>
      <c r="BO238" s="125">
        <v>0</v>
      </c>
      <c r="BP238" s="125">
        <v>0</v>
      </c>
      <c r="BQ238" s="125">
        <v>0</v>
      </c>
    </row>
    <row r="239" s="110" customFormat="1" spans="1:69">
      <c r="A239" s="123" t="s">
        <v>401</v>
      </c>
      <c r="B239" s="123"/>
      <c r="C239" s="123"/>
      <c r="D239" s="124" t="s">
        <v>402</v>
      </c>
      <c r="E239" s="125">
        <f t="shared" si="98"/>
        <v>350.65</v>
      </c>
      <c r="F239" s="125">
        <f t="shared" si="99"/>
        <v>221.57</v>
      </c>
      <c r="G239" s="125">
        <v>131.62</v>
      </c>
      <c r="H239" s="125">
        <f t="shared" si="100"/>
        <v>78.98</v>
      </c>
      <c r="I239" s="125">
        <v>78.98</v>
      </c>
      <c r="J239" s="125">
        <v>0</v>
      </c>
      <c r="K239" s="125">
        <v>0</v>
      </c>
      <c r="L239" s="125">
        <v>0</v>
      </c>
      <c r="M239" s="125">
        <v>10.97</v>
      </c>
      <c r="N239" s="125">
        <v>0</v>
      </c>
      <c r="O239" s="125">
        <v>0</v>
      </c>
      <c r="P239" s="125">
        <v>0</v>
      </c>
      <c r="Q239" s="125"/>
      <c r="R239" s="125">
        <v>0</v>
      </c>
      <c r="S239" s="125">
        <v>0</v>
      </c>
      <c r="T239" s="125">
        <v>0</v>
      </c>
      <c r="U239" s="125">
        <v>0</v>
      </c>
      <c r="V239" s="125">
        <v>0</v>
      </c>
      <c r="W239" s="125">
        <v>0</v>
      </c>
      <c r="X239" s="123" t="s">
        <v>401</v>
      </c>
      <c r="Y239" s="123"/>
      <c r="Z239" s="123"/>
      <c r="AA239" s="124" t="s">
        <v>402</v>
      </c>
      <c r="AB239" s="125">
        <f>AB240+AB242+AB245+AB247+AB249</f>
        <v>129.08</v>
      </c>
      <c r="AC239" s="125">
        <f t="shared" ref="AC239:BD239" si="114">AC240+AC242+AC245+AC247+AC249</f>
        <v>25</v>
      </c>
      <c r="AD239" s="125">
        <f t="shared" si="114"/>
        <v>2</v>
      </c>
      <c r="AE239" s="125">
        <f t="shared" si="114"/>
        <v>0</v>
      </c>
      <c r="AF239" s="125">
        <f t="shared" si="114"/>
        <v>0</v>
      </c>
      <c r="AG239" s="125">
        <f t="shared" si="114"/>
        <v>0.15</v>
      </c>
      <c r="AH239" s="125">
        <f t="shared" si="114"/>
        <v>5.5</v>
      </c>
      <c r="AI239" s="125">
        <f t="shared" si="114"/>
        <v>1.5</v>
      </c>
      <c r="AJ239" s="125">
        <f t="shared" si="114"/>
        <v>0</v>
      </c>
      <c r="AK239" s="125">
        <f t="shared" si="114"/>
        <v>0</v>
      </c>
      <c r="AL239" s="125">
        <f t="shared" si="114"/>
        <v>0</v>
      </c>
      <c r="AM239" s="125">
        <f t="shared" si="114"/>
        <v>0</v>
      </c>
      <c r="AN239" s="125">
        <f t="shared" si="114"/>
        <v>0</v>
      </c>
      <c r="AO239" s="125">
        <f t="shared" si="114"/>
        <v>0</v>
      </c>
      <c r="AP239" s="125">
        <f t="shared" si="114"/>
        <v>0</v>
      </c>
      <c r="AQ239" s="125">
        <f t="shared" si="114"/>
        <v>0</v>
      </c>
      <c r="AR239" s="125">
        <f t="shared" si="114"/>
        <v>18</v>
      </c>
      <c r="AS239" s="125">
        <f t="shared" si="114"/>
        <v>0</v>
      </c>
      <c r="AT239" s="125">
        <f t="shared" si="114"/>
        <v>0</v>
      </c>
      <c r="AU239" s="125">
        <f t="shared" si="114"/>
        <v>0</v>
      </c>
      <c r="AV239" s="125">
        <f t="shared" si="114"/>
        <v>0</v>
      </c>
      <c r="AW239" s="125">
        <f t="shared" si="114"/>
        <v>0</v>
      </c>
      <c r="AX239" s="125">
        <f t="shared" si="114"/>
        <v>23.59</v>
      </c>
      <c r="AY239" s="125">
        <f t="shared" si="114"/>
        <v>0</v>
      </c>
      <c r="AZ239" s="125">
        <f t="shared" si="114"/>
        <v>0</v>
      </c>
      <c r="BA239" s="125">
        <f t="shared" si="114"/>
        <v>11.88</v>
      </c>
      <c r="BB239" s="125">
        <f t="shared" si="114"/>
        <v>0</v>
      </c>
      <c r="BC239" s="125">
        <f t="shared" si="114"/>
        <v>41.46</v>
      </c>
      <c r="BD239" s="125">
        <f t="shared" si="114"/>
        <v>0</v>
      </c>
      <c r="BE239" s="125">
        <f t="shared" si="102"/>
        <v>0</v>
      </c>
      <c r="BF239" s="125">
        <f t="shared" si="103"/>
        <v>0</v>
      </c>
      <c r="BG239" s="125"/>
      <c r="BH239" s="125"/>
      <c r="BI239" s="125">
        <v>0</v>
      </c>
      <c r="BJ239" s="125">
        <v>0</v>
      </c>
      <c r="BK239" s="125">
        <v>0</v>
      </c>
      <c r="BL239" s="125">
        <v>0</v>
      </c>
      <c r="BM239" s="125">
        <v>0</v>
      </c>
      <c r="BN239" s="125">
        <v>0</v>
      </c>
      <c r="BO239" s="125">
        <v>0</v>
      </c>
      <c r="BP239" s="125">
        <v>0</v>
      </c>
      <c r="BQ239" s="125">
        <v>0</v>
      </c>
    </row>
    <row r="240" s="110" customFormat="1" spans="1:69">
      <c r="A240" s="123"/>
      <c r="B240" s="123" t="s">
        <v>137</v>
      </c>
      <c r="C240" s="123"/>
      <c r="D240" s="124" t="s">
        <v>403</v>
      </c>
      <c r="E240" s="125">
        <f t="shared" si="98"/>
        <v>350.65</v>
      </c>
      <c r="F240" s="125">
        <f t="shared" si="99"/>
        <v>221.57</v>
      </c>
      <c r="G240" s="125">
        <v>131.62</v>
      </c>
      <c r="H240" s="125">
        <f t="shared" si="100"/>
        <v>78.98</v>
      </c>
      <c r="I240" s="125">
        <v>78.98</v>
      </c>
      <c r="J240" s="125">
        <v>0</v>
      </c>
      <c r="K240" s="125">
        <v>0</v>
      </c>
      <c r="L240" s="125">
        <v>0</v>
      </c>
      <c r="M240" s="125">
        <v>10.97</v>
      </c>
      <c r="N240" s="125">
        <v>0</v>
      </c>
      <c r="O240" s="125">
        <v>0</v>
      </c>
      <c r="P240" s="125">
        <v>0</v>
      </c>
      <c r="Q240" s="125"/>
      <c r="R240" s="125">
        <v>0</v>
      </c>
      <c r="S240" s="125">
        <v>0</v>
      </c>
      <c r="T240" s="125">
        <v>0</v>
      </c>
      <c r="U240" s="125">
        <v>0</v>
      </c>
      <c r="V240" s="125">
        <v>0</v>
      </c>
      <c r="W240" s="125">
        <v>0</v>
      </c>
      <c r="X240" s="123"/>
      <c r="Y240" s="123" t="s">
        <v>137</v>
      </c>
      <c r="Z240" s="123"/>
      <c r="AA240" s="124" t="s">
        <v>403</v>
      </c>
      <c r="AB240" s="125">
        <f>SUM(AB241)</f>
        <v>129.08</v>
      </c>
      <c r="AC240" s="125">
        <f t="shared" ref="AC240:BD240" si="115">SUM(AC241)</f>
        <v>25</v>
      </c>
      <c r="AD240" s="125">
        <f t="shared" si="115"/>
        <v>2</v>
      </c>
      <c r="AE240" s="125">
        <f t="shared" si="115"/>
        <v>0</v>
      </c>
      <c r="AF240" s="125">
        <f t="shared" si="115"/>
        <v>0</v>
      </c>
      <c r="AG240" s="125">
        <f t="shared" si="115"/>
        <v>0.15</v>
      </c>
      <c r="AH240" s="125">
        <f t="shared" si="115"/>
        <v>5.5</v>
      </c>
      <c r="AI240" s="125">
        <f t="shared" si="115"/>
        <v>1.5</v>
      </c>
      <c r="AJ240" s="125">
        <f t="shared" si="115"/>
        <v>0</v>
      </c>
      <c r="AK240" s="125">
        <f t="shared" si="115"/>
        <v>0</v>
      </c>
      <c r="AL240" s="125">
        <f t="shared" si="115"/>
        <v>0</v>
      </c>
      <c r="AM240" s="125">
        <f t="shared" si="115"/>
        <v>0</v>
      </c>
      <c r="AN240" s="125">
        <f t="shared" si="115"/>
        <v>0</v>
      </c>
      <c r="AO240" s="125">
        <f t="shared" si="115"/>
        <v>0</v>
      </c>
      <c r="AP240" s="125">
        <f t="shared" si="115"/>
        <v>0</v>
      </c>
      <c r="AQ240" s="125">
        <f t="shared" si="115"/>
        <v>0</v>
      </c>
      <c r="AR240" s="125">
        <f t="shared" si="115"/>
        <v>18</v>
      </c>
      <c r="AS240" s="125">
        <f t="shared" si="115"/>
        <v>0</v>
      </c>
      <c r="AT240" s="125">
        <f t="shared" si="115"/>
        <v>0</v>
      </c>
      <c r="AU240" s="125">
        <f t="shared" si="115"/>
        <v>0</v>
      </c>
      <c r="AV240" s="125">
        <f t="shared" si="115"/>
        <v>0</v>
      </c>
      <c r="AW240" s="125">
        <f t="shared" si="115"/>
        <v>0</v>
      </c>
      <c r="AX240" s="125">
        <f t="shared" si="115"/>
        <v>23.59</v>
      </c>
      <c r="AY240" s="125">
        <f t="shared" si="115"/>
        <v>0</v>
      </c>
      <c r="AZ240" s="125">
        <f t="shared" si="115"/>
        <v>0</v>
      </c>
      <c r="BA240" s="125">
        <f t="shared" si="115"/>
        <v>11.88</v>
      </c>
      <c r="BB240" s="125">
        <f t="shared" si="115"/>
        <v>0</v>
      </c>
      <c r="BC240" s="125">
        <f t="shared" si="115"/>
        <v>41.46</v>
      </c>
      <c r="BD240" s="125">
        <f t="shared" si="115"/>
        <v>0</v>
      </c>
      <c r="BE240" s="125">
        <f t="shared" si="102"/>
        <v>0</v>
      </c>
      <c r="BF240" s="125">
        <f t="shared" si="103"/>
        <v>0</v>
      </c>
      <c r="BG240" s="125"/>
      <c r="BH240" s="125"/>
      <c r="BI240" s="125">
        <v>0</v>
      </c>
      <c r="BJ240" s="125">
        <v>0</v>
      </c>
      <c r="BK240" s="125">
        <v>0</v>
      </c>
      <c r="BL240" s="125">
        <v>0</v>
      </c>
      <c r="BM240" s="125">
        <v>0</v>
      </c>
      <c r="BN240" s="125">
        <v>0</v>
      </c>
      <c r="BO240" s="125">
        <v>0</v>
      </c>
      <c r="BP240" s="125">
        <v>0</v>
      </c>
      <c r="BQ240" s="125">
        <v>0</v>
      </c>
    </row>
    <row r="241" s="110" customFormat="1" spans="1:69">
      <c r="A241" s="123" t="s">
        <v>404</v>
      </c>
      <c r="B241" s="123" t="s">
        <v>140</v>
      </c>
      <c r="C241" s="123" t="s">
        <v>137</v>
      </c>
      <c r="D241" s="124" t="s">
        <v>141</v>
      </c>
      <c r="E241" s="125">
        <f t="shared" si="98"/>
        <v>350.65</v>
      </c>
      <c r="F241" s="125">
        <f t="shared" si="99"/>
        <v>221.57</v>
      </c>
      <c r="G241" s="125">
        <v>131.62</v>
      </c>
      <c r="H241" s="125">
        <f t="shared" si="100"/>
        <v>78.98</v>
      </c>
      <c r="I241" s="125">
        <v>78.98</v>
      </c>
      <c r="J241" s="125">
        <v>0</v>
      </c>
      <c r="K241" s="125">
        <v>0</v>
      </c>
      <c r="L241" s="125">
        <v>0</v>
      </c>
      <c r="M241" s="125">
        <v>10.97</v>
      </c>
      <c r="N241" s="125">
        <v>0</v>
      </c>
      <c r="O241" s="125">
        <v>0</v>
      </c>
      <c r="P241" s="125">
        <v>0</v>
      </c>
      <c r="Q241" s="125"/>
      <c r="R241" s="125">
        <v>0</v>
      </c>
      <c r="S241" s="125">
        <v>0</v>
      </c>
      <c r="T241" s="125">
        <v>0</v>
      </c>
      <c r="U241" s="125">
        <v>0</v>
      </c>
      <c r="V241" s="125">
        <v>0</v>
      </c>
      <c r="W241" s="125">
        <v>0</v>
      </c>
      <c r="X241" s="123" t="s">
        <v>404</v>
      </c>
      <c r="Y241" s="123" t="s">
        <v>140</v>
      </c>
      <c r="Z241" s="123" t="s">
        <v>137</v>
      </c>
      <c r="AA241" s="124" t="s">
        <v>141</v>
      </c>
      <c r="AB241" s="125">
        <f>SUBTOTAL(9,AC241:BD241)</f>
        <v>129.08</v>
      </c>
      <c r="AC241" s="136">
        <v>25</v>
      </c>
      <c r="AD241" s="136">
        <v>2</v>
      </c>
      <c r="AE241" s="137">
        <v>0</v>
      </c>
      <c r="AF241" s="137">
        <v>0</v>
      </c>
      <c r="AG241" s="136">
        <v>0.15</v>
      </c>
      <c r="AH241" s="136">
        <v>5.5</v>
      </c>
      <c r="AI241" s="136">
        <v>1.5</v>
      </c>
      <c r="AJ241" s="136">
        <v>0</v>
      </c>
      <c r="AK241" s="136">
        <v>0</v>
      </c>
      <c r="AL241" s="136">
        <v>0</v>
      </c>
      <c r="AM241" s="137">
        <v>0</v>
      </c>
      <c r="AN241" s="136">
        <v>0</v>
      </c>
      <c r="AO241" s="136">
        <v>0</v>
      </c>
      <c r="AP241" s="136">
        <v>0</v>
      </c>
      <c r="AQ241" s="136">
        <v>0</v>
      </c>
      <c r="AR241" s="136">
        <v>18</v>
      </c>
      <c r="AS241" s="137">
        <v>0</v>
      </c>
      <c r="AT241" s="137">
        <v>0</v>
      </c>
      <c r="AU241" s="137">
        <v>0</v>
      </c>
      <c r="AV241" s="136">
        <v>0</v>
      </c>
      <c r="AW241" s="137">
        <v>0</v>
      </c>
      <c r="AX241" s="136">
        <v>23.59</v>
      </c>
      <c r="AY241" s="136">
        <v>0</v>
      </c>
      <c r="AZ241" s="136">
        <v>0</v>
      </c>
      <c r="BA241" s="136">
        <v>11.88</v>
      </c>
      <c r="BB241" s="136">
        <v>0</v>
      </c>
      <c r="BC241" s="136">
        <v>41.46</v>
      </c>
      <c r="BD241" s="125">
        <v>0</v>
      </c>
      <c r="BE241" s="125">
        <f t="shared" si="102"/>
        <v>0</v>
      </c>
      <c r="BF241" s="125">
        <f t="shared" si="103"/>
        <v>0</v>
      </c>
      <c r="BG241" s="125"/>
      <c r="BH241" s="125"/>
      <c r="BI241" s="125">
        <v>0</v>
      </c>
      <c r="BJ241" s="125">
        <v>0</v>
      </c>
      <c r="BK241" s="125">
        <v>0</v>
      </c>
      <c r="BL241" s="125">
        <v>0</v>
      </c>
      <c r="BM241" s="125">
        <v>0</v>
      </c>
      <c r="BN241" s="125">
        <v>0</v>
      </c>
      <c r="BO241" s="125">
        <v>0</v>
      </c>
      <c r="BP241" s="125">
        <v>0</v>
      </c>
      <c r="BQ241" s="125">
        <v>0</v>
      </c>
    </row>
    <row r="242" s="110" customFormat="1" spans="1:69">
      <c r="A242" s="123"/>
      <c r="B242" s="123" t="s">
        <v>145</v>
      </c>
      <c r="C242" s="123"/>
      <c r="D242" s="124" t="s">
        <v>405</v>
      </c>
      <c r="E242" s="125">
        <f t="shared" si="98"/>
        <v>0</v>
      </c>
      <c r="F242" s="125">
        <f t="shared" si="99"/>
        <v>0</v>
      </c>
      <c r="G242" s="125">
        <v>0</v>
      </c>
      <c r="H242" s="125">
        <f t="shared" si="100"/>
        <v>0</v>
      </c>
      <c r="I242" s="125">
        <v>0</v>
      </c>
      <c r="J242" s="125">
        <v>0</v>
      </c>
      <c r="K242" s="125">
        <v>0</v>
      </c>
      <c r="L242" s="125">
        <v>0</v>
      </c>
      <c r="M242" s="125">
        <v>0</v>
      </c>
      <c r="N242" s="125">
        <v>0</v>
      </c>
      <c r="O242" s="125">
        <v>0</v>
      </c>
      <c r="P242" s="125">
        <v>0</v>
      </c>
      <c r="Q242" s="125"/>
      <c r="R242" s="125">
        <v>0</v>
      </c>
      <c r="S242" s="125">
        <v>0</v>
      </c>
      <c r="T242" s="125">
        <v>0</v>
      </c>
      <c r="U242" s="125">
        <v>0</v>
      </c>
      <c r="V242" s="125">
        <v>0</v>
      </c>
      <c r="W242" s="125">
        <v>0</v>
      </c>
      <c r="X242" s="123"/>
      <c r="Y242" s="123" t="s">
        <v>145</v>
      </c>
      <c r="Z242" s="123"/>
      <c r="AA242" s="124" t="s">
        <v>405</v>
      </c>
      <c r="AB242" s="125">
        <f t="shared" si="101"/>
        <v>0</v>
      </c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>
        <v>0</v>
      </c>
      <c r="BE242" s="125">
        <f t="shared" si="102"/>
        <v>0</v>
      </c>
      <c r="BF242" s="125">
        <f t="shared" si="103"/>
        <v>0</v>
      </c>
      <c r="BG242" s="125"/>
      <c r="BH242" s="125"/>
      <c r="BI242" s="125">
        <v>0</v>
      </c>
      <c r="BJ242" s="125">
        <v>0</v>
      </c>
      <c r="BK242" s="125">
        <v>0</v>
      </c>
      <c r="BL242" s="125">
        <v>0</v>
      </c>
      <c r="BM242" s="125">
        <v>0</v>
      </c>
      <c r="BN242" s="125">
        <v>0</v>
      </c>
      <c r="BO242" s="125">
        <v>0</v>
      </c>
      <c r="BP242" s="125">
        <v>0</v>
      </c>
      <c r="BQ242" s="125">
        <v>0</v>
      </c>
    </row>
    <row r="243" s="110" customFormat="1" spans="1:69">
      <c r="A243" s="123" t="s">
        <v>404</v>
      </c>
      <c r="B243" s="123" t="s">
        <v>147</v>
      </c>
      <c r="C243" s="123" t="s">
        <v>142</v>
      </c>
      <c r="D243" s="124" t="s">
        <v>406</v>
      </c>
      <c r="E243" s="125">
        <f t="shared" si="98"/>
        <v>0</v>
      </c>
      <c r="F243" s="125">
        <f t="shared" si="99"/>
        <v>0</v>
      </c>
      <c r="G243" s="125">
        <v>0</v>
      </c>
      <c r="H243" s="125">
        <f t="shared" si="100"/>
        <v>0</v>
      </c>
      <c r="I243" s="125">
        <v>0</v>
      </c>
      <c r="J243" s="125">
        <v>0</v>
      </c>
      <c r="K243" s="125">
        <v>0</v>
      </c>
      <c r="L243" s="125">
        <v>0</v>
      </c>
      <c r="M243" s="125">
        <v>0</v>
      </c>
      <c r="N243" s="125">
        <v>0</v>
      </c>
      <c r="O243" s="125">
        <v>0</v>
      </c>
      <c r="P243" s="125">
        <v>0</v>
      </c>
      <c r="Q243" s="125"/>
      <c r="R243" s="125">
        <v>0</v>
      </c>
      <c r="S243" s="125">
        <v>0</v>
      </c>
      <c r="T243" s="125">
        <v>0</v>
      </c>
      <c r="U243" s="125">
        <v>0</v>
      </c>
      <c r="V243" s="125">
        <v>0</v>
      </c>
      <c r="W243" s="125">
        <v>0</v>
      </c>
      <c r="X243" s="123" t="s">
        <v>404</v>
      </c>
      <c r="Y243" s="123" t="s">
        <v>147</v>
      </c>
      <c r="Z243" s="123" t="s">
        <v>142</v>
      </c>
      <c r="AA243" s="124" t="s">
        <v>406</v>
      </c>
      <c r="AB243" s="125">
        <f t="shared" ref="AB243:AB244" si="116">SUBTOTAL(9,AC243:BD243)</f>
        <v>0</v>
      </c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>
        <v>0</v>
      </c>
      <c r="BE243" s="125">
        <f t="shared" si="102"/>
        <v>0</v>
      </c>
      <c r="BF243" s="125">
        <f t="shared" si="103"/>
        <v>0</v>
      </c>
      <c r="BG243" s="125"/>
      <c r="BH243" s="125"/>
      <c r="BI243" s="125">
        <v>0</v>
      </c>
      <c r="BJ243" s="125">
        <v>0</v>
      </c>
      <c r="BK243" s="125">
        <v>0</v>
      </c>
      <c r="BL243" s="125">
        <v>0</v>
      </c>
      <c r="BM243" s="125">
        <v>0</v>
      </c>
      <c r="BN243" s="125">
        <v>0</v>
      </c>
      <c r="BO243" s="125">
        <v>0</v>
      </c>
      <c r="BP243" s="125">
        <v>0</v>
      </c>
      <c r="BQ243" s="125">
        <v>0</v>
      </c>
    </row>
    <row r="244" s="110" customFormat="1" spans="1:69">
      <c r="A244" s="123" t="s">
        <v>404</v>
      </c>
      <c r="B244" s="123" t="s">
        <v>147</v>
      </c>
      <c r="C244" s="123" t="s">
        <v>154</v>
      </c>
      <c r="D244" s="124" t="s">
        <v>407</v>
      </c>
      <c r="E244" s="125">
        <f t="shared" si="98"/>
        <v>0</v>
      </c>
      <c r="F244" s="125">
        <f t="shared" si="99"/>
        <v>0</v>
      </c>
      <c r="G244" s="125">
        <v>0</v>
      </c>
      <c r="H244" s="125">
        <f t="shared" si="100"/>
        <v>0</v>
      </c>
      <c r="I244" s="125">
        <v>0</v>
      </c>
      <c r="J244" s="125">
        <v>0</v>
      </c>
      <c r="K244" s="125">
        <v>0</v>
      </c>
      <c r="L244" s="125">
        <v>0</v>
      </c>
      <c r="M244" s="125">
        <v>0</v>
      </c>
      <c r="N244" s="125">
        <v>0</v>
      </c>
      <c r="O244" s="125">
        <v>0</v>
      </c>
      <c r="P244" s="125">
        <v>0</v>
      </c>
      <c r="Q244" s="125"/>
      <c r="R244" s="125">
        <v>0</v>
      </c>
      <c r="S244" s="125">
        <v>0</v>
      </c>
      <c r="T244" s="125">
        <v>0</v>
      </c>
      <c r="U244" s="125">
        <v>0</v>
      </c>
      <c r="V244" s="125">
        <v>0</v>
      </c>
      <c r="W244" s="125">
        <v>0</v>
      </c>
      <c r="X244" s="123" t="s">
        <v>404</v>
      </c>
      <c r="Y244" s="123" t="s">
        <v>147</v>
      </c>
      <c r="Z244" s="123" t="s">
        <v>154</v>
      </c>
      <c r="AA244" s="124" t="s">
        <v>407</v>
      </c>
      <c r="AB244" s="125">
        <f t="shared" si="116"/>
        <v>0</v>
      </c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>
        <v>0</v>
      </c>
      <c r="BE244" s="125">
        <f t="shared" si="102"/>
        <v>0</v>
      </c>
      <c r="BF244" s="125">
        <f t="shared" si="103"/>
        <v>0</v>
      </c>
      <c r="BG244" s="125"/>
      <c r="BH244" s="125"/>
      <c r="BI244" s="125">
        <v>0</v>
      </c>
      <c r="BJ244" s="125">
        <v>0</v>
      </c>
      <c r="BK244" s="125">
        <v>0</v>
      </c>
      <c r="BL244" s="125">
        <v>0</v>
      </c>
      <c r="BM244" s="125">
        <v>0</v>
      </c>
      <c r="BN244" s="125">
        <v>0</v>
      </c>
      <c r="BO244" s="125">
        <v>0</v>
      </c>
      <c r="BP244" s="125">
        <v>0</v>
      </c>
      <c r="BQ244" s="125">
        <v>0</v>
      </c>
    </row>
    <row r="245" s="110" customFormat="1" spans="1:69">
      <c r="A245" s="123"/>
      <c r="B245" s="123" t="s">
        <v>156</v>
      </c>
      <c r="C245" s="123"/>
      <c r="D245" s="124" t="s">
        <v>408</v>
      </c>
      <c r="E245" s="125">
        <f t="shared" si="98"/>
        <v>0</v>
      </c>
      <c r="F245" s="125">
        <f t="shared" si="99"/>
        <v>0</v>
      </c>
      <c r="G245" s="125">
        <v>0</v>
      </c>
      <c r="H245" s="125">
        <f t="shared" si="100"/>
        <v>0</v>
      </c>
      <c r="I245" s="125">
        <v>0</v>
      </c>
      <c r="J245" s="125">
        <v>0</v>
      </c>
      <c r="K245" s="125">
        <v>0</v>
      </c>
      <c r="L245" s="125">
        <v>0</v>
      </c>
      <c r="M245" s="125">
        <v>0</v>
      </c>
      <c r="N245" s="125">
        <v>0</v>
      </c>
      <c r="O245" s="125">
        <v>0</v>
      </c>
      <c r="P245" s="125">
        <v>0</v>
      </c>
      <c r="Q245" s="125"/>
      <c r="R245" s="125">
        <v>0</v>
      </c>
      <c r="S245" s="125">
        <v>0</v>
      </c>
      <c r="T245" s="125">
        <v>0</v>
      </c>
      <c r="U245" s="125">
        <v>0</v>
      </c>
      <c r="V245" s="125">
        <v>0</v>
      </c>
      <c r="W245" s="125">
        <v>0</v>
      </c>
      <c r="X245" s="123"/>
      <c r="Y245" s="123" t="s">
        <v>156</v>
      </c>
      <c r="Z245" s="123"/>
      <c r="AA245" s="124" t="s">
        <v>408</v>
      </c>
      <c r="AB245" s="125">
        <f t="shared" si="101"/>
        <v>0</v>
      </c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>
        <v>0</v>
      </c>
      <c r="BE245" s="125">
        <f t="shared" si="102"/>
        <v>0</v>
      </c>
      <c r="BF245" s="125">
        <f t="shared" si="103"/>
        <v>0</v>
      </c>
      <c r="BG245" s="125"/>
      <c r="BH245" s="125"/>
      <c r="BI245" s="125">
        <v>0</v>
      </c>
      <c r="BJ245" s="125">
        <v>0</v>
      </c>
      <c r="BK245" s="125">
        <v>0</v>
      </c>
      <c r="BL245" s="125">
        <v>0</v>
      </c>
      <c r="BM245" s="125">
        <v>0</v>
      </c>
      <c r="BN245" s="125">
        <v>0</v>
      </c>
      <c r="BO245" s="125">
        <v>0</v>
      </c>
      <c r="BP245" s="125">
        <v>0</v>
      </c>
      <c r="BQ245" s="125">
        <v>0</v>
      </c>
    </row>
    <row r="246" s="110" customFormat="1" spans="1:69">
      <c r="A246" s="123" t="s">
        <v>404</v>
      </c>
      <c r="B246" s="123" t="s">
        <v>158</v>
      </c>
      <c r="C246" s="123" t="s">
        <v>142</v>
      </c>
      <c r="D246" s="124" t="s">
        <v>409</v>
      </c>
      <c r="E246" s="125">
        <f t="shared" si="98"/>
        <v>0</v>
      </c>
      <c r="F246" s="125">
        <f t="shared" si="99"/>
        <v>0</v>
      </c>
      <c r="G246" s="125">
        <v>0</v>
      </c>
      <c r="H246" s="125">
        <f t="shared" si="100"/>
        <v>0</v>
      </c>
      <c r="I246" s="125">
        <v>0</v>
      </c>
      <c r="J246" s="125">
        <v>0</v>
      </c>
      <c r="K246" s="125">
        <v>0</v>
      </c>
      <c r="L246" s="125">
        <v>0</v>
      </c>
      <c r="M246" s="125">
        <v>0</v>
      </c>
      <c r="N246" s="125">
        <v>0</v>
      </c>
      <c r="O246" s="125">
        <v>0</v>
      </c>
      <c r="P246" s="125">
        <v>0</v>
      </c>
      <c r="Q246" s="125"/>
      <c r="R246" s="125">
        <v>0</v>
      </c>
      <c r="S246" s="125">
        <v>0</v>
      </c>
      <c r="T246" s="125">
        <v>0</v>
      </c>
      <c r="U246" s="125">
        <v>0</v>
      </c>
      <c r="V246" s="125">
        <v>0</v>
      </c>
      <c r="W246" s="125">
        <v>0</v>
      </c>
      <c r="X246" s="123" t="s">
        <v>404</v>
      </c>
      <c r="Y246" s="123" t="s">
        <v>158</v>
      </c>
      <c r="Z246" s="123" t="s">
        <v>142</v>
      </c>
      <c r="AA246" s="124" t="s">
        <v>409</v>
      </c>
      <c r="AB246" s="125">
        <f>SUBTOTAL(9,AC246:BD246)</f>
        <v>0</v>
      </c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>
        <v>0</v>
      </c>
      <c r="BE246" s="125">
        <f t="shared" si="102"/>
        <v>0</v>
      </c>
      <c r="BF246" s="125">
        <f t="shared" si="103"/>
        <v>0</v>
      </c>
      <c r="BG246" s="125"/>
      <c r="BH246" s="125"/>
      <c r="BI246" s="125">
        <v>0</v>
      </c>
      <c r="BJ246" s="125">
        <v>0</v>
      </c>
      <c r="BK246" s="125">
        <v>0</v>
      </c>
      <c r="BL246" s="125">
        <v>0</v>
      </c>
      <c r="BM246" s="125">
        <v>0</v>
      </c>
      <c r="BN246" s="125">
        <v>0</v>
      </c>
      <c r="BO246" s="125">
        <v>0</v>
      </c>
      <c r="BP246" s="125">
        <v>0</v>
      </c>
      <c r="BQ246" s="125">
        <v>0</v>
      </c>
    </row>
    <row r="247" s="110" customFormat="1" spans="1:69">
      <c r="A247" s="123"/>
      <c r="B247" s="123" t="s">
        <v>159</v>
      </c>
      <c r="C247" s="123"/>
      <c r="D247" s="124" t="s">
        <v>410</v>
      </c>
      <c r="E247" s="125">
        <f t="shared" si="98"/>
        <v>0</v>
      </c>
      <c r="F247" s="125">
        <f t="shared" si="99"/>
        <v>0</v>
      </c>
      <c r="G247" s="125">
        <v>0</v>
      </c>
      <c r="H247" s="125">
        <f t="shared" si="100"/>
        <v>0</v>
      </c>
      <c r="I247" s="125">
        <v>0</v>
      </c>
      <c r="J247" s="125">
        <v>0</v>
      </c>
      <c r="K247" s="125">
        <v>0</v>
      </c>
      <c r="L247" s="125">
        <v>0</v>
      </c>
      <c r="M247" s="125">
        <v>0</v>
      </c>
      <c r="N247" s="125">
        <v>0</v>
      </c>
      <c r="O247" s="125">
        <v>0</v>
      </c>
      <c r="P247" s="125">
        <v>0</v>
      </c>
      <c r="Q247" s="125"/>
      <c r="R247" s="125">
        <v>0</v>
      </c>
      <c r="S247" s="125">
        <v>0</v>
      </c>
      <c r="T247" s="125">
        <v>0</v>
      </c>
      <c r="U247" s="125">
        <v>0</v>
      </c>
      <c r="V247" s="125">
        <v>0</v>
      </c>
      <c r="W247" s="125">
        <v>0</v>
      </c>
      <c r="X247" s="123"/>
      <c r="Y247" s="123" t="s">
        <v>159</v>
      </c>
      <c r="Z247" s="123"/>
      <c r="AA247" s="124" t="s">
        <v>410</v>
      </c>
      <c r="AB247" s="125">
        <f t="shared" si="101"/>
        <v>0</v>
      </c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>
        <v>0</v>
      </c>
      <c r="BE247" s="125">
        <f t="shared" si="102"/>
        <v>0</v>
      </c>
      <c r="BF247" s="125">
        <f t="shared" si="103"/>
        <v>0</v>
      </c>
      <c r="BG247" s="125"/>
      <c r="BH247" s="125"/>
      <c r="BI247" s="125">
        <v>0</v>
      </c>
      <c r="BJ247" s="125">
        <v>0</v>
      </c>
      <c r="BK247" s="125">
        <v>0</v>
      </c>
      <c r="BL247" s="125">
        <v>0</v>
      </c>
      <c r="BM247" s="125">
        <v>0</v>
      </c>
      <c r="BN247" s="125">
        <v>0</v>
      </c>
      <c r="BO247" s="125">
        <v>0</v>
      </c>
      <c r="BP247" s="125">
        <v>0</v>
      </c>
      <c r="BQ247" s="125">
        <v>0</v>
      </c>
    </row>
    <row r="248" s="110" customFormat="1" spans="1:69">
      <c r="A248" s="123" t="s">
        <v>404</v>
      </c>
      <c r="B248" s="123" t="s">
        <v>161</v>
      </c>
      <c r="C248" s="123" t="s">
        <v>137</v>
      </c>
      <c r="D248" s="124" t="s">
        <v>411</v>
      </c>
      <c r="E248" s="125">
        <f t="shared" si="98"/>
        <v>0</v>
      </c>
      <c r="F248" s="125">
        <f t="shared" si="99"/>
        <v>0</v>
      </c>
      <c r="G248" s="125">
        <v>0</v>
      </c>
      <c r="H248" s="125">
        <f t="shared" si="100"/>
        <v>0</v>
      </c>
      <c r="I248" s="125">
        <v>0</v>
      </c>
      <c r="J248" s="125">
        <v>0</v>
      </c>
      <c r="K248" s="125">
        <v>0</v>
      </c>
      <c r="L248" s="125">
        <v>0</v>
      </c>
      <c r="M248" s="125">
        <v>0</v>
      </c>
      <c r="N248" s="125">
        <v>0</v>
      </c>
      <c r="O248" s="125">
        <v>0</v>
      </c>
      <c r="P248" s="125">
        <v>0</v>
      </c>
      <c r="Q248" s="125"/>
      <c r="R248" s="125">
        <v>0</v>
      </c>
      <c r="S248" s="125">
        <v>0</v>
      </c>
      <c r="T248" s="125">
        <v>0</v>
      </c>
      <c r="U248" s="125">
        <v>0</v>
      </c>
      <c r="V248" s="125">
        <v>0</v>
      </c>
      <c r="W248" s="125">
        <v>0</v>
      </c>
      <c r="X248" s="123" t="s">
        <v>404</v>
      </c>
      <c r="Y248" s="123" t="s">
        <v>161</v>
      </c>
      <c r="Z248" s="123" t="s">
        <v>137</v>
      </c>
      <c r="AA248" s="124" t="s">
        <v>411</v>
      </c>
      <c r="AB248" s="125">
        <f>SUBTOTAL(9,AC248:BD248)</f>
        <v>0</v>
      </c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>
        <v>0</v>
      </c>
      <c r="BE248" s="125">
        <f t="shared" si="102"/>
        <v>0</v>
      </c>
      <c r="BF248" s="125">
        <f t="shared" si="103"/>
        <v>0</v>
      </c>
      <c r="BG248" s="125"/>
      <c r="BH248" s="125"/>
      <c r="BI248" s="125">
        <v>0</v>
      </c>
      <c r="BJ248" s="125">
        <v>0</v>
      </c>
      <c r="BK248" s="125">
        <v>0</v>
      </c>
      <c r="BL248" s="125">
        <v>0</v>
      </c>
      <c r="BM248" s="125">
        <v>0</v>
      </c>
      <c r="BN248" s="125">
        <v>0</v>
      </c>
      <c r="BO248" s="125">
        <v>0</v>
      </c>
      <c r="BP248" s="125">
        <v>0</v>
      </c>
      <c r="BQ248" s="125">
        <v>0</v>
      </c>
    </row>
    <row r="249" s="110" customFormat="1" spans="1:69">
      <c r="A249" s="123"/>
      <c r="B249" s="123" t="s">
        <v>166</v>
      </c>
      <c r="C249" s="123"/>
      <c r="D249" s="124" t="s">
        <v>412</v>
      </c>
      <c r="E249" s="125">
        <f t="shared" si="98"/>
        <v>0</v>
      </c>
      <c r="F249" s="125">
        <f t="shared" si="99"/>
        <v>0</v>
      </c>
      <c r="G249" s="125">
        <v>0</v>
      </c>
      <c r="H249" s="125">
        <f t="shared" si="100"/>
        <v>0</v>
      </c>
      <c r="I249" s="125">
        <v>0</v>
      </c>
      <c r="J249" s="125">
        <v>0</v>
      </c>
      <c r="K249" s="125">
        <v>0</v>
      </c>
      <c r="L249" s="125">
        <v>0</v>
      </c>
      <c r="M249" s="125">
        <v>0</v>
      </c>
      <c r="N249" s="125">
        <v>0</v>
      </c>
      <c r="O249" s="125">
        <v>0</v>
      </c>
      <c r="P249" s="125">
        <v>0</v>
      </c>
      <c r="Q249" s="125"/>
      <c r="R249" s="125">
        <v>0</v>
      </c>
      <c r="S249" s="125">
        <v>0</v>
      </c>
      <c r="T249" s="125">
        <v>0</v>
      </c>
      <c r="U249" s="125">
        <v>0</v>
      </c>
      <c r="V249" s="125">
        <v>0</v>
      </c>
      <c r="W249" s="125">
        <v>0</v>
      </c>
      <c r="X249" s="123"/>
      <c r="Y249" s="123" t="s">
        <v>166</v>
      </c>
      <c r="Z249" s="123"/>
      <c r="AA249" s="124" t="s">
        <v>412</v>
      </c>
      <c r="AB249" s="125">
        <f t="shared" si="101"/>
        <v>0</v>
      </c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>
        <v>0</v>
      </c>
      <c r="BE249" s="125">
        <f t="shared" si="102"/>
        <v>0</v>
      </c>
      <c r="BF249" s="125">
        <f t="shared" si="103"/>
        <v>0</v>
      </c>
      <c r="BG249" s="125"/>
      <c r="BH249" s="125"/>
      <c r="BI249" s="125">
        <v>0</v>
      </c>
      <c r="BJ249" s="125">
        <v>0</v>
      </c>
      <c r="BK249" s="125">
        <v>0</v>
      </c>
      <c r="BL249" s="125">
        <v>0</v>
      </c>
      <c r="BM249" s="125">
        <v>0</v>
      </c>
      <c r="BN249" s="125">
        <v>0</v>
      </c>
      <c r="BO249" s="125">
        <v>0</v>
      </c>
      <c r="BP249" s="125">
        <v>0</v>
      </c>
      <c r="BQ249" s="125">
        <v>0</v>
      </c>
    </row>
    <row r="250" s="110" customFormat="1" spans="1:69">
      <c r="A250" s="123" t="s">
        <v>404</v>
      </c>
      <c r="B250" s="123" t="s">
        <v>168</v>
      </c>
      <c r="C250" s="123" t="s">
        <v>142</v>
      </c>
      <c r="D250" s="124" t="s">
        <v>413</v>
      </c>
      <c r="E250" s="125">
        <f t="shared" si="98"/>
        <v>0</v>
      </c>
      <c r="F250" s="125">
        <f t="shared" si="99"/>
        <v>0</v>
      </c>
      <c r="G250" s="125">
        <v>0</v>
      </c>
      <c r="H250" s="125">
        <f t="shared" si="100"/>
        <v>0</v>
      </c>
      <c r="I250" s="125">
        <v>0</v>
      </c>
      <c r="J250" s="125">
        <v>0</v>
      </c>
      <c r="K250" s="125">
        <v>0</v>
      </c>
      <c r="L250" s="125">
        <v>0</v>
      </c>
      <c r="M250" s="125">
        <v>0</v>
      </c>
      <c r="N250" s="125">
        <v>0</v>
      </c>
      <c r="O250" s="125">
        <v>0</v>
      </c>
      <c r="P250" s="125">
        <v>0</v>
      </c>
      <c r="Q250" s="125"/>
      <c r="R250" s="125">
        <v>0</v>
      </c>
      <c r="S250" s="125">
        <v>0</v>
      </c>
      <c r="T250" s="125">
        <v>0</v>
      </c>
      <c r="U250" s="125">
        <v>0</v>
      </c>
      <c r="V250" s="125">
        <v>0</v>
      </c>
      <c r="W250" s="125">
        <v>0</v>
      </c>
      <c r="X250" s="123" t="s">
        <v>404</v>
      </c>
      <c r="Y250" s="123" t="s">
        <v>168</v>
      </c>
      <c r="Z250" s="123" t="s">
        <v>142</v>
      </c>
      <c r="AA250" s="124" t="s">
        <v>413</v>
      </c>
      <c r="AB250" s="125">
        <f>SUBTOTAL(9,AC250:BD250)</f>
        <v>0</v>
      </c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>
        <v>0</v>
      </c>
      <c r="BE250" s="125">
        <f t="shared" si="102"/>
        <v>0</v>
      </c>
      <c r="BF250" s="125">
        <f t="shared" si="103"/>
        <v>0</v>
      </c>
      <c r="BG250" s="125"/>
      <c r="BH250" s="125"/>
      <c r="BI250" s="125">
        <v>0</v>
      </c>
      <c r="BJ250" s="125">
        <v>0</v>
      </c>
      <c r="BK250" s="125">
        <v>0</v>
      </c>
      <c r="BL250" s="125">
        <v>0</v>
      </c>
      <c r="BM250" s="125">
        <v>0</v>
      </c>
      <c r="BN250" s="125">
        <v>0</v>
      </c>
      <c r="BO250" s="125">
        <v>0</v>
      </c>
      <c r="BP250" s="125">
        <v>0</v>
      </c>
      <c r="BQ250" s="125">
        <v>0</v>
      </c>
    </row>
    <row r="251" s="110" customFormat="1" spans="1:69">
      <c r="A251" s="123" t="s">
        <v>414</v>
      </c>
      <c r="B251" s="123"/>
      <c r="C251" s="123"/>
      <c r="D251" s="124" t="s">
        <v>415</v>
      </c>
      <c r="E251" s="125">
        <f t="shared" si="98"/>
        <v>2598.54</v>
      </c>
      <c r="F251" s="125">
        <f t="shared" si="99"/>
        <v>2052.66</v>
      </c>
      <c r="G251" s="125">
        <v>1049.52</v>
      </c>
      <c r="H251" s="125">
        <f t="shared" si="100"/>
        <v>459.9</v>
      </c>
      <c r="I251" s="125">
        <v>459.9</v>
      </c>
      <c r="J251" s="125">
        <v>0</v>
      </c>
      <c r="K251" s="125">
        <v>0</v>
      </c>
      <c r="L251" s="125">
        <v>0</v>
      </c>
      <c r="M251" s="125">
        <v>87.46</v>
      </c>
      <c r="N251" s="125">
        <v>0</v>
      </c>
      <c r="O251" s="125">
        <v>215.78</v>
      </c>
      <c r="P251" s="125">
        <v>0</v>
      </c>
      <c r="Q251" s="125"/>
      <c r="R251" s="125">
        <v>0</v>
      </c>
      <c r="S251" s="125">
        <v>0</v>
      </c>
      <c r="T251" s="125">
        <v>0</v>
      </c>
      <c r="U251" s="125">
        <v>0</v>
      </c>
      <c r="V251" s="125">
        <v>0</v>
      </c>
      <c r="W251" s="125">
        <v>240</v>
      </c>
      <c r="X251" s="123" t="s">
        <v>414</v>
      </c>
      <c r="Y251" s="123"/>
      <c r="Z251" s="123"/>
      <c r="AA251" s="124" t="s">
        <v>415</v>
      </c>
      <c r="AB251" s="125">
        <f>AB252+AB258+AB260+AB263+AB265+AB267</f>
        <v>542.7</v>
      </c>
      <c r="AC251" s="125">
        <f t="shared" ref="AC251:BD251" si="117">AC252+AC258+AC260+AC263+AC265+AC267</f>
        <v>58.2</v>
      </c>
      <c r="AD251" s="125">
        <f t="shared" si="117"/>
        <v>8.6</v>
      </c>
      <c r="AE251" s="125">
        <f t="shared" si="117"/>
        <v>0</v>
      </c>
      <c r="AF251" s="125">
        <f t="shared" si="117"/>
        <v>0</v>
      </c>
      <c r="AG251" s="125">
        <f t="shared" si="117"/>
        <v>13.5</v>
      </c>
      <c r="AH251" s="125">
        <f t="shared" si="117"/>
        <v>22.2</v>
      </c>
      <c r="AI251" s="125">
        <f t="shared" si="117"/>
        <v>14.4</v>
      </c>
      <c r="AJ251" s="125">
        <f t="shared" si="117"/>
        <v>0</v>
      </c>
      <c r="AK251" s="125">
        <f t="shared" si="117"/>
        <v>0.6</v>
      </c>
      <c r="AL251" s="125">
        <f t="shared" si="117"/>
        <v>42.5</v>
      </c>
      <c r="AM251" s="125">
        <f t="shared" si="117"/>
        <v>0</v>
      </c>
      <c r="AN251" s="125">
        <f t="shared" si="117"/>
        <v>22.4</v>
      </c>
      <c r="AO251" s="125">
        <f t="shared" si="117"/>
        <v>7.3</v>
      </c>
      <c r="AP251" s="125">
        <f t="shared" si="117"/>
        <v>1.1</v>
      </c>
      <c r="AQ251" s="125">
        <f t="shared" si="117"/>
        <v>3.2</v>
      </c>
      <c r="AR251" s="125">
        <f t="shared" si="117"/>
        <v>20.8</v>
      </c>
      <c r="AS251" s="125">
        <f t="shared" si="117"/>
        <v>0</v>
      </c>
      <c r="AT251" s="125">
        <f t="shared" si="117"/>
        <v>0</v>
      </c>
      <c r="AU251" s="125">
        <f t="shared" si="117"/>
        <v>0</v>
      </c>
      <c r="AV251" s="125">
        <f t="shared" si="117"/>
        <v>11.6</v>
      </c>
      <c r="AW251" s="125">
        <f t="shared" si="117"/>
        <v>0.4</v>
      </c>
      <c r="AX251" s="125">
        <f t="shared" si="117"/>
        <v>137.7</v>
      </c>
      <c r="AY251" s="125">
        <f t="shared" si="117"/>
        <v>0</v>
      </c>
      <c r="AZ251" s="125">
        <f t="shared" si="117"/>
        <v>24</v>
      </c>
      <c r="BA251" s="125">
        <f t="shared" si="117"/>
        <v>79.4</v>
      </c>
      <c r="BB251" s="125">
        <f t="shared" si="117"/>
        <v>0</v>
      </c>
      <c r="BC251" s="125">
        <f t="shared" si="117"/>
        <v>74.8</v>
      </c>
      <c r="BD251" s="125">
        <f t="shared" si="117"/>
        <v>0</v>
      </c>
      <c r="BE251" s="125">
        <f t="shared" si="102"/>
        <v>3.18</v>
      </c>
      <c r="BF251" s="125">
        <f t="shared" si="103"/>
        <v>0</v>
      </c>
      <c r="BG251" s="125"/>
      <c r="BH251" s="125"/>
      <c r="BI251" s="125">
        <v>0</v>
      </c>
      <c r="BJ251" s="125">
        <v>0</v>
      </c>
      <c r="BK251" s="125">
        <v>3.18</v>
      </c>
      <c r="BL251" s="125">
        <v>0</v>
      </c>
      <c r="BM251" s="125">
        <v>0</v>
      </c>
      <c r="BN251" s="125">
        <v>0</v>
      </c>
      <c r="BO251" s="125">
        <v>0</v>
      </c>
      <c r="BP251" s="125">
        <v>0</v>
      </c>
      <c r="BQ251" s="125">
        <v>0</v>
      </c>
    </row>
    <row r="252" s="110" customFormat="1" spans="1:69">
      <c r="A252" s="123"/>
      <c r="B252" s="123" t="s">
        <v>137</v>
      </c>
      <c r="C252" s="123"/>
      <c r="D252" s="124" t="s">
        <v>416</v>
      </c>
      <c r="E252" s="125">
        <f t="shared" si="98"/>
        <v>1297.66</v>
      </c>
      <c r="F252" s="125">
        <f t="shared" si="99"/>
        <v>1210.55</v>
      </c>
      <c r="G252" s="125">
        <v>557.31</v>
      </c>
      <c r="H252" s="125">
        <f t="shared" si="100"/>
        <v>356.4</v>
      </c>
      <c r="I252" s="125">
        <v>356.4</v>
      </c>
      <c r="J252" s="125">
        <v>0</v>
      </c>
      <c r="K252" s="125">
        <v>0</v>
      </c>
      <c r="L252" s="125">
        <v>0</v>
      </c>
      <c r="M252" s="125">
        <v>46.44</v>
      </c>
      <c r="N252" s="125">
        <v>0</v>
      </c>
      <c r="O252" s="125">
        <v>50.4</v>
      </c>
      <c r="P252" s="125">
        <v>0</v>
      </c>
      <c r="Q252" s="125"/>
      <c r="R252" s="125">
        <v>0</v>
      </c>
      <c r="S252" s="125">
        <v>0</v>
      </c>
      <c r="T252" s="125">
        <v>0</v>
      </c>
      <c r="U252" s="125">
        <v>0</v>
      </c>
      <c r="V252" s="125">
        <v>0</v>
      </c>
      <c r="W252" s="125">
        <v>200</v>
      </c>
      <c r="X252" s="123"/>
      <c r="Y252" s="123" t="s">
        <v>137</v>
      </c>
      <c r="Z252" s="123"/>
      <c r="AA252" s="124" t="s">
        <v>416</v>
      </c>
      <c r="AB252" s="125">
        <f>SUM(AB253:AB257)</f>
        <v>85.46</v>
      </c>
      <c r="AC252" s="125">
        <f t="shared" ref="AC252:BD252" si="118">SUM(AC253:AC257)</f>
        <v>7</v>
      </c>
      <c r="AD252" s="125">
        <f t="shared" si="118"/>
        <v>0</v>
      </c>
      <c r="AE252" s="125">
        <f t="shared" si="118"/>
        <v>0</v>
      </c>
      <c r="AF252" s="125">
        <f t="shared" si="118"/>
        <v>0</v>
      </c>
      <c r="AG252" s="125">
        <f t="shared" si="118"/>
        <v>1.5</v>
      </c>
      <c r="AH252" s="125">
        <f t="shared" si="118"/>
        <v>2.8</v>
      </c>
      <c r="AI252" s="125">
        <f t="shared" si="118"/>
        <v>1.1</v>
      </c>
      <c r="AJ252" s="125">
        <f t="shared" si="118"/>
        <v>0</v>
      </c>
      <c r="AK252" s="125">
        <f t="shared" si="118"/>
        <v>0.3</v>
      </c>
      <c r="AL252" s="125">
        <f t="shared" si="118"/>
        <v>11.2</v>
      </c>
      <c r="AM252" s="125">
        <f t="shared" si="118"/>
        <v>0</v>
      </c>
      <c r="AN252" s="125">
        <f t="shared" si="118"/>
        <v>1.2</v>
      </c>
      <c r="AO252" s="125">
        <f t="shared" si="118"/>
        <v>0</v>
      </c>
      <c r="AP252" s="125">
        <f t="shared" si="118"/>
        <v>1</v>
      </c>
      <c r="AQ252" s="125">
        <f t="shared" si="118"/>
        <v>0</v>
      </c>
      <c r="AR252" s="125">
        <f t="shared" si="118"/>
        <v>10.8</v>
      </c>
      <c r="AS252" s="125">
        <f t="shared" si="118"/>
        <v>0</v>
      </c>
      <c r="AT252" s="125">
        <f t="shared" si="118"/>
        <v>0</v>
      </c>
      <c r="AU252" s="125">
        <f t="shared" si="118"/>
        <v>0</v>
      </c>
      <c r="AV252" s="125">
        <f t="shared" si="118"/>
        <v>0.6</v>
      </c>
      <c r="AW252" s="125">
        <f t="shared" si="118"/>
        <v>0</v>
      </c>
      <c r="AX252" s="125">
        <f t="shared" si="118"/>
        <v>28.8</v>
      </c>
      <c r="AY252" s="125">
        <f t="shared" si="118"/>
        <v>0</v>
      </c>
      <c r="AZ252" s="125">
        <f t="shared" si="118"/>
        <v>2</v>
      </c>
      <c r="BA252" s="125">
        <f t="shared" si="118"/>
        <v>17.16</v>
      </c>
      <c r="BB252" s="125">
        <f t="shared" si="118"/>
        <v>0</v>
      </c>
      <c r="BC252" s="125">
        <f t="shared" si="118"/>
        <v>0</v>
      </c>
      <c r="BD252" s="125">
        <f t="shared" si="118"/>
        <v>0</v>
      </c>
      <c r="BE252" s="125">
        <f t="shared" si="102"/>
        <v>1.65</v>
      </c>
      <c r="BF252" s="125">
        <f t="shared" si="103"/>
        <v>0</v>
      </c>
      <c r="BG252" s="125"/>
      <c r="BH252" s="125"/>
      <c r="BI252" s="125">
        <v>0</v>
      </c>
      <c r="BJ252" s="125">
        <v>0</v>
      </c>
      <c r="BK252" s="125">
        <v>1.65</v>
      </c>
      <c r="BL252" s="125">
        <v>0</v>
      </c>
      <c r="BM252" s="125">
        <v>0</v>
      </c>
      <c r="BN252" s="125">
        <v>0</v>
      </c>
      <c r="BO252" s="125">
        <v>0</v>
      </c>
      <c r="BP252" s="125">
        <v>0</v>
      </c>
      <c r="BQ252" s="125">
        <v>0</v>
      </c>
    </row>
    <row r="253" s="110" customFormat="1" spans="1:69">
      <c r="A253" s="123" t="s">
        <v>417</v>
      </c>
      <c r="B253" s="123" t="s">
        <v>140</v>
      </c>
      <c r="C253" s="123" t="s">
        <v>137</v>
      </c>
      <c r="D253" s="124" t="s">
        <v>141</v>
      </c>
      <c r="E253" s="125">
        <f t="shared" si="98"/>
        <v>298.47</v>
      </c>
      <c r="F253" s="125">
        <f t="shared" si="99"/>
        <v>234.86</v>
      </c>
      <c r="G253" s="125">
        <v>145.35</v>
      </c>
      <c r="H253" s="125">
        <f t="shared" si="100"/>
        <v>61.65</v>
      </c>
      <c r="I253" s="125">
        <v>61.65</v>
      </c>
      <c r="J253" s="125">
        <v>0</v>
      </c>
      <c r="K253" s="125">
        <v>0</v>
      </c>
      <c r="L253" s="125">
        <v>0</v>
      </c>
      <c r="M253" s="125">
        <v>12.11</v>
      </c>
      <c r="N253" s="125">
        <v>0</v>
      </c>
      <c r="O253" s="125">
        <v>15.75</v>
      </c>
      <c r="P253" s="125">
        <v>0</v>
      </c>
      <c r="Q253" s="125"/>
      <c r="R253" s="125">
        <v>0</v>
      </c>
      <c r="S253" s="125">
        <v>0</v>
      </c>
      <c r="T253" s="125">
        <v>0</v>
      </c>
      <c r="U253" s="125">
        <v>0</v>
      </c>
      <c r="V253" s="125">
        <v>0</v>
      </c>
      <c r="W253" s="125">
        <v>0</v>
      </c>
      <c r="X253" s="123" t="s">
        <v>417</v>
      </c>
      <c r="Y253" s="123" t="s">
        <v>140</v>
      </c>
      <c r="Z253" s="123" t="s">
        <v>137</v>
      </c>
      <c r="AA253" s="124" t="s">
        <v>141</v>
      </c>
      <c r="AB253" s="125">
        <f t="shared" ref="AB253:AB257" si="119">SUBTOTAL(9,AC253:BD253)</f>
        <v>61.96</v>
      </c>
      <c r="AC253" s="136">
        <v>3</v>
      </c>
      <c r="AD253" s="136">
        <v>0</v>
      </c>
      <c r="AE253" s="137">
        <v>0</v>
      </c>
      <c r="AF253" s="137">
        <v>0</v>
      </c>
      <c r="AG253" s="136">
        <v>1.2</v>
      </c>
      <c r="AH253" s="136">
        <v>1.5</v>
      </c>
      <c r="AI253" s="136">
        <v>1</v>
      </c>
      <c r="AJ253" s="136">
        <v>0</v>
      </c>
      <c r="AK253" s="136">
        <v>0</v>
      </c>
      <c r="AL253" s="136">
        <v>5</v>
      </c>
      <c r="AM253" s="137">
        <v>0</v>
      </c>
      <c r="AN253" s="136">
        <v>1</v>
      </c>
      <c r="AO253" s="136">
        <v>0</v>
      </c>
      <c r="AP253" s="136">
        <v>1</v>
      </c>
      <c r="AQ253" s="136">
        <v>0</v>
      </c>
      <c r="AR253" s="136">
        <v>6</v>
      </c>
      <c r="AS253" s="137">
        <v>0</v>
      </c>
      <c r="AT253" s="137">
        <v>0</v>
      </c>
      <c r="AU253" s="137">
        <v>0</v>
      </c>
      <c r="AV253" s="136">
        <v>0</v>
      </c>
      <c r="AW253" s="137">
        <v>0</v>
      </c>
      <c r="AX253" s="136">
        <v>25.1</v>
      </c>
      <c r="AY253" s="136">
        <v>0</v>
      </c>
      <c r="AZ253" s="136">
        <v>0</v>
      </c>
      <c r="BA253" s="136">
        <v>17.16</v>
      </c>
      <c r="BB253" s="136">
        <v>0</v>
      </c>
      <c r="BC253" s="136">
        <v>0</v>
      </c>
      <c r="BD253" s="125">
        <v>0</v>
      </c>
      <c r="BE253" s="125">
        <f t="shared" si="102"/>
        <v>1.65</v>
      </c>
      <c r="BF253" s="125">
        <f t="shared" si="103"/>
        <v>0</v>
      </c>
      <c r="BG253" s="125"/>
      <c r="BH253" s="125"/>
      <c r="BI253" s="125">
        <v>0</v>
      </c>
      <c r="BJ253" s="125">
        <v>0</v>
      </c>
      <c r="BK253" s="125">
        <v>1.65</v>
      </c>
      <c r="BL253" s="125">
        <v>0</v>
      </c>
      <c r="BM253" s="125">
        <v>0</v>
      </c>
      <c r="BN253" s="125">
        <v>0</v>
      </c>
      <c r="BO253" s="125">
        <v>0</v>
      </c>
      <c r="BP253" s="125">
        <v>0</v>
      </c>
      <c r="BQ253" s="125">
        <v>0</v>
      </c>
    </row>
    <row r="254" s="110" customFormat="1" spans="1:69">
      <c r="A254" s="123" t="s">
        <v>417</v>
      </c>
      <c r="B254" s="123" t="s">
        <v>140</v>
      </c>
      <c r="C254" s="123" t="s">
        <v>156</v>
      </c>
      <c r="D254" s="124" t="s">
        <v>418</v>
      </c>
      <c r="E254" s="125">
        <f t="shared" si="98"/>
        <v>857.44</v>
      </c>
      <c r="F254" s="125">
        <f t="shared" si="99"/>
        <v>857.44</v>
      </c>
      <c r="G254" s="125">
        <v>336.87</v>
      </c>
      <c r="H254" s="125">
        <f t="shared" si="100"/>
        <v>292.5</v>
      </c>
      <c r="I254" s="125">
        <v>292.5</v>
      </c>
      <c r="J254" s="125">
        <v>0</v>
      </c>
      <c r="K254" s="125">
        <v>0</v>
      </c>
      <c r="L254" s="125">
        <v>0</v>
      </c>
      <c r="M254" s="125">
        <v>28.07</v>
      </c>
      <c r="N254" s="125">
        <v>0</v>
      </c>
      <c r="O254" s="125">
        <v>0</v>
      </c>
      <c r="P254" s="125">
        <v>0</v>
      </c>
      <c r="Q254" s="125"/>
      <c r="R254" s="125">
        <v>0</v>
      </c>
      <c r="S254" s="125">
        <v>0</v>
      </c>
      <c r="T254" s="125">
        <v>0</v>
      </c>
      <c r="U254" s="125">
        <v>0</v>
      </c>
      <c r="V254" s="125">
        <v>0</v>
      </c>
      <c r="W254" s="125">
        <v>200</v>
      </c>
      <c r="X254" s="123" t="s">
        <v>417</v>
      </c>
      <c r="Y254" s="123" t="s">
        <v>140</v>
      </c>
      <c r="Z254" s="123" t="s">
        <v>156</v>
      </c>
      <c r="AA254" s="124" t="s">
        <v>418</v>
      </c>
      <c r="AB254" s="125">
        <f t="shared" si="119"/>
        <v>0</v>
      </c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>
        <v>0</v>
      </c>
      <c r="BE254" s="125">
        <f t="shared" si="102"/>
        <v>0</v>
      </c>
      <c r="BF254" s="125">
        <f t="shared" si="103"/>
        <v>0</v>
      </c>
      <c r="BG254" s="125"/>
      <c r="BH254" s="125"/>
      <c r="BI254" s="125">
        <v>0</v>
      </c>
      <c r="BJ254" s="125">
        <v>0</v>
      </c>
      <c r="BK254" s="125">
        <v>0</v>
      </c>
      <c r="BL254" s="125">
        <v>0</v>
      </c>
      <c r="BM254" s="125">
        <v>0</v>
      </c>
      <c r="BN254" s="125">
        <v>0</v>
      </c>
      <c r="BO254" s="125">
        <v>0</v>
      </c>
      <c r="BP254" s="125">
        <v>0</v>
      </c>
      <c r="BQ254" s="125">
        <v>0</v>
      </c>
    </row>
    <row r="255" s="110" customFormat="1" spans="1:69">
      <c r="A255" s="123" t="s">
        <v>417</v>
      </c>
      <c r="B255" s="123" t="s">
        <v>140</v>
      </c>
      <c r="C255" s="123" t="s">
        <v>166</v>
      </c>
      <c r="D255" s="124" t="s">
        <v>419</v>
      </c>
      <c r="E255" s="125">
        <f t="shared" si="98"/>
        <v>0</v>
      </c>
      <c r="F255" s="125">
        <f t="shared" si="99"/>
        <v>0</v>
      </c>
      <c r="G255" s="125">
        <v>0</v>
      </c>
      <c r="H255" s="125">
        <f t="shared" si="100"/>
        <v>0</v>
      </c>
      <c r="I255" s="125">
        <v>0</v>
      </c>
      <c r="J255" s="125">
        <v>0</v>
      </c>
      <c r="K255" s="125">
        <v>0</v>
      </c>
      <c r="L255" s="125">
        <v>0</v>
      </c>
      <c r="M255" s="125">
        <v>0</v>
      </c>
      <c r="N255" s="125">
        <v>0</v>
      </c>
      <c r="O255" s="125">
        <v>0</v>
      </c>
      <c r="P255" s="125">
        <v>0</v>
      </c>
      <c r="Q255" s="125"/>
      <c r="R255" s="125">
        <v>0</v>
      </c>
      <c r="S255" s="125">
        <v>0</v>
      </c>
      <c r="T255" s="125">
        <v>0</v>
      </c>
      <c r="U255" s="125">
        <v>0</v>
      </c>
      <c r="V255" s="125">
        <v>0</v>
      </c>
      <c r="W255" s="125">
        <v>0</v>
      </c>
      <c r="X255" s="123" t="s">
        <v>417</v>
      </c>
      <c r="Y255" s="123" t="s">
        <v>140</v>
      </c>
      <c r="Z255" s="123" t="s">
        <v>166</v>
      </c>
      <c r="AA255" s="124" t="s">
        <v>419</v>
      </c>
      <c r="AB255" s="125">
        <f t="shared" si="119"/>
        <v>0</v>
      </c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>
        <v>0</v>
      </c>
      <c r="BE255" s="125">
        <f t="shared" si="102"/>
        <v>0</v>
      </c>
      <c r="BF255" s="125">
        <f t="shared" si="103"/>
        <v>0</v>
      </c>
      <c r="BG255" s="125"/>
      <c r="BH255" s="125"/>
      <c r="BI255" s="125">
        <v>0</v>
      </c>
      <c r="BJ255" s="125">
        <v>0</v>
      </c>
      <c r="BK255" s="125">
        <v>0</v>
      </c>
      <c r="BL255" s="125">
        <v>0</v>
      </c>
      <c r="BM255" s="125">
        <v>0</v>
      </c>
      <c r="BN255" s="125">
        <v>0</v>
      </c>
      <c r="BO255" s="125">
        <v>0</v>
      </c>
      <c r="BP255" s="125">
        <v>0</v>
      </c>
      <c r="BQ255" s="125">
        <v>0</v>
      </c>
    </row>
    <row r="256" s="110" customFormat="1" spans="1:69">
      <c r="A256" s="123" t="s">
        <v>417</v>
      </c>
      <c r="B256" s="123" t="s">
        <v>140</v>
      </c>
      <c r="C256" s="123" t="s">
        <v>163</v>
      </c>
      <c r="D256" s="124" t="s">
        <v>420</v>
      </c>
      <c r="E256" s="125">
        <f t="shared" si="98"/>
        <v>40.17</v>
      </c>
      <c r="F256" s="125">
        <f t="shared" si="99"/>
        <v>33.17</v>
      </c>
      <c r="G256" s="125">
        <v>20.44</v>
      </c>
      <c r="H256" s="125">
        <f t="shared" si="100"/>
        <v>0</v>
      </c>
      <c r="I256" s="125">
        <v>0</v>
      </c>
      <c r="J256" s="125">
        <v>0</v>
      </c>
      <c r="K256" s="125">
        <v>0</v>
      </c>
      <c r="L256" s="125">
        <v>0</v>
      </c>
      <c r="M256" s="125">
        <v>1.7</v>
      </c>
      <c r="N256" s="125">
        <v>0</v>
      </c>
      <c r="O256" s="125">
        <v>11.03</v>
      </c>
      <c r="P256" s="125">
        <v>0</v>
      </c>
      <c r="Q256" s="125"/>
      <c r="R256" s="125">
        <v>0</v>
      </c>
      <c r="S256" s="125">
        <v>0</v>
      </c>
      <c r="T256" s="125">
        <v>0</v>
      </c>
      <c r="U256" s="125">
        <v>0</v>
      </c>
      <c r="V256" s="125">
        <v>0</v>
      </c>
      <c r="W256" s="125">
        <v>0</v>
      </c>
      <c r="X256" s="123" t="s">
        <v>417</v>
      </c>
      <c r="Y256" s="123" t="s">
        <v>140</v>
      </c>
      <c r="Z256" s="123" t="s">
        <v>163</v>
      </c>
      <c r="AA256" s="124" t="s">
        <v>420</v>
      </c>
      <c r="AB256" s="125">
        <f t="shared" si="119"/>
        <v>7</v>
      </c>
      <c r="AC256" s="136">
        <v>1</v>
      </c>
      <c r="AD256" s="136">
        <v>0</v>
      </c>
      <c r="AE256" s="137">
        <v>0</v>
      </c>
      <c r="AF256" s="137">
        <v>0</v>
      </c>
      <c r="AG256" s="136">
        <v>0.2</v>
      </c>
      <c r="AH256" s="136">
        <v>0.3</v>
      </c>
      <c r="AI256" s="136">
        <v>0</v>
      </c>
      <c r="AJ256" s="136">
        <v>0</v>
      </c>
      <c r="AK256" s="136">
        <v>0</v>
      </c>
      <c r="AL256" s="136">
        <v>3.2</v>
      </c>
      <c r="AM256" s="137">
        <v>0</v>
      </c>
      <c r="AN256" s="136">
        <v>0</v>
      </c>
      <c r="AO256" s="136">
        <v>0</v>
      </c>
      <c r="AP256" s="136">
        <v>0</v>
      </c>
      <c r="AQ256" s="136">
        <v>0</v>
      </c>
      <c r="AR256" s="136">
        <v>0.3</v>
      </c>
      <c r="AS256" s="137">
        <v>0</v>
      </c>
      <c r="AT256" s="137">
        <v>0</v>
      </c>
      <c r="AU256" s="137">
        <v>0</v>
      </c>
      <c r="AV256" s="136">
        <v>0</v>
      </c>
      <c r="AW256" s="137">
        <v>0</v>
      </c>
      <c r="AX256" s="136">
        <v>2</v>
      </c>
      <c r="AY256" s="136">
        <v>0</v>
      </c>
      <c r="AZ256" s="136">
        <v>0</v>
      </c>
      <c r="BA256" s="136">
        <v>0</v>
      </c>
      <c r="BB256" s="136">
        <v>0</v>
      </c>
      <c r="BC256" s="136">
        <v>0</v>
      </c>
      <c r="BD256" s="125">
        <v>0</v>
      </c>
      <c r="BE256" s="125">
        <f t="shared" si="102"/>
        <v>0</v>
      </c>
      <c r="BF256" s="125">
        <f t="shared" si="103"/>
        <v>0</v>
      </c>
      <c r="BG256" s="125"/>
      <c r="BH256" s="125"/>
      <c r="BI256" s="125">
        <v>0</v>
      </c>
      <c r="BJ256" s="125">
        <v>0</v>
      </c>
      <c r="BK256" s="125">
        <v>0</v>
      </c>
      <c r="BL256" s="125">
        <v>0</v>
      </c>
      <c r="BM256" s="125">
        <v>0</v>
      </c>
      <c r="BN256" s="125">
        <v>0</v>
      </c>
      <c r="BO256" s="125">
        <v>0</v>
      </c>
      <c r="BP256" s="125">
        <v>0</v>
      </c>
      <c r="BQ256" s="125">
        <v>0</v>
      </c>
    </row>
    <row r="257" s="110" customFormat="1" spans="1:69">
      <c r="A257" s="123" t="s">
        <v>417</v>
      </c>
      <c r="B257" s="123" t="s">
        <v>140</v>
      </c>
      <c r="C257" s="123" t="s">
        <v>154</v>
      </c>
      <c r="D257" s="124" t="s">
        <v>421</v>
      </c>
      <c r="E257" s="125">
        <f t="shared" si="98"/>
        <v>101.58</v>
      </c>
      <c r="F257" s="125">
        <f t="shared" si="99"/>
        <v>85.08</v>
      </c>
      <c r="G257" s="125">
        <v>54.65</v>
      </c>
      <c r="H257" s="125">
        <f t="shared" si="100"/>
        <v>2.25</v>
      </c>
      <c r="I257" s="125">
        <v>2.25</v>
      </c>
      <c r="J257" s="125">
        <v>0</v>
      </c>
      <c r="K257" s="125">
        <v>0</v>
      </c>
      <c r="L257" s="125">
        <v>0</v>
      </c>
      <c r="M257" s="125">
        <v>4.55</v>
      </c>
      <c r="N257" s="125">
        <v>0</v>
      </c>
      <c r="O257" s="125">
        <v>23.63</v>
      </c>
      <c r="P257" s="125">
        <v>0</v>
      </c>
      <c r="Q257" s="125"/>
      <c r="R257" s="125">
        <v>0</v>
      </c>
      <c r="S257" s="125">
        <v>0</v>
      </c>
      <c r="T257" s="125">
        <v>0</v>
      </c>
      <c r="U257" s="125">
        <v>0</v>
      </c>
      <c r="V257" s="125">
        <v>0</v>
      </c>
      <c r="W257" s="125">
        <v>0</v>
      </c>
      <c r="X257" s="123" t="s">
        <v>417</v>
      </c>
      <c r="Y257" s="123" t="s">
        <v>140</v>
      </c>
      <c r="Z257" s="123" t="s">
        <v>154</v>
      </c>
      <c r="AA257" s="124" t="s">
        <v>421</v>
      </c>
      <c r="AB257" s="125">
        <f t="shared" si="119"/>
        <v>16.5</v>
      </c>
      <c r="AC257" s="136">
        <v>3</v>
      </c>
      <c r="AD257" s="136">
        <v>0</v>
      </c>
      <c r="AE257" s="137">
        <v>0</v>
      </c>
      <c r="AF257" s="137">
        <v>0</v>
      </c>
      <c r="AG257" s="136">
        <v>0.1</v>
      </c>
      <c r="AH257" s="136">
        <v>1</v>
      </c>
      <c r="AI257" s="136">
        <v>0.1</v>
      </c>
      <c r="AJ257" s="136">
        <v>0</v>
      </c>
      <c r="AK257" s="136">
        <v>0.3</v>
      </c>
      <c r="AL257" s="136">
        <v>3</v>
      </c>
      <c r="AM257" s="137">
        <v>0</v>
      </c>
      <c r="AN257" s="136">
        <v>0.2</v>
      </c>
      <c r="AO257" s="136">
        <v>0</v>
      </c>
      <c r="AP257" s="136">
        <v>0</v>
      </c>
      <c r="AQ257" s="136">
        <v>0</v>
      </c>
      <c r="AR257" s="136">
        <v>4.5</v>
      </c>
      <c r="AS257" s="137">
        <v>0</v>
      </c>
      <c r="AT257" s="137">
        <v>0</v>
      </c>
      <c r="AU257" s="137">
        <v>0</v>
      </c>
      <c r="AV257" s="136">
        <v>0.6</v>
      </c>
      <c r="AW257" s="137">
        <v>0</v>
      </c>
      <c r="AX257" s="136">
        <v>1.7</v>
      </c>
      <c r="AY257" s="136">
        <v>0</v>
      </c>
      <c r="AZ257" s="136">
        <v>2</v>
      </c>
      <c r="BA257" s="136">
        <v>0</v>
      </c>
      <c r="BB257" s="136">
        <v>0</v>
      </c>
      <c r="BC257" s="136">
        <v>0</v>
      </c>
      <c r="BD257" s="125">
        <v>0</v>
      </c>
      <c r="BE257" s="125">
        <f t="shared" si="102"/>
        <v>0</v>
      </c>
      <c r="BF257" s="125">
        <f t="shared" si="103"/>
        <v>0</v>
      </c>
      <c r="BG257" s="125"/>
      <c r="BH257" s="125"/>
      <c r="BI257" s="125">
        <v>0</v>
      </c>
      <c r="BJ257" s="125">
        <v>0</v>
      </c>
      <c r="BK257" s="125">
        <v>0</v>
      </c>
      <c r="BL257" s="125">
        <v>0</v>
      </c>
      <c r="BM257" s="125">
        <v>0</v>
      </c>
      <c r="BN257" s="125">
        <v>0</v>
      </c>
      <c r="BO257" s="125">
        <v>0</v>
      </c>
      <c r="BP257" s="125">
        <v>0</v>
      </c>
      <c r="BQ257" s="125">
        <v>0</v>
      </c>
    </row>
    <row r="258" s="110" customFormat="1" spans="1:69">
      <c r="A258" s="123"/>
      <c r="B258" s="123" t="s">
        <v>142</v>
      </c>
      <c r="C258" s="123"/>
      <c r="D258" s="124" t="s">
        <v>422</v>
      </c>
      <c r="E258" s="125">
        <f t="shared" si="98"/>
        <v>252.89</v>
      </c>
      <c r="F258" s="125">
        <f t="shared" si="99"/>
        <v>165.27</v>
      </c>
      <c r="G258" s="125">
        <v>93.36</v>
      </c>
      <c r="H258" s="125">
        <f t="shared" si="100"/>
        <v>56.25</v>
      </c>
      <c r="I258" s="125">
        <v>56.25</v>
      </c>
      <c r="J258" s="125">
        <v>0</v>
      </c>
      <c r="K258" s="125">
        <v>0</v>
      </c>
      <c r="L258" s="125">
        <v>0</v>
      </c>
      <c r="M258" s="125">
        <v>7.78</v>
      </c>
      <c r="N258" s="125">
        <v>0</v>
      </c>
      <c r="O258" s="125">
        <v>7.88</v>
      </c>
      <c r="P258" s="125">
        <v>0</v>
      </c>
      <c r="Q258" s="125"/>
      <c r="R258" s="125">
        <v>0</v>
      </c>
      <c r="S258" s="125">
        <v>0</v>
      </c>
      <c r="T258" s="125">
        <v>0</v>
      </c>
      <c r="U258" s="125">
        <v>0</v>
      </c>
      <c r="V258" s="125">
        <v>0</v>
      </c>
      <c r="W258" s="125">
        <v>0</v>
      </c>
      <c r="X258" s="123"/>
      <c r="Y258" s="123" t="s">
        <v>142</v>
      </c>
      <c r="Z258" s="123"/>
      <c r="AA258" s="124" t="s">
        <v>422</v>
      </c>
      <c r="AB258" s="125">
        <f>AB259</f>
        <v>87.62</v>
      </c>
      <c r="AC258" s="125">
        <f t="shared" ref="AC258:BD258" si="120">AC259</f>
        <v>7.5</v>
      </c>
      <c r="AD258" s="125">
        <f t="shared" si="120"/>
        <v>0.5</v>
      </c>
      <c r="AE258" s="125">
        <f t="shared" si="120"/>
        <v>0</v>
      </c>
      <c r="AF258" s="125">
        <f t="shared" si="120"/>
        <v>0</v>
      </c>
      <c r="AG258" s="125">
        <f t="shared" si="120"/>
        <v>0.8</v>
      </c>
      <c r="AH258" s="125">
        <f t="shared" si="120"/>
        <v>3.3</v>
      </c>
      <c r="AI258" s="125">
        <f t="shared" si="120"/>
        <v>1.5</v>
      </c>
      <c r="AJ258" s="125">
        <f t="shared" si="120"/>
        <v>0</v>
      </c>
      <c r="AK258" s="125">
        <f t="shared" si="120"/>
        <v>0</v>
      </c>
      <c r="AL258" s="125">
        <f t="shared" si="120"/>
        <v>20.3</v>
      </c>
      <c r="AM258" s="125">
        <f t="shared" si="120"/>
        <v>0</v>
      </c>
      <c r="AN258" s="125">
        <f t="shared" si="120"/>
        <v>0.2</v>
      </c>
      <c r="AO258" s="125">
        <f t="shared" si="120"/>
        <v>2.3</v>
      </c>
      <c r="AP258" s="125">
        <f t="shared" si="120"/>
        <v>0.1</v>
      </c>
      <c r="AQ258" s="125">
        <f t="shared" si="120"/>
        <v>1.2</v>
      </c>
      <c r="AR258" s="125">
        <f t="shared" si="120"/>
        <v>3.5</v>
      </c>
      <c r="AS258" s="125">
        <f t="shared" si="120"/>
        <v>0</v>
      </c>
      <c r="AT258" s="125">
        <f t="shared" si="120"/>
        <v>0</v>
      </c>
      <c r="AU258" s="125">
        <f t="shared" si="120"/>
        <v>0</v>
      </c>
      <c r="AV258" s="125">
        <f t="shared" si="120"/>
        <v>1</v>
      </c>
      <c r="AW258" s="125">
        <f t="shared" si="120"/>
        <v>0</v>
      </c>
      <c r="AX258" s="125">
        <f t="shared" si="120"/>
        <v>14</v>
      </c>
      <c r="AY258" s="125">
        <f t="shared" si="120"/>
        <v>0</v>
      </c>
      <c r="AZ258" s="125">
        <f t="shared" si="120"/>
        <v>0</v>
      </c>
      <c r="BA258" s="125">
        <f t="shared" si="120"/>
        <v>19.52</v>
      </c>
      <c r="BB258" s="125">
        <f t="shared" si="120"/>
        <v>0</v>
      </c>
      <c r="BC258" s="125">
        <f t="shared" si="120"/>
        <v>11.9</v>
      </c>
      <c r="BD258" s="125">
        <f t="shared" si="120"/>
        <v>0</v>
      </c>
      <c r="BE258" s="125">
        <f t="shared" si="102"/>
        <v>0</v>
      </c>
      <c r="BF258" s="125">
        <f t="shared" si="103"/>
        <v>0</v>
      </c>
      <c r="BG258" s="125"/>
      <c r="BH258" s="125"/>
      <c r="BI258" s="125">
        <v>0</v>
      </c>
      <c r="BJ258" s="125">
        <v>0</v>
      </c>
      <c r="BK258" s="125">
        <v>0</v>
      </c>
      <c r="BL258" s="125">
        <v>0</v>
      </c>
      <c r="BM258" s="125">
        <v>0</v>
      </c>
      <c r="BN258" s="125">
        <v>0</v>
      </c>
      <c r="BO258" s="125">
        <v>0</v>
      </c>
      <c r="BP258" s="125">
        <v>0</v>
      </c>
      <c r="BQ258" s="125">
        <v>0</v>
      </c>
    </row>
    <row r="259" s="110" customFormat="1" spans="1:69">
      <c r="A259" s="123" t="s">
        <v>417</v>
      </c>
      <c r="B259" s="123" t="s">
        <v>144</v>
      </c>
      <c r="C259" s="123" t="s">
        <v>137</v>
      </c>
      <c r="D259" s="124" t="s">
        <v>423</v>
      </c>
      <c r="E259" s="125">
        <f t="shared" si="98"/>
        <v>252.89</v>
      </c>
      <c r="F259" s="125">
        <f t="shared" si="99"/>
        <v>165.27</v>
      </c>
      <c r="G259" s="125">
        <v>93.36</v>
      </c>
      <c r="H259" s="125">
        <f t="shared" si="100"/>
        <v>56.25</v>
      </c>
      <c r="I259" s="125">
        <v>56.25</v>
      </c>
      <c r="J259" s="125">
        <v>0</v>
      </c>
      <c r="K259" s="125">
        <v>0</v>
      </c>
      <c r="L259" s="125">
        <v>0</v>
      </c>
      <c r="M259" s="125">
        <v>7.78</v>
      </c>
      <c r="N259" s="125">
        <v>0</v>
      </c>
      <c r="O259" s="125">
        <v>7.88</v>
      </c>
      <c r="P259" s="125">
        <v>0</v>
      </c>
      <c r="Q259" s="125"/>
      <c r="R259" s="125">
        <v>0</v>
      </c>
      <c r="S259" s="125">
        <v>0</v>
      </c>
      <c r="T259" s="125">
        <v>0</v>
      </c>
      <c r="U259" s="125">
        <v>0</v>
      </c>
      <c r="V259" s="125">
        <v>0</v>
      </c>
      <c r="W259" s="125">
        <v>0</v>
      </c>
      <c r="X259" s="123" t="s">
        <v>417</v>
      </c>
      <c r="Y259" s="123" t="s">
        <v>144</v>
      </c>
      <c r="Z259" s="123" t="s">
        <v>137</v>
      </c>
      <c r="AA259" s="124" t="s">
        <v>423</v>
      </c>
      <c r="AB259" s="125">
        <f>SUBTOTAL(9,AC259:BD259)</f>
        <v>87.62</v>
      </c>
      <c r="AC259" s="136">
        <v>7.5</v>
      </c>
      <c r="AD259" s="136">
        <v>0.5</v>
      </c>
      <c r="AE259" s="137">
        <v>0</v>
      </c>
      <c r="AF259" s="137">
        <v>0</v>
      </c>
      <c r="AG259" s="136">
        <v>0.8</v>
      </c>
      <c r="AH259" s="136">
        <v>3.3</v>
      </c>
      <c r="AI259" s="136">
        <v>1.5</v>
      </c>
      <c r="AJ259" s="136">
        <v>0</v>
      </c>
      <c r="AK259" s="136">
        <v>0</v>
      </c>
      <c r="AL259" s="136">
        <v>20.3</v>
      </c>
      <c r="AM259" s="137">
        <v>0</v>
      </c>
      <c r="AN259" s="136">
        <v>0.2</v>
      </c>
      <c r="AO259" s="136">
        <v>2.3</v>
      </c>
      <c r="AP259" s="136">
        <v>0.1</v>
      </c>
      <c r="AQ259" s="136">
        <v>1.2</v>
      </c>
      <c r="AR259" s="136">
        <v>3.5</v>
      </c>
      <c r="AS259" s="137">
        <v>0</v>
      </c>
      <c r="AT259" s="137">
        <v>0</v>
      </c>
      <c r="AU259" s="137">
        <v>0</v>
      </c>
      <c r="AV259" s="136">
        <v>1</v>
      </c>
      <c r="AW259" s="137">
        <v>0</v>
      </c>
      <c r="AX259" s="136">
        <v>14</v>
      </c>
      <c r="AY259" s="136">
        <v>0</v>
      </c>
      <c r="AZ259" s="136">
        <v>0</v>
      </c>
      <c r="BA259" s="136">
        <v>19.52</v>
      </c>
      <c r="BB259" s="136">
        <v>0</v>
      </c>
      <c r="BC259" s="136">
        <v>11.9</v>
      </c>
      <c r="BD259" s="125">
        <v>0</v>
      </c>
      <c r="BE259" s="125">
        <f t="shared" si="102"/>
        <v>0</v>
      </c>
      <c r="BF259" s="125">
        <f t="shared" si="103"/>
        <v>0</v>
      </c>
      <c r="BG259" s="125"/>
      <c r="BH259" s="125"/>
      <c r="BI259" s="125">
        <v>0</v>
      </c>
      <c r="BJ259" s="125">
        <v>0</v>
      </c>
      <c r="BK259" s="125">
        <v>0</v>
      </c>
      <c r="BL259" s="125">
        <v>0</v>
      </c>
      <c r="BM259" s="125">
        <v>0</v>
      </c>
      <c r="BN259" s="125">
        <v>0</v>
      </c>
      <c r="BO259" s="125">
        <v>0</v>
      </c>
      <c r="BP259" s="125">
        <v>0</v>
      </c>
      <c r="BQ259" s="125">
        <v>0</v>
      </c>
    </row>
    <row r="260" s="110" customFormat="1" spans="1:69">
      <c r="A260" s="123"/>
      <c r="B260" s="123" t="s">
        <v>145</v>
      </c>
      <c r="C260" s="123"/>
      <c r="D260" s="124" t="s">
        <v>424</v>
      </c>
      <c r="E260" s="125">
        <f t="shared" si="98"/>
        <v>225.72</v>
      </c>
      <c r="F260" s="125">
        <f t="shared" si="99"/>
        <v>0</v>
      </c>
      <c r="G260" s="125">
        <v>0</v>
      </c>
      <c r="H260" s="125">
        <f t="shared" si="100"/>
        <v>0</v>
      </c>
      <c r="I260" s="125">
        <v>0</v>
      </c>
      <c r="J260" s="125">
        <v>0</v>
      </c>
      <c r="K260" s="125">
        <v>0</v>
      </c>
      <c r="L260" s="125">
        <v>0</v>
      </c>
      <c r="M260" s="125">
        <v>0</v>
      </c>
      <c r="N260" s="125">
        <v>0</v>
      </c>
      <c r="O260" s="125">
        <v>0</v>
      </c>
      <c r="P260" s="125">
        <v>0</v>
      </c>
      <c r="Q260" s="125"/>
      <c r="R260" s="125">
        <v>0</v>
      </c>
      <c r="S260" s="125">
        <v>0</v>
      </c>
      <c r="T260" s="125">
        <v>0</v>
      </c>
      <c r="U260" s="125">
        <v>0</v>
      </c>
      <c r="V260" s="125">
        <v>0</v>
      </c>
      <c r="W260" s="125">
        <v>0</v>
      </c>
      <c r="X260" s="123"/>
      <c r="Y260" s="123" t="s">
        <v>145</v>
      </c>
      <c r="Z260" s="123"/>
      <c r="AA260" s="124" t="s">
        <v>424</v>
      </c>
      <c r="AB260" s="125">
        <f>SUM(AB261:AB262)</f>
        <v>225.72</v>
      </c>
      <c r="AC260" s="125">
        <f t="shared" ref="AC260:BD260" si="121">SUM(AC261:AC262)</f>
        <v>20</v>
      </c>
      <c r="AD260" s="125">
        <f t="shared" si="121"/>
        <v>7.5</v>
      </c>
      <c r="AE260" s="125">
        <f t="shared" si="121"/>
        <v>0</v>
      </c>
      <c r="AF260" s="125">
        <f t="shared" si="121"/>
        <v>0</v>
      </c>
      <c r="AG260" s="125">
        <f t="shared" si="121"/>
        <v>0.5</v>
      </c>
      <c r="AH260" s="125">
        <f t="shared" si="121"/>
        <v>5</v>
      </c>
      <c r="AI260" s="125">
        <f t="shared" si="121"/>
        <v>10</v>
      </c>
      <c r="AJ260" s="125">
        <f t="shared" si="121"/>
        <v>0</v>
      </c>
      <c r="AK260" s="125">
        <f t="shared" si="121"/>
        <v>0</v>
      </c>
      <c r="AL260" s="125">
        <f t="shared" si="121"/>
        <v>5</v>
      </c>
      <c r="AM260" s="125">
        <f t="shared" si="121"/>
        <v>0</v>
      </c>
      <c r="AN260" s="125">
        <f t="shared" si="121"/>
        <v>20</v>
      </c>
      <c r="AO260" s="125">
        <f t="shared" si="121"/>
        <v>4</v>
      </c>
      <c r="AP260" s="125">
        <f t="shared" si="121"/>
        <v>0</v>
      </c>
      <c r="AQ260" s="125">
        <f t="shared" si="121"/>
        <v>0</v>
      </c>
      <c r="AR260" s="125">
        <f t="shared" si="121"/>
        <v>2</v>
      </c>
      <c r="AS260" s="125">
        <f t="shared" si="121"/>
        <v>0</v>
      </c>
      <c r="AT260" s="125">
        <f t="shared" si="121"/>
        <v>0</v>
      </c>
      <c r="AU260" s="125">
        <f t="shared" si="121"/>
        <v>0</v>
      </c>
      <c r="AV260" s="125">
        <f t="shared" si="121"/>
        <v>10</v>
      </c>
      <c r="AW260" s="125">
        <f t="shared" si="121"/>
        <v>0</v>
      </c>
      <c r="AX260" s="125">
        <f t="shared" si="121"/>
        <v>50</v>
      </c>
      <c r="AY260" s="125">
        <f t="shared" si="121"/>
        <v>0</v>
      </c>
      <c r="AZ260" s="125">
        <f t="shared" si="121"/>
        <v>20</v>
      </c>
      <c r="BA260" s="125">
        <f t="shared" si="121"/>
        <v>37.72</v>
      </c>
      <c r="BB260" s="125">
        <f t="shared" si="121"/>
        <v>0</v>
      </c>
      <c r="BC260" s="125">
        <f t="shared" si="121"/>
        <v>34</v>
      </c>
      <c r="BD260" s="125">
        <f t="shared" si="121"/>
        <v>0</v>
      </c>
      <c r="BE260" s="125">
        <f t="shared" si="102"/>
        <v>0</v>
      </c>
      <c r="BF260" s="125">
        <f t="shared" si="103"/>
        <v>0</v>
      </c>
      <c r="BG260" s="125"/>
      <c r="BH260" s="125"/>
      <c r="BI260" s="125">
        <v>0</v>
      </c>
      <c r="BJ260" s="125">
        <v>0</v>
      </c>
      <c r="BK260" s="125">
        <v>0</v>
      </c>
      <c r="BL260" s="125">
        <v>0</v>
      </c>
      <c r="BM260" s="125">
        <v>0</v>
      </c>
      <c r="BN260" s="125">
        <v>0</v>
      </c>
      <c r="BO260" s="125">
        <v>0</v>
      </c>
      <c r="BP260" s="125">
        <v>0</v>
      </c>
      <c r="BQ260" s="125">
        <v>0</v>
      </c>
    </row>
    <row r="261" s="110" customFormat="1" spans="1:69">
      <c r="A261" s="123" t="s">
        <v>417</v>
      </c>
      <c r="B261" s="123" t="s">
        <v>147</v>
      </c>
      <c r="C261" s="123" t="s">
        <v>145</v>
      </c>
      <c r="D261" s="124" t="s">
        <v>425</v>
      </c>
      <c r="E261" s="125">
        <f t="shared" si="98"/>
        <v>0</v>
      </c>
      <c r="F261" s="125">
        <f t="shared" si="99"/>
        <v>0</v>
      </c>
      <c r="G261" s="125">
        <v>0</v>
      </c>
      <c r="H261" s="125">
        <f t="shared" si="100"/>
        <v>0</v>
      </c>
      <c r="I261" s="125">
        <v>0</v>
      </c>
      <c r="J261" s="125">
        <v>0</v>
      </c>
      <c r="K261" s="125">
        <v>0</v>
      </c>
      <c r="L261" s="125">
        <v>0</v>
      </c>
      <c r="M261" s="125">
        <v>0</v>
      </c>
      <c r="N261" s="125">
        <v>0</v>
      </c>
      <c r="O261" s="125">
        <v>0</v>
      </c>
      <c r="P261" s="125">
        <v>0</v>
      </c>
      <c r="Q261" s="125"/>
      <c r="R261" s="125">
        <v>0</v>
      </c>
      <c r="S261" s="125">
        <v>0</v>
      </c>
      <c r="T261" s="125">
        <v>0</v>
      </c>
      <c r="U261" s="125">
        <v>0</v>
      </c>
      <c r="V261" s="125">
        <v>0</v>
      </c>
      <c r="W261" s="125">
        <v>0</v>
      </c>
      <c r="X261" s="123" t="s">
        <v>417</v>
      </c>
      <c r="Y261" s="123" t="s">
        <v>147</v>
      </c>
      <c r="Z261" s="123" t="s">
        <v>145</v>
      </c>
      <c r="AA261" s="124" t="s">
        <v>425</v>
      </c>
      <c r="AB261" s="125">
        <f t="shared" ref="AB261:AB262" si="122">SUBTOTAL(9,AC261:BD261)</f>
        <v>0</v>
      </c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>
        <v>0</v>
      </c>
      <c r="BE261" s="125">
        <f t="shared" si="102"/>
        <v>0</v>
      </c>
      <c r="BF261" s="125">
        <f t="shared" si="103"/>
        <v>0</v>
      </c>
      <c r="BG261" s="125"/>
      <c r="BH261" s="125"/>
      <c r="BI261" s="125">
        <v>0</v>
      </c>
      <c r="BJ261" s="125">
        <v>0</v>
      </c>
      <c r="BK261" s="125">
        <v>0</v>
      </c>
      <c r="BL261" s="125">
        <v>0</v>
      </c>
      <c r="BM261" s="125">
        <v>0</v>
      </c>
      <c r="BN261" s="125">
        <v>0</v>
      </c>
      <c r="BO261" s="125">
        <v>0</v>
      </c>
      <c r="BP261" s="125">
        <v>0</v>
      </c>
      <c r="BQ261" s="125">
        <v>0</v>
      </c>
    </row>
    <row r="262" s="110" customFormat="1" spans="1:69">
      <c r="A262" s="123" t="s">
        <v>417</v>
      </c>
      <c r="B262" s="123" t="s">
        <v>147</v>
      </c>
      <c r="C262" s="123" t="s">
        <v>154</v>
      </c>
      <c r="D262" s="124" t="s">
        <v>426</v>
      </c>
      <c r="E262" s="125">
        <f t="shared" si="98"/>
        <v>225.72</v>
      </c>
      <c r="F262" s="125">
        <f t="shared" si="99"/>
        <v>0</v>
      </c>
      <c r="G262" s="125">
        <v>0</v>
      </c>
      <c r="H262" s="125">
        <f t="shared" si="100"/>
        <v>0</v>
      </c>
      <c r="I262" s="125">
        <v>0</v>
      </c>
      <c r="J262" s="125">
        <v>0</v>
      </c>
      <c r="K262" s="125">
        <v>0</v>
      </c>
      <c r="L262" s="125">
        <v>0</v>
      </c>
      <c r="M262" s="125">
        <v>0</v>
      </c>
      <c r="N262" s="125">
        <v>0</v>
      </c>
      <c r="O262" s="125">
        <v>0</v>
      </c>
      <c r="P262" s="125">
        <v>0</v>
      </c>
      <c r="Q262" s="125"/>
      <c r="R262" s="125">
        <v>0</v>
      </c>
      <c r="S262" s="125">
        <v>0</v>
      </c>
      <c r="T262" s="125">
        <v>0</v>
      </c>
      <c r="U262" s="125">
        <v>0</v>
      </c>
      <c r="V262" s="125">
        <v>0</v>
      </c>
      <c r="W262" s="125">
        <v>0</v>
      </c>
      <c r="X262" s="123" t="s">
        <v>417</v>
      </c>
      <c r="Y262" s="123" t="s">
        <v>147</v>
      </c>
      <c r="Z262" s="123" t="s">
        <v>154</v>
      </c>
      <c r="AA262" s="124" t="s">
        <v>426</v>
      </c>
      <c r="AB262" s="125">
        <f t="shared" si="122"/>
        <v>225.72</v>
      </c>
      <c r="AC262" s="136">
        <v>20</v>
      </c>
      <c r="AD262" s="136">
        <v>7.5</v>
      </c>
      <c r="AE262" s="137">
        <v>0</v>
      </c>
      <c r="AF262" s="137">
        <v>0</v>
      </c>
      <c r="AG262" s="136">
        <v>0.5</v>
      </c>
      <c r="AH262" s="136">
        <v>5</v>
      </c>
      <c r="AI262" s="136">
        <v>10</v>
      </c>
      <c r="AJ262" s="136">
        <v>0</v>
      </c>
      <c r="AK262" s="136">
        <v>0</v>
      </c>
      <c r="AL262" s="136">
        <v>5</v>
      </c>
      <c r="AM262" s="137">
        <v>0</v>
      </c>
      <c r="AN262" s="136">
        <v>20</v>
      </c>
      <c r="AO262" s="136">
        <v>4</v>
      </c>
      <c r="AP262" s="136">
        <v>0</v>
      </c>
      <c r="AQ262" s="136">
        <v>0</v>
      </c>
      <c r="AR262" s="136">
        <v>2</v>
      </c>
      <c r="AS262" s="137">
        <v>0</v>
      </c>
      <c r="AT262" s="137">
        <v>0</v>
      </c>
      <c r="AU262" s="137">
        <v>0</v>
      </c>
      <c r="AV262" s="136">
        <v>10</v>
      </c>
      <c r="AW262" s="137">
        <v>0</v>
      </c>
      <c r="AX262" s="136">
        <v>50</v>
      </c>
      <c r="AY262" s="136">
        <v>0</v>
      </c>
      <c r="AZ262" s="136">
        <v>20</v>
      </c>
      <c r="BA262" s="136">
        <v>37.72</v>
      </c>
      <c r="BB262" s="136">
        <v>0</v>
      </c>
      <c r="BC262" s="136">
        <v>34</v>
      </c>
      <c r="BD262" s="125">
        <v>0</v>
      </c>
      <c r="BE262" s="125">
        <f t="shared" si="102"/>
        <v>0</v>
      </c>
      <c r="BF262" s="125">
        <f t="shared" si="103"/>
        <v>0</v>
      </c>
      <c r="BG262" s="125"/>
      <c r="BH262" s="125"/>
      <c r="BI262" s="125">
        <v>0</v>
      </c>
      <c r="BJ262" s="125">
        <v>0</v>
      </c>
      <c r="BK262" s="125">
        <v>0</v>
      </c>
      <c r="BL262" s="125">
        <v>0</v>
      </c>
      <c r="BM262" s="125">
        <v>0</v>
      </c>
      <c r="BN262" s="125">
        <v>0</v>
      </c>
      <c r="BO262" s="125">
        <v>0</v>
      </c>
      <c r="BP262" s="125">
        <v>0</v>
      </c>
      <c r="BQ262" s="125">
        <v>0</v>
      </c>
    </row>
    <row r="263" s="110" customFormat="1" spans="1:69">
      <c r="A263" s="123"/>
      <c r="B263" s="123" t="s">
        <v>159</v>
      </c>
      <c r="C263" s="123"/>
      <c r="D263" s="124" t="s">
        <v>427</v>
      </c>
      <c r="E263" s="125">
        <f t="shared" si="98"/>
        <v>630.42</v>
      </c>
      <c r="F263" s="125">
        <f t="shared" si="99"/>
        <v>524.5</v>
      </c>
      <c r="G263" s="125">
        <v>301.85</v>
      </c>
      <c r="H263" s="125">
        <f t="shared" si="100"/>
        <v>0</v>
      </c>
      <c r="I263" s="125">
        <v>0</v>
      </c>
      <c r="J263" s="125">
        <v>0</v>
      </c>
      <c r="K263" s="125">
        <v>0</v>
      </c>
      <c r="L263" s="125">
        <v>0</v>
      </c>
      <c r="M263" s="125">
        <v>25.15</v>
      </c>
      <c r="N263" s="125">
        <v>0</v>
      </c>
      <c r="O263" s="125">
        <v>157.5</v>
      </c>
      <c r="P263" s="125">
        <v>0</v>
      </c>
      <c r="Q263" s="125"/>
      <c r="R263" s="125">
        <v>0</v>
      </c>
      <c r="S263" s="125">
        <v>0</v>
      </c>
      <c r="T263" s="125">
        <v>0</v>
      </c>
      <c r="U263" s="125">
        <v>0</v>
      </c>
      <c r="V263" s="125">
        <v>0</v>
      </c>
      <c r="W263" s="125">
        <v>40</v>
      </c>
      <c r="X263" s="123"/>
      <c r="Y263" s="123" t="s">
        <v>159</v>
      </c>
      <c r="Z263" s="123"/>
      <c r="AA263" s="124" t="s">
        <v>427</v>
      </c>
      <c r="AB263" s="125">
        <f>AB264</f>
        <v>104.9</v>
      </c>
      <c r="AC263" s="125">
        <f t="shared" ref="AC263:BD263" si="123">AC264</f>
        <v>20</v>
      </c>
      <c r="AD263" s="125">
        <f t="shared" si="123"/>
        <v>0</v>
      </c>
      <c r="AE263" s="125">
        <f t="shared" si="123"/>
        <v>0</v>
      </c>
      <c r="AF263" s="125">
        <f t="shared" si="123"/>
        <v>0</v>
      </c>
      <c r="AG263" s="125">
        <f t="shared" si="123"/>
        <v>10</v>
      </c>
      <c r="AH263" s="125">
        <f t="shared" si="123"/>
        <v>10</v>
      </c>
      <c r="AI263" s="125">
        <f t="shared" si="123"/>
        <v>0</v>
      </c>
      <c r="AJ263" s="125">
        <f t="shared" si="123"/>
        <v>0</v>
      </c>
      <c r="AK263" s="125">
        <f t="shared" si="123"/>
        <v>0</v>
      </c>
      <c r="AL263" s="125">
        <f t="shared" si="123"/>
        <v>0</v>
      </c>
      <c r="AM263" s="125">
        <f t="shared" si="123"/>
        <v>0</v>
      </c>
      <c r="AN263" s="125">
        <f t="shared" si="123"/>
        <v>0</v>
      </c>
      <c r="AO263" s="125">
        <f t="shared" si="123"/>
        <v>0</v>
      </c>
      <c r="AP263" s="125">
        <f t="shared" si="123"/>
        <v>0</v>
      </c>
      <c r="AQ263" s="125">
        <f t="shared" si="123"/>
        <v>0</v>
      </c>
      <c r="AR263" s="125">
        <f t="shared" si="123"/>
        <v>3</v>
      </c>
      <c r="AS263" s="125">
        <f t="shared" si="123"/>
        <v>0</v>
      </c>
      <c r="AT263" s="125">
        <f t="shared" si="123"/>
        <v>0</v>
      </c>
      <c r="AU263" s="125">
        <f t="shared" si="123"/>
        <v>0</v>
      </c>
      <c r="AV263" s="125">
        <f t="shared" si="123"/>
        <v>0</v>
      </c>
      <c r="AW263" s="125">
        <f t="shared" si="123"/>
        <v>0</v>
      </c>
      <c r="AX263" s="125">
        <f t="shared" si="123"/>
        <v>34</v>
      </c>
      <c r="AY263" s="125">
        <f t="shared" si="123"/>
        <v>0</v>
      </c>
      <c r="AZ263" s="125">
        <f t="shared" si="123"/>
        <v>2</v>
      </c>
      <c r="BA263" s="125">
        <f t="shared" si="123"/>
        <v>0</v>
      </c>
      <c r="BB263" s="125">
        <f t="shared" si="123"/>
        <v>0</v>
      </c>
      <c r="BC263" s="125">
        <f t="shared" si="123"/>
        <v>25.9</v>
      </c>
      <c r="BD263" s="125">
        <f t="shared" si="123"/>
        <v>0</v>
      </c>
      <c r="BE263" s="125">
        <f t="shared" si="102"/>
        <v>1.02</v>
      </c>
      <c r="BF263" s="125">
        <f t="shared" si="103"/>
        <v>0</v>
      </c>
      <c r="BG263" s="125"/>
      <c r="BH263" s="125"/>
      <c r="BI263" s="125">
        <v>0</v>
      </c>
      <c r="BJ263" s="125">
        <v>0</v>
      </c>
      <c r="BK263" s="125">
        <v>1.02</v>
      </c>
      <c r="BL263" s="125">
        <v>0</v>
      </c>
      <c r="BM263" s="125">
        <v>0</v>
      </c>
      <c r="BN263" s="125">
        <v>0</v>
      </c>
      <c r="BO263" s="125">
        <v>0</v>
      </c>
      <c r="BP263" s="125">
        <v>0</v>
      </c>
      <c r="BQ263" s="125">
        <v>0</v>
      </c>
    </row>
    <row r="264" s="110" customFormat="1" spans="1:69">
      <c r="A264" s="123" t="s">
        <v>417</v>
      </c>
      <c r="B264" s="123" t="s">
        <v>161</v>
      </c>
      <c r="C264" s="123" t="s">
        <v>137</v>
      </c>
      <c r="D264" s="124" t="s">
        <v>428</v>
      </c>
      <c r="E264" s="125">
        <f t="shared" ref="E264:E327" si="124">F264+AB264+BE264</f>
        <v>630.42</v>
      </c>
      <c r="F264" s="125">
        <f t="shared" si="99"/>
        <v>524.5</v>
      </c>
      <c r="G264" s="125">
        <v>301.85</v>
      </c>
      <c r="H264" s="125">
        <f t="shared" si="100"/>
        <v>0</v>
      </c>
      <c r="I264" s="125">
        <v>0</v>
      </c>
      <c r="J264" s="125">
        <v>0</v>
      </c>
      <c r="K264" s="125">
        <v>0</v>
      </c>
      <c r="L264" s="125">
        <v>0</v>
      </c>
      <c r="M264" s="125">
        <v>25.15</v>
      </c>
      <c r="N264" s="125">
        <v>0</v>
      </c>
      <c r="O264" s="125">
        <v>157.5</v>
      </c>
      <c r="P264" s="125">
        <v>0</v>
      </c>
      <c r="Q264" s="125"/>
      <c r="R264" s="125">
        <v>0</v>
      </c>
      <c r="S264" s="125">
        <v>0</v>
      </c>
      <c r="T264" s="125">
        <v>0</v>
      </c>
      <c r="U264" s="125">
        <v>0</v>
      </c>
      <c r="V264" s="125">
        <v>0</v>
      </c>
      <c r="W264" s="125">
        <v>40</v>
      </c>
      <c r="X264" s="123" t="s">
        <v>417</v>
      </c>
      <c r="Y264" s="123" t="s">
        <v>161</v>
      </c>
      <c r="Z264" s="123" t="s">
        <v>137</v>
      </c>
      <c r="AA264" s="124" t="s">
        <v>428</v>
      </c>
      <c r="AB264" s="125">
        <f>SUBTOTAL(9,AC264:BD264)</f>
        <v>104.9</v>
      </c>
      <c r="AC264" s="136">
        <v>20</v>
      </c>
      <c r="AD264" s="136">
        <v>0</v>
      </c>
      <c r="AE264" s="137">
        <v>0</v>
      </c>
      <c r="AF264" s="137">
        <v>0</v>
      </c>
      <c r="AG264" s="136">
        <v>10</v>
      </c>
      <c r="AH264" s="136">
        <v>10</v>
      </c>
      <c r="AI264" s="136">
        <v>0</v>
      </c>
      <c r="AJ264" s="136">
        <v>0</v>
      </c>
      <c r="AK264" s="136">
        <v>0</v>
      </c>
      <c r="AL264" s="136">
        <v>0</v>
      </c>
      <c r="AM264" s="137">
        <v>0</v>
      </c>
      <c r="AN264" s="136">
        <v>0</v>
      </c>
      <c r="AO264" s="136">
        <v>0</v>
      </c>
      <c r="AP264" s="136">
        <v>0</v>
      </c>
      <c r="AQ264" s="136">
        <v>0</v>
      </c>
      <c r="AR264" s="136">
        <v>3</v>
      </c>
      <c r="AS264" s="137">
        <v>0</v>
      </c>
      <c r="AT264" s="137">
        <v>0</v>
      </c>
      <c r="AU264" s="137">
        <v>0</v>
      </c>
      <c r="AV264" s="136">
        <v>0</v>
      </c>
      <c r="AW264" s="137">
        <v>0</v>
      </c>
      <c r="AX264" s="136">
        <v>34</v>
      </c>
      <c r="AY264" s="136">
        <v>0</v>
      </c>
      <c r="AZ264" s="136">
        <v>2</v>
      </c>
      <c r="BA264" s="136">
        <v>0</v>
      </c>
      <c r="BB264" s="136">
        <v>0</v>
      </c>
      <c r="BC264" s="136">
        <v>25.9</v>
      </c>
      <c r="BD264" s="125">
        <v>0</v>
      </c>
      <c r="BE264" s="125">
        <f t="shared" si="102"/>
        <v>1.02</v>
      </c>
      <c r="BF264" s="125">
        <f t="shared" si="103"/>
        <v>0</v>
      </c>
      <c r="BG264" s="125"/>
      <c r="BH264" s="125"/>
      <c r="BI264" s="125">
        <v>0</v>
      </c>
      <c r="BJ264" s="125">
        <v>0</v>
      </c>
      <c r="BK264" s="125">
        <v>1.02</v>
      </c>
      <c r="BL264" s="125">
        <v>0</v>
      </c>
      <c r="BM264" s="125">
        <v>0</v>
      </c>
      <c r="BN264" s="125">
        <v>0</v>
      </c>
      <c r="BO264" s="125">
        <v>0</v>
      </c>
      <c r="BP264" s="125">
        <v>0</v>
      </c>
      <c r="BQ264" s="125">
        <v>0</v>
      </c>
    </row>
    <row r="265" s="110" customFormat="1" spans="1:69">
      <c r="A265" s="123"/>
      <c r="B265" s="123" t="s">
        <v>166</v>
      </c>
      <c r="C265" s="123"/>
      <c r="D265" s="124" t="s">
        <v>429</v>
      </c>
      <c r="E265" s="125">
        <f t="shared" si="124"/>
        <v>191.84</v>
      </c>
      <c r="F265" s="125">
        <f t="shared" ref="F265:F328" si="125">SUM(M265:W265)+G265+H265</f>
        <v>152.33</v>
      </c>
      <c r="G265" s="125">
        <v>97</v>
      </c>
      <c r="H265" s="125">
        <f t="shared" ref="H265:H328" si="126">SUM(I265:L265)</f>
        <v>47.25</v>
      </c>
      <c r="I265" s="125">
        <v>47.25</v>
      </c>
      <c r="J265" s="125">
        <v>0</v>
      </c>
      <c r="K265" s="125">
        <v>0</v>
      </c>
      <c r="L265" s="125">
        <v>0</v>
      </c>
      <c r="M265" s="125">
        <v>8.08</v>
      </c>
      <c r="N265" s="125">
        <v>0</v>
      </c>
      <c r="O265" s="125">
        <v>0</v>
      </c>
      <c r="P265" s="125">
        <v>0</v>
      </c>
      <c r="Q265" s="125"/>
      <c r="R265" s="125">
        <v>0</v>
      </c>
      <c r="S265" s="125">
        <v>0</v>
      </c>
      <c r="T265" s="125">
        <v>0</v>
      </c>
      <c r="U265" s="125">
        <v>0</v>
      </c>
      <c r="V265" s="125">
        <v>0</v>
      </c>
      <c r="W265" s="125">
        <v>0</v>
      </c>
      <c r="X265" s="123"/>
      <c r="Y265" s="123" t="s">
        <v>166</v>
      </c>
      <c r="Z265" s="123"/>
      <c r="AA265" s="124" t="s">
        <v>429</v>
      </c>
      <c r="AB265" s="125">
        <f>AB266</f>
        <v>39</v>
      </c>
      <c r="AC265" s="125">
        <f t="shared" ref="AC265:BD265" si="127">AC266</f>
        <v>3.7</v>
      </c>
      <c r="AD265" s="125">
        <f t="shared" si="127"/>
        <v>0.6</v>
      </c>
      <c r="AE265" s="125">
        <f t="shared" si="127"/>
        <v>0</v>
      </c>
      <c r="AF265" s="125">
        <f t="shared" si="127"/>
        <v>0</v>
      </c>
      <c r="AG265" s="125">
        <f t="shared" si="127"/>
        <v>0.7</v>
      </c>
      <c r="AH265" s="125">
        <f t="shared" si="127"/>
        <v>1.1</v>
      </c>
      <c r="AI265" s="125">
        <f t="shared" si="127"/>
        <v>1.8</v>
      </c>
      <c r="AJ265" s="125">
        <f t="shared" si="127"/>
        <v>0</v>
      </c>
      <c r="AK265" s="125">
        <f t="shared" si="127"/>
        <v>0.3</v>
      </c>
      <c r="AL265" s="125">
        <f t="shared" si="127"/>
        <v>6</v>
      </c>
      <c r="AM265" s="125">
        <f t="shared" si="127"/>
        <v>0</v>
      </c>
      <c r="AN265" s="125">
        <f t="shared" si="127"/>
        <v>1</v>
      </c>
      <c r="AO265" s="125">
        <f t="shared" si="127"/>
        <v>1</v>
      </c>
      <c r="AP265" s="125">
        <f t="shared" si="127"/>
        <v>0</v>
      </c>
      <c r="AQ265" s="125">
        <f t="shared" si="127"/>
        <v>2</v>
      </c>
      <c r="AR265" s="125">
        <f t="shared" si="127"/>
        <v>1.5</v>
      </c>
      <c r="AS265" s="125">
        <f t="shared" si="127"/>
        <v>0</v>
      </c>
      <c r="AT265" s="125">
        <f t="shared" si="127"/>
        <v>0</v>
      </c>
      <c r="AU265" s="125">
        <f t="shared" si="127"/>
        <v>0</v>
      </c>
      <c r="AV265" s="125">
        <f t="shared" si="127"/>
        <v>0</v>
      </c>
      <c r="AW265" s="125">
        <f t="shared" si="127"/>
        <v>0.4</v>
      </c>
      <c r="AX265" s="125">
        <f t="shared" si="127"/>
        <v>10.9</v>
      </c>
      <c r="AY265" s="125">
        <f t="shared" si="127"/>
        <v>0</v>
      </c>
      <c r="AZ265" s="125">
        <f t="shared" si="127"/>
        <v>0</v>
      </c>
      <c r="BA265" s="125">
        <f t="shared" si="127"/>
        <v>5</v>
      </c>
      <c r="BB265" s="125">
        <f t="shared" si="127"/>
        <v>0</v>
      </c>
      <c r="BC265" s="125">
        <f t="shared" si="127"/>
        <v>3</v>
      </c>
      <c r="BD265" s="125">
        <f t="shared" si="127"/>
        <v>0</v>
      </c>
      <c r="BE265" s="125">
        <f t="shared" ref="BE265:BE328" si="128">SUM(BI265:BQ265)+BF265</f>
        <v>0.51</v>
      </c>
      <c r="BF265" s="125">
        <f t="shared" ref="BF265:BF328" si="129">BG265+BH265</f>
        <v>0</v>
      </c>
      <c r="BG265" s="125"/>
      <c r="BH265" s="125"/>
      <c r="BI265" s="125">
        <v>0</v>
      </c>
      <c r="BJ265" s="125">
        <v>0</v>
      </c>
      <c r="BK265" s="125">
        <v>0.51</v>
      </c>
      <c r="BL265" s="125">
        <v>0</v>
      </c>
      <c r="BM265" s="125">
        <v>0</v>
      </c>
      <c r="BN265" s="125">
        <v>0</v>
      </c>
      <c r="BO265" s="125">
        <v>0</v>
      </c>
      <c r="BP265" s="125">
        <v>0</v>
      </c>
      <c r="BQ265" s="125">
        <v>0</v>
      </c>
    </row>
    <row r="266" s="110" customFormat="1" spans="1:69">
      <c r="A266" s="123" t="s">
        <v>417</v>
      </c>
      <c r="B266" s="123" t="s">
        <v>168</v>
      </c>
      <c r="C266" s="123" t="s">
        <v>137</v>
      </c>
      <c r="D266" s="124" t="s">
        <v>430</v>
      </c>
      <c r="E266" s="125">
        <f t="shared" si="124"/>
        <v>191.84</v>
      </c>
      <c r="F266" s="125">
        <f t="shared" si="125"/>
        <v>152.33</v>
      </c>
      <c r="G266" s="125">
        <v>97</v>
      </c>
      <c r="H266" s="125">
        <f t="shared" si="126"/>
        <v>47.25</v>
      </c>
      <c r="I266" s="125">
        <v>47.25</v>
      </c>
      <c r="J266" s="125">
        <v>0</v>
      </c>
      <c r="K266" s="125">
        <v>0</v>
      </c>
      <c r="L266" s="125">
        <v>0</v>
      </c>
      <c r="M266" s="125">
        <v>8.08</v>
      </c>
      <c r="N266" s="125">
        <v>0</v>
      </c>
      <c r="O266" s="125">
        <v>0</v>
      </c>
      <c r="P266" s="125">
        <v>0</v>
      </c>
      <c r="Q266" s="125"/>
      <c r="R266" s="125">
        <v>0</v>
      </c>
      <c r="S266" s="125">
        <v>0</v>
      </c>
      <c r="T266" s="125">
        <v>0</v>
      </c>
      <c r="U266" s="125">
        <v>0</v>
      </c>
      <c r="V266" s="125">
        <v>0</v>
      </c>
      <c r="W266" s="125">
        <v>0</v>
      </c>
      <c r="X266" s="123" t="s">
        <v>417</v>
      </c>
      <c r="Y266" s="123" t="s">
        <v>168</v>
      </c>
      <c r="Z266" s="123" t="s">
        <v>137</v>
      </c>
      <c r="AA266" s="124" t="s">
        <v>430</v>
      </c>
      <c r="AB266" s="125">
        <f>SUBTOTAL(9,AC266:BD266)</f>
        <v>39</v>
      </c>
      <c r="AC266" s="136">
        <v>3.7</v>
      </c>
      <c r="AD266" s="136">
        <v>0.6</v>
      </c>
      <c r="AE266" s="137">
        <v>0</v>
      </c>
      <c r="AF266" s="137">
        <v>0</v>
      </c>
      <c r="AG266" s="136">
        <v>0.7</v>
      </c>
      <c r="AH266" s="136">
        <v>1.1</v>
      </c>
      <c r="AI266" s="136">
        <v>1.8</v>
      </c>
      <c r="AJ266" s="136">
        <v>0</v>
      </c>
      <c r="AK266" s="136">
        <v>0.3</v>
      </c>
      <c r="AL266" s="136">
        <v>6</v>
      </c>
      <c r="AM266" s="137">
        <v>0</v>
      </c>
      <c r="AN266" s="136">
        <v>1</v>
      </c>
      <c r="AO266" s="136">
        <v>1</v>
      </c>
      <c r="AP266" s="136">
        <v>0</v>
      </c>
      <c r="AQ266" s="136">
        <v>2</v>
      </c>
      <c r="AR266" s="136">
        <v>1.5</v>
      </c>
      <c r="AS266" s="137">
        <v>0</v>
      </c>
      <c r="AT266" s="137">
        <v>0</v>
      </c>
      <c r="AU266" s="137">
        <v>0</v>
      </c>
      <c r="AV266" s="136">
        <v>0</v>
      </c>
      <c r="AW266" s="137">
        <v>0.4</v>
      </c>
      <c r="AX266" s="136">
        <v>10.9</v>
      </c>
      <c r="AY266" s="136">
        <v>0</v>
      </c>
      <c r="AZ266" s="136">
        <v>0</v>
      </c>
      <c r="BA266" s="136">
        <v>5</v>
      </c>
      <c r="BB266" s="136">
        <v>0</v>
      </c>
      <c r="BC266" s="136">
        <v>3</v>
      </c>
      <c r="BD266" s="125">
        <v>0</v>
      </c>
      <c r="BE266" s="125">
        <f t="shared" si="128"/>
        <v>0.51</v>
      </c>
      <c r="BF266" s="125">
        <f t="shared" si="129"/>
        <v>0</v>
      </c>
      <c r="BG266" s="125"/>
      <c r="BH266" s="125"/>
      <c r="BI266" s="125">
        <v>0</v>
      </c>
      <c r="BJ266" s="125">
        <v>0</v>
      </c>
      <c r="BK266" s="125">
        <v>0.51</v>
      </c>
      <c r="BL266" s="125">
        <v>0</v>
      </c>
      <c r="BM266" s="125">
        <v>0</v>
      </c>
      <c r="BN266" s="125">
        <v>0</v>
      </c>
      <c r="BO266" s="125">
        <v>0</v>
      </c>
      <c r="BP266" s="125">
        <v>0</v>
      </c>
      <c r="BQ266" s="125">
        <v>0</v>
      </c>
    </row>
    <row r="267" s="110" customFormat="1" spans="1:69">
      <c r="A267" s="123"/>
      <c r="B267" s="123" t="s">
        <v>154</v>
      </c>
      <c r="C267" s="123"/>
      <c r="D267" s="124" t="s">
        <v>431</v>
      </c>
      <c r="E267" s="125">
        <f t="shared" si="124"/>
        <v>0</v>
      </c>
      <c r="F267" s="125">
        <f t="shared" si="125"/>
        <v>0</v>
      </c>
      <c r="G267" s="125">
        <v>0</v>
      </c>
      <c r="H267" s="125">
        <f t="shared" si="126"/>
        <v>0</v>
      </c>
      <c r="I267" s="125">
        <v>0</v>
      </c>
      <c r="J267" s="125">
        <v>0</v>
      </c>
      <c r="K267" s="125">
        <v>0</v>
      </c>
      <c r="L267" s="125">
        <v>0</v>
      </c>
      <c r="M267" s="125">
        <v>0</v>
      </c>
      <c r="N267" s="125">
        <v>0</v>
      </c>
      <c r="O267" s="125">
        <v>0</v>
      </c>
      <c r="P267" s="125">
        <v>0</v>
      </c>
      <c r="Q267" s="125"/>
      <c r="R267" s="125">
        <v>0</v>
      </c>
      <c r="S267" s="125">
        <v>0</v>
      </c>
      <c r="T267" s="125">
        <v>0</v>
      </c>
      <c r="U267" s="125">
        <v>0</v>
      </c>
      <c r="V267" s="125">
        <v>0</v>
      </c>
      <c r="W267" s="125">
        <v>0</v>
      </c>
      <c r="X267" s="123"/>
      <c r="Y267" s="123" t="s">
        <v>182</v>
      </c>
      <c r="Z267" s="123"/>
      <c r="AA267" s="124" t="s">
        <v>432</v>
      </c>
      <c r="AB267" s="125">
        <f t="shared" ref="AB267:AB315" si="130">SUM(BD267:BD267)</f>
        <v>0</v>
      </c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>
        <v>0</v>
      </c>
      <c r="BE267" s="125">
        <f t="shared" si="128"/>
        <v>0</v>
      </c>
      <c r="BF267" s="125">
        <f t="shared" si="129"/>
        <v>0</v>
      </c>
      <c r="BG267" s="125"/>
      <c r="BH267" s="125"/>
      <c r="BI267" s="125">
        <v>0</v>
      </c>
      <c r="BJ267" s="125">
        <v>0</v>
      </c>
      <c r="BK267" s="125">
        <v>0</v>
      </c>
      <c r="BL267" s="125">
        <v>0</v>
      </c>
      <c r="BM267" s="125">
        <v>0</v>
      </c>
      <c r="BN267" s="125">
        <v>0</v>
      </c>
      <c r="BO267" s="125">
        <v>0</v>
      </c>
      <c r="BP267" s="125">
        <v>0</v>
      </c>
      <c r="BQ267" s="125">
        <v>0</v>
      </c>
    </row>
    <row r="268" s="110" customFormat="1" spans="1:69">
      <c r="A268" s="123" t="s">
        <v>417</v>
      </c>
      <c r="B268" s="123" t="s">
        <v>154</v>
      </c>
      <c r="C268" s="123" t="s">
        <v>137</v>
      </c>
      <c r="D268" s="124" t="s">
        <v>433</v>
      </c>
      <c r="E268" s="125">
        <f t="shared" si="124"/>
        <v>0</v>
      </c>
      <c r="F268" s="125">
        <f t="shared" si="125"/>
        <v>0</v>
      </c>
      <c r="G268" s="125">
        <v>0</v>
      </c>
      <c r="H268" s="125">
        <f t="shared" si="126"/>
        <v>0</v>
      </c>
      <c r="I268" s="125">
        <v>0</v>
      </c>
      <c r="J268" s="125">
        <v>0</v>
      </c>
      <c r="K268" s="125">
        <v>0</v>
      </c>
      <c r="L268" s="125">
        <v>0</v>
      </c>
      <c r="M268" s="125">
        <v>0</v>
      </c>
      <c r="N268" s="125">
        <v>0</v>
      </c>
      <c r="O268" s="125">
        <v>0</v>
      </c>
      <c r="P268" s="125">
        <v>0</v>
      </c>
      <c r="Q268" s="125"/>
      <c r="R268" s="125">
        <v>0</v>
      </c>
      <c r="S268" s="125">
        <v>0</v>
      </c>
      <c r="T268" s="125">
        <v>0</v>
      </c>
      <c r="U268" s="125">
        <v>0</v>
      </c>
      <c r="V268" s="125">
        <v>0</v>
      </c>
      <c r="W268" s="125">
        <v>0</v>
      </c>
      <c r="X268" s="123" t="s">
        <v>417</v>
      </c>
      <c r="Y268" s="123" t="s">
        <v>184</v>
      </c>
      <c r="Z268" s="123" t="s">
        <v>154</v>
      </c>
      <c r="AA268" s="124" t="s">
        <v>434</v>
      </c>
      <c r="AB268" s="125">
        <f>SUBTOTAL(9,AC268:BD268)</f>
        <v>0</v>
      </c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>
        <v>0</v>
      </c>
      <c r="BE268" s="125">
        <f t="shared" si="128"/>
        <v>0</v>
      </c>
      <c r="BF268" s="125">
        <f t="shared" si="129"/>
        <v>0</v>
      </c>
      <c r="BG268" s="125"/>
      <c r="BH268" s="125"/>
      <c r="BI268" s="125">
        <v>0</v>
      </c>
      <c r="BJ268" s="125">
        <v>0</v>
      </c>
      <c r="BK268" s="125">
        <v>0</v>
      </c>
      <c r="BL268" s="125">
        <v>0</v>
      </c>
      <c r="BM268" s="125">
        <v>0</v>
      </c>
      <c r="BN268" s="125">
        <v>0</v>
      </c>
      <c r="BO268" s="125">
        <v>0</v>
      </c>
      <c r="BP268" s="125">
        <v>0</v>
      </c>
      <c r="BQ268" s="125">
        <v>0</v>
      </c>
    </row>
    <row r="269" s="110" customFormat="1" spans="1:69">
      <c r="A269" s="123" t="s">
        <v>435</v>
      </c>
      <c r="B269" s="123"/>
      <c r="C269" s="123"/>
      <c r="D269" s="124" t="s">
        <v>436</v>
      </c>
      <c r="E269" s="125">
        <f t="shared" si="124"/>
        <v>10827.98</v>
      </c>
      <c r="F269" s="125">
        <f t="shared" si="125"/>
        <v>9496.33</v>
      </c>
      <c r="G269" s="125">
        <v>3144.76</v>
      </c>
      <c r="H269" s="125">
        <f t="shared" si="126"/>
        <v>1187.27</v>
      </c>
      <c r="I269" s="125">
        <v>909.45</v>
      </c>
      <c r="J269" s="125">
        <v>145.53</v>
      </c>
      <c r="K269" s="125">
        <v>0</v>
      </c>
      <c r="L269" s="125">
        <v>132.29</v>
      </c>
      <c r="M269" s="125">
        <v>225.02</v>
      </c>
      <c r="N269" s="125">
        <v>0</v>
      </c>
      <c r="O269" s="125">
        <v>548.78</v>
      </c>
      <c r="P269" s="125">
        <v>0</v>
      </c>
      <c r="Q269" s="125"/>
      <c r="R269" s="125">
        <v>0</v>
      </c>
      <c r="S269" s="125">
        <v>0</v>
      </c>
      <c r="T269" s="125">
        <v>0</v>
      </c>
      <c r="U269" s="125">
        <v>0</v>
      </c>
      <c r="V269" s="125">
        <v>0</v>
      </c>
      <c r="W269" s="125">
        <v>4390.5</v>
      </c>
      <c r="X269" s="123" t="s">
        <v>435</v>
      </c>
      <c r="Y269" s="123"/>
      <c r="Z269" s="123"/>
      <c r="AA269" s="124" t="s">
        <v>436</v>
      </c>
      <c r="AB269" s="125">
        <f>AB270+AB283+AB293+AB304+AB310+AB313+AB315</f>
        <v>1283.81</v>
      </c>
      <c r="AC269" s="125">
        <f t="shared" ref="AC269:BD269" si="131">AC270+AC283+AC293+AC304+AC310+AC313+AC315</f>
        <v>42.1</v>
      </c>
      <c r="AD269" s="125">
        <f t="shared" si="131"/>
        <v>4</v>
      </c>
      <c r="AE269" s="125">
        <f t="shared" si="131"/>
        <v>0</v>
      </c>
      <c r="AF269" s="125">
        <f t="shared" si="131"/>
        <v>0</v>
      </c>
      <c r="AG269" s="125">
        <f t="shared" si="131"/>
        <v>4.8</v>
      </c>
      <c r="AH269" s="125">
        <f t="shared" si="131"/>
        <v>16.6</v>
      </c>
      <c r="AI269" s="125">
        <f t="shared" si="131"/>
        <v>5.45</v>
      </c>
      <c r="AJ269" s="125">
        <f t="shared" si="131"/>
        <v>0</v>
      </c>
      <c r="AK269" s="125">
        <f t="shared" si="131"/>
        <v>0</v>
      </c>
      <c r="AL269" s="125">
        <f t="shared" si="131"/>
        <v>58</v>
      </c>
      <c r="AM269" s="125">
        <f t="shared" si="131"/>
        <v>0</v>
      </c>
      <c r="AN269" s="125">
        <f t="shared" si="131"/>
        <v>2</v>
      </c>
      <c r="AO269" s="125">
        <f t="shared" si="131"/>
        <v>0</v>
      </c>
      <c r="AP269" s="125">
        <f t="shared" si="131"/>
        <v>3</v>
      </c>
      <c r="AQ269" s="125">
        <f t="shared" si="131"/>
        <v>1.5</v>
      </c>
      <c r="AR269" s="125">
        <f t="shared" si="131"/>
        <v>28.5</v>
      </c>
      <c r="AS269" s="125">
        <f t="shared" si="131"/>
        <v>0.5</v>
      </c>
      <c r="AT269" s="125">
        <f t="shared" si="131"/>
        <v>0</v>
      </c>
      <c r="AU269" s="125">
        <f t="shared" si="131"/>
        <v>0.5</v>
      </c>
      <c r="AV269" s="125">
        <f t="shared" si="131"/>
        <v>0.5</v>
      </c>
      <c r="AW269" s="125">
        <f t="shared" si="131"/>
        <v>0</v>
      </c>
      <c r="AX269" s="125">
        <f t="shared" si="131"/>
        <v>51</v>
      </c>
      <c r="AY269" s="125">
        <f t="shared" si="131"/>
        <v>0</v>
      </c>
      <c r="AZ269" s="125">
        <f t="shared" si="131"/>
        <v>2</v>
      </c>
      <c r="BA269" s="125">
        <f t="shared" si="131"/>
        <v>67.88</v>
      </c>
      <c r="BB269" s="125">
        <f t="shared" si="131"/>
        <v>0</v>
      </c>
      <c r="BC269" s="125">
        <f t="shared" si="131"/>
        <v>40.01</v>
      </c>
      <c r="BD269" s="125">
        <f t="shared" si="131"/>
        <v>178.5</v>
      </c>
      <c r="BE269" s="125">
        <f t="shared" si="128"/>
        <v>47.84</v>
      </c>
      <c r="BF269" s="125">
        <f t="shared" si="129"/>
        <v>0</v>
      </c>
      <c r="BG269" s="125"/>
      <c r="BH269" s="125"/>
      <c r="BI269" s="125">
        <v>0</v>
      </c>
      <c r="BJ269" s="125">
        <v>0</v>
      </c>
      <c r="BK269" s="125">
        <v>47.84</v>
      </c>
      <c r="BL269" s="125">
        <v>0</v>
      </c>
      <c r="BM269" s="125">
        <v>0</v>
      </c>
      <c r="BN269" s="125">
        <v>0</v>
      </c>
      <c r="BO269" s="125">
        <v>0</v>
      </c>
      <c r="BP269" s="125">
        <v>0</v>
      </c>
      <c r="BQ269" s="125"/>
    </row>
    <row r="270" s="110" customFormat="1" spans="1:69">
      <c r="A270" s="123"/>
      <c r="B270" s="123" t="s">
        <v>137</v>
      </c>
      <c r="C270" s="123"/>
      <c r="D270" s="124" t="s">
        <v>437</v>
      </c>
      <c r="E270" s="125">
        <f t="shared" si="124"/>
        <v>1735.04</v>
      </c>
      <c r="F270" s="125">
        <f t="shared" si="125"/>
        <v>1369.84</v>
      </c>
      <c r="G270" s="125">
        <v>796.95</v>
      </c>
      <c r="H270" s="125">
        <f t="shared" si="126"/>
        <v>456.08</v>
      </c>
      <c r="I270" s="125">
        <v>354.15</v>
      </c>
      <c r="J270" s="125">
        <v>0</v>
      </c>
      <c r="K270" s="125">
        <v>0</v>
      </c>
      <c r="L270" s="125">
        <v>101.93</v>
      </c>
      <c r="M270" s="125">
        <v>66.41</v>
      </c>
      <c r="N270" s="125">
        <v>0</v>
      </c>
      <c r="O270" s="125">
        <v>50.4</v>
      </c>
      <c r="P270" s="125">
        <v>0</v>
      </c>
      <c r="Q270" s="125"/>
      <c r="R270" s="125">
        <v>0</v>
      </c>
      <c r="S270" s="125">
        <v>0</v>
      </c>
      <c r="T270" s="125">
        <v>0</v>
      </c>
      <c r="U270" s="125">
        <v>0</v>
      </c>
      <c r="V270" s="125">
        <v>0</v>
      </c>
      <c r="W270" s="125">
        <v>0</v>
      </c>
      <c r="X270" s="123"/>
      <c r="Y270" s="123" t="s">
        <v>137</v>
      </c>
      <c r="Z270" s="123"/>
      <c r="AA270" s="124" t="s">
        <v>437</v>
      </c>
      <c r="AB270" s="125">
        <f>SUM(AB271:AB282)</f>
        <v>359.84</v>
      </c>
      <c r="AC270" s="125">
        <f t="shared" ref="AC270:BD270" si="132">SUM(AC271:AC282)</f>
        <v>42.1</v>
      </c>
      <c r="AD270" s="125">
        <f t="shared" si="132"/>
        <v>4</v>
      </c>
      <c r="AE270" s="125">
        <f t="shared" si="132"/>
        <v>0</v>
      </c>
      <c r="AF270" s="125">
        <f t="shared" si="132"/>
        <v>0</v>
      </c>
      <c r="AG270" s="125">
        <f t="shared" si="132"/>
        <v>4.8</v>
      </c>
      <c r="AH270" s="125">
        <f t="shared" si="132"/>
        <v>16.6</v>
      </c>
      <c r="AI270" s="125">
        <f t="shared" si="132"/>
        <v>5.45</v>
      </c>
      <c r="AJ270" s="125">
        <f t="shared" si="132"/>
        <v>0</v>
      </c>
      <c r="AK270" s="125">
        <f t="shared" si="132"/>
        <v>0</v>
      </c>
      <c r="AL270" s="125">
        <f t="shared" si="132"/>
        <v>58</v>
      </c>
      <c r="AM270" s="125">
        <f t="shared" si="132"/>
        <v>0</v>
      </c>
      <c r="AN270" s="125">
        <f t="shared" si="132"/>
        <v>2</v>
      </c>
      <c r="AO270" s="125">
        <f t="shared" si="132"/>
        <v>0</v>
      </c>
      <c r="AP270" s="125">
        <f t="shared" si="132"/>
        <v>3</v>
      </c>
      <c r="AQ270" s="125">
        <f t="shared" si="132"/>
        <v>1.5</v>
      </c>
      <c r="AR270" s="125">
        <f t="shared" si="132"/>
        <v>28.5</v>
      </c>
      <c r="AS270" s="125">
        <f t="shared" si="132"/>
        <v>0.5</v>
      </c>
      <c r="AT270" s="125">
        <f t="shared" si="132"/>
        <v>0</v>
      </c>
      <c r="AU270" s="125">
        <f t="shared" si="132"/>
        <v>0.5</v>
      </c>
      <c r="AV270" s="125">
        <f t="shared" si="132"/>
        <v>0.5</v>
      </c>
      <c r="AW270" s="125">
        <f t="shared" si="132"/>
        <v>0</v>
      </c>
      <c r="AX270" s="125">
        <f t="shared" si="132"/>
        <v>51</v>
      </c>
      <c r="AY270" s="125">
        <f t="shared" si="132"/>
        <v>0</v>
      </c>
      <c r="AZ270" s="125">
        <f t="shared" si="132"/>
        <v>2</v>
      </c>
      <c r="BA270" s="125">
        <f t="shared" si="132"/>
        <v>67.88</v>
      </c>
      <c r="BB270" s="125">
        <f t="shared" si="132"/>
        <v>0</v>
      </c>
      <c r="BC270" s="125">
        <f t="shared" si="132"/>
        <v>40.01</v>
      </c>
      <c r="BD270" s="125">
        <f t="shared" si="132"/>
        <v>31.5</v>
      </c>
      <c r="BE270" s="125">
        <f t="shared" si="128"/>
        <v>5.36</v>
      </c>
      <c r="BF270" s="125">
        <f t="shared" si="129"/>
        <v>0</v>
      </c>
      <c r="BG270" s="125"/>
      <c r="BH270" s="125"/>
      <c r="BI270" s="125">
        <v>0</v>
      </c>
      <c r="BJ270" s="125">
        <v>0</v>
      </c>
      <c r="BK270" s="125">
        <v>5.36</v>
      </c>
      <c r="BL270" s="125">
        <v>0</v>
      </c>
      <c r="BM270" s="125">
        <v>0</v>
      </c>
      <c r="BN270" s="125">
        <v>0</v>
      </c>
      <c r="BO270" s="125">
        <v>0</v>
      </c>
      <c r="BP270" s="125">
        <v>0</v>
      </c>
      <c r="BQ270" s="125">
        <v>0</v>
      </c>
    </row>
    <row r="271" s="110" customFormat="1" spans="1:69">
      <c r="A271" s="123" t="s">
        <v>438</v>
      </c>
      <c r="B271" s="123" t="s">
        <v>140</v>
      </c>
      <c r="C271" s="123" t="s">
        <v>137</v>
      </c>
      <c r="D271" s="124" t="s">
        <v>141</v>
      </c>
      <c r="E271" s="125">
        <f t="shared" si="124"/>
        <v>1494.01</v>
      </c>
      <c r="F271" s="125">
        <f t="shared" si="125"/>
        <v>1203.03</v>
      </c>
      <c r="G271" s="125">
        <v>689.49</v>
      </c>
      <c r="H271" s="125">
        <f t="shared" si="126"/>
        <v>456.08</v>
      </c>
      <c r="I271" s="125">
        <v>354.15</v>
      </c>
      <c r="J271" s="125">
        <v>0</v>
      </c>
      <c r="K271" s="125">
        <v>0</v>
      </c>
      <c r="L271" s="125">
        <v>101.93</v>
      </c>
      <c r="M271" s="125">
        <v>57.46</v>
      </c>
      <c r="N271" s="125">
        <v>0</v>
      </c>
      <c r="O271" s="125">
        <v>0</v>
      </c>
      <c r="P271" s="125">
        <v>0</v>
      </c>
      <c r="Q271" s="125"/>
      <c r="R271" s="125">
        <v>0</v>
      </c>
      <c r="S271" s="125">
        <v>0</v>
      </c>
      <c r="T271" s="125">
        <v>0</v>
      </c>
      <c r="U271" s="125">
        <v>0</v>
      </c>
      <c r="V271" s="125">
        <v>0</v>
      </c>
      <c r="W271" s="125">
        <v>0</v>
      </c>
      <c r="X271" s="123" t="s">
        <v>438</v>
      </c>
      <c r="Y271" s="123" t="s">
        <v>140</v>
      </c>
      <c r="Z271" s="123" t="s">
        <v>137</v>
      </c>
      <c r="AA271" s="124" t="s">
        <v>141</v>
      </c>
      <c r="AB271" s="125">
        <f t="shared" ref="AB271:AB282" si="133">SUBTOTAL(9,AC271:BD271)</f>
        <v>285.62</v>
      </c>
      <c r="AC271" s="136">
        <v>40.1</v>
      </c>
      <c r="AD271" s="136">
        <v>4</v>
      </c>
      <c r="AE271" s="137">
        <v>0</v>
      </c>
      <c r="AF271" s="137">
        <v>0</v>
      </c>
      <c r="AG271" s="136">
        <v>4.3</v>
      </c>
      <c r="AH271" s="136">
        <v>13.6</v>
      </c>
      <c r="AI271" s="136">
        <v>4.95</v>
      </c>
      <c r="AJ271" s="136">
        <v>0</v>
      </c>
      <c r="AK271" s="136">
        <v>0</v>
      </c>
      <c r="AL271" s="136">
        <v>54</v>
      </c>
      <c r="AM271" s="137">
        <v>0</v>
      </c>
      <c r="AN271" s="136">
        <v>2</v>
      </c>
      <c r="AO271" s="136">
        <v>0</v>
      </c>
      <c r="AP271" s="136">
        <v>3</v>
      </c>
      <c r="AQ271" s="136">
        <v>1.5</v>
      </c>
      <c r="AR271" s="136">
        <v>26.5</v>
      </c>
      <c r="AS271" s="137">
        <v>0.5</v>
      </c>
      <c r="AT271" s="137">
        <v>0</v>
      </c>
      <c r="AU271" s="137">
        <v>0.5</v>
      </c>
      <c r="AV271" s="136">
        <v>0.5</v>
      </c>
      <c r="AW271" s="137">
        <v>0</v>
      </c>
      <c r="AX271" s="136">
        <v>47</v>
      </c>
      <c r="AY271" s="136">
        <v>0</v>
      </c>
      <c r="AZ271" s="136">
        <v>2</v>
      </c>
      <c r="BA271" s="136">
        <v>63.88</v>
      </c>
      <c r="BB271" s="136">
        <v>0</v>
      </c>
      <c r="BC271" s="136">
        <v>17.29</v>
      </c>
      <c r="BD271" s="125">
        <v>0</v>
      </c>
      <c r="BE271" s="125">
        <f t="shared" si="128"/>
        <v>5.36</v>
      </c>
      <c r="BF271" s="125">
        <f t="shared" si="129"/>
        <v>0</v>
      </c>
      <c r="BG271" s="125"/>
      <c r="BH271" s="125"/>
      <c r="BI271" s="125">
        <v>0</v>
      </c>
      <c r="BJ271" s="125">
        <v>0</v>
      </c>
      <c r="BK271" s="125">
        <v>5.36</v>
      </c>
      <c r="BL271" s="125">
        <v>0</v>
      </c>
      <c r="BM271" s="125">
        <v>0</v>
      </c>
      <c r="BN271" s="125">
        <v>0</v>
      </c>
      <c r="BO271" s="125">
        <v>0</v>
      </c>
      <c r="BP271" s="125">
        <v>0</v>
      </c>
      <c r="BQ271" s="125">
        <v>0</v>
      </c>
    </row>
    <row r="272" s="110" customFormat="1" spans="1:69">
      <c r="A272" s="123" t="s">
        <v>438</v>
      </c>
      <c r="B272" s="123" t="s">
        <v>140</v>
      </c>
      <c r="C272" s="123" t="s">
        <v>156</v>
      </c>
      <c r="D272" s="124" t="s">
        <v>153</v>
      </c>
      <c r="E272" s="125">
        <f t="shared" si="124"/>
        <v>209.55</v>
      </c>
      <c r="F272" s="125">
        <f t="shared" si="125"/>
        <v>166.83</v>
      </c>
      <c r="G272" s="125">
        <v>107.47</v>
      </c>
      <c r="H272" s="125">
        <f t="shared" si="126"/>
        <v>0</v>
      </c>
      <c r="I272" s="125">
        <v>0</v>
      </c>
      <c r="J272" s="125">
        <v>0</v>
      </c>
      <c r="K272" s="125">
        <v>0</v>
      </c>
      <c r="L272" s="125">
        <v>0</v>
      </c>
      <c r="M272" s="125">
        <v>8.96</v>
      </c>
      <c r="N272" s="125">
        <v>0</v>
      </c>
      <c r="O272" s="125">
        <v>50.4</v>
      </c>
      <c r="P272" s="125">
        <v>0</v>
      </c>
      <c r="Q272" s="125"/>
      <c r="R272" s="125">
        <v>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3" t="s">
        <v>438</v>
      </c>
      <c r="Y272" s="123" t="s">
        <v>140</v>
      </c>
      <c r="Z272" s="123" t="s">
        <v>156</v>
      </c>
      <c r="AA272" s="124" t="s">
        <v>153</v>
      </c>
      <c r="AB272" s="125">
        <f t="shared" si="133"/>
        <v>42.72</v>
      </c>
      <c r="AC272" s="136">
        <v>2</v>
      </c>
      <c r="AD272" s="136">
        <v>0</v>
      </c>
      <c r="AE272" s="137">
        <v>0</v>
      </c>
      <c r="AF272" s="137">
        <v>0</v>
      </c>
      <c r="AG272" s="136">
        <v>0.5</v>
      </c>
      <c r="AH272" s="136">
        <v>3</v>
      </c>
      <c r="AI272" s="136">
        <v>0.5</v>
      </c>
      <c r="AJ272" s="136">
        <v>0</v>
      </c>
      <c r="AK272" s="136">
        <v>0</v>
      </c>
      <c r="AL272" s="136">
        <v>4</v>
      </c>
      <c r="AM272" s="137">
        <v>0</v>
      </c>
      <c r="AN272" s="136">
        <v>0</v>
      </c>
      <c r="AO272" s="136">
        <v>0</v>
      </c>
      <c r="AP272" s="136">
        <v>0</v>
      </c>
      <c r="AQ272" s="136">
        <v>0</v>
      </c>
      <c r="AR272" s="136">
        <v>2</v>
      </c>
      <c r="AS272" s="137">
        <v>0</v>
      </c>
      <c r="AT272" s="137">
        <v>0</v>
      </c>
      <c r="AU272" s="137">
        <v>0</v>
      </c>
      <c r="AV272" s="136">
        <v>0</v>
      </c>
      <c r="AW272" s="137">
        <v>0</v>
      </c>
      <c r="AX272" s="136">
        <v>4</v>
      </c>
      <c r="AY272" s="136">
        <v>0</v>
      </c>
      <c r="AZ272" s="136">
        <v>0</v>
      </c>
      <c r="BA272" s="136">
        <v>4</v>
      </c>
      <c r="BB272" s="136">
        <v>0</v>
      </c>
      <c r="BC272" s="136">
        <v>22.72</v>
      </c>
      <c r="BD272" s="125">
        <v>0</v>
      </c>
      <c r="BE272" s="125">
        <f t="shared" si="128"/>
        <v>0</v>
      </c>
      <c r="BF272" s="125">
        <f t="shared" si="129"/>
        <v>0</v>
      </c>
      <c r="BG272" s="125"/>
      <c r="BH272" s="125"/>
      <c r="BI272" s="125">
        <v>0</v>
      </c>
      <c r="BJ272" s="125">
        <v>0</v>
      </c>
      <c r="BK272" s="125">
        <v>0</v>
      </c>
      <c r="BL272" s="125">
        <v>0</v>
      </c>
      <c r="BM272" s="125">
        <v>0</v>
      </c>
      <c r="BN272" s="125">
        <v>0</v>
      </c>
      <c r="BO272" s="125">
        <v>0</v>
      </c>
      <c r="BP272" s="125">
        <v>0</v>
      </c>
      <c r="BQ272" s="125">
        <v>0</v>
      </c>
    </row>
    <row r="273" s="110" customFormat="1" spans="1:69">
      <c r="A273" s="123" t="s">
        <v>438</v>
      </c>
      <c r="B273" s="123" t="s">
        <v>140</v>
      </c>
      <c r="C273" s="123" t="s">
        <v>150</v>
      </c>
      <c r="D273" s="124" t="s">
        <v>439</v>
      </c>
      <c r="E273" s="125">
        <f t="shared" si="124"/>
        <v>0</v>
      </c>
      <c r="F273" s="125">
        <f t="shared" si="125"/>
        <v>0</v>
      </c>
      <c r="G273" s="125">
        <v>0</v>
      </c>
      <c r="H273" s="125">
        <f t="shared" si="126"/>
        <v>0</v>
      </c>
      <c r="I273" s="125">
        <v>0</v>
      </c>
      <c r="J273" s="125">
        <v>0</v>
      </c>
      <c r="K273" s="125">
        <v>0</v>
      </c>
      <c r="L273" s="125">
        <v>0</v>
      </c>
      <c r="M273" s="125">
        <v>0</v>
      </c>
      <c r="N273" s="125">
        <v>0</v>
      </c>
      <c r="O273" s="125">
        <v>0</v>
      </c>
      <c r="P273" s="125">
        <v>0</v>
      </c>
      <c r="Q273" s="125"/>
      <c r="R273" s="125">
        <v>0</v>
      </c>
      <c r="S273" s="125">
        <v>0</v>
      </c>
      <c r="T273" s="125">
        <v>0</v>
      </c>
      <c r="U273" s="125">
        <v>0</v>
      </c>
      <c r="V273" s="125">
        <v>0</v>
      </c>
      <c r="W273" s="125">
        <v>0</v>
      </c>
      <c r="X273" s="123" t="s">
        <v>438</v>
      </c>
      <c r="Y273" s="123" t="s">
        <v>140</v>
      </c>
      <c r="Z273" s="123" t="s">
        <v>150</v>
      </c>
      <c r="AA273" s="124" t="s">
        <v>439</v>
      </c>
      <c r="AB273" s="125">
        <f t="shared" si="133"/>
        <v>0</v>
      </c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>
        <v>0</v>
      </c>
      <c r="BE273" s="125">
        <f t="shared" si="128"/>
        <v>0</v>
      </c>
      <c r="BF273" s="125">
        <f t="shared" si="129"/>
        <v>0</v>
      </c>
      <c r="BG273" s="125"/>
      <c r="BH273" s="125"/>
      <c r="BI273" s="125">
        <v>0</v>
      </c>
      <c r="BJ273" s="125">
        <v>0</v>
      </c>
      <c r="BK273" s="125">
        <v>0</v>
      </c>
      <c r="BL273" s="125">
        <v>0</v>
      </c>
      <c r="BM273" s="125">
        <v>0</v>
      </c>
      <c r="BN273" s="125">
        <v>0</v>
      </c>
      <c r="BO273" s="125">
        <v>0</v>
      </c>
      <c r="BP273" s="125">
        <v>0</v>
      </c>
      <c r="BQ273" s="125">
        <v>0</v>
      </c>
    </row>
    <row r="274" s="110" customFormat="1" spans="1:69">
      <c r="A274" s="123" t="s">
        <v>438</v>
      </c>
      <c r="B274" s="123" t="s">
        <v>140</v>
      </c>
      <c r="C274" s="123" t="s">
        <v>228</v>
      </c>
      <c r="D274" s="124" t="s">
        <v>440</v>
      </c>
      <c r="E274" s="125">
        <f t="shared" si="124"/>
        <v>0</v>
      </c>
      <c r="F274" s="125">
        <f t="shared" si="125"/>
        <v>0</v>
      </c>
      <c r="G274" s="125">
        <v>0</v>
      </c>
      <c r="H274" s="125">
        <f t="shared" si="126"/>
        <v>0</v>
      </c>
      <c r="I274" s="125">
        <v>0</v>
      </c>
      <c r="J274" s="125">
        <v>0</v>
      </c>
      <c r="K274" s="125">
        <v>0</v>
      </c>
      <c r="L274" s="125">
        <v>0</v>
      </c>
      <c r="M274" s="125">
        <v>0</v>
      </c>
      <c r="N274" s="125">
        <v>0</v>
      </c>
      <c r="O274" s="125">
        <v>0</v>
      </c>
      <c r="P274" s="125">
        <v>0</v>
      </c>
      <c r="Q274" s="125"/>
      <c r="R274" s="125">
        <v>0</v>
      </c>
      <c r="S274" s="125">
        <v>0</v>
      </c>
      <c r="T274" s="125">
        <v>0</v>
      </c>
      <c r="U274" s="125">
        <v>0</v>
      </c>
      <c r="V274" s="125">
        <v>0</v>
      </c>
      <c r="W274" s="125">
        <v>0</v>
      </c>
      <c r="X274" s="123" t="s">
        <v>438</v>
      </c>
      <c r="Y274" s="123" t="s">
        <v>140</v>
      </c>
      <c r="Z274" s="123" t="s">
        <v>228</v>
      </c>
      <c r="AA274" s="124" t="s">
        <v>440</v>
      </c>
      <c r="AB274" s="125">
        <f t="shared" si="133"/>
        <v>0</v>
      </c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>
        <v>0</v>
      </c>
      <c r="BE274" s="125">
        <f t="shared" si="128"/>
        <v>0</v>
      </c>
      <c r="BF274" s="125">
        <f t="shared" si="129"/>
        <v>0</v>
      </c>
      <c r="BG274" s="125"/>
      <c r="BH274" s="125"/>
      <c r="BI274" s="125">
        <v>0</v>
      </c>
      <c r="BJ274" s="125">
        <v>0</v>
      </c>
      <c r="BK274" s="125">
        <v>0</v>
      </c>
      <c r="BL274" s="125">
        <v>0</v>
      </c>
      <c r="BM274" s="125">
        <v>0</v>
      </c>
      <c r="BN274" s="125">
        <v>0</v>
      </c>
      <c r="BO274" s="125">
        <v>0</v>
      </c>
      <c r="BP274" s="125">
        <v>0</v>
      </c>
      <c r="BQ274" s="125">
        <v>0</v>
      </c>
    </row>
    <row r="275" s="110" customFormat="1" spans="1:69">
      <c r="A275" s="123" t="s">
        <v>438</v>
      </c>
      <c r="B275" s="123" t="s">
        <v>140</v>
      </c>
      <c r="C275" s="123" t="s">
        <v>175</v>
      </c>
      <c r="D275" s="124" t="s">
        <v>441</v>
      </c>
      <c r="E275" s="125">
        <f t="shared" si="124"/>
        <v>31.5</v>
      </c>
      <c r="F275" s="125">
        <f t="shared" si="125"/>
        <v>0</v>
      </c>
      <c r="G275" s="125">
        <v>0</v>
      </c>
      <c r="H275" s="125">
        <f t="shared" si="126"/>
        <v>0</v>
      </c>
      <c r="I275" s="125">
        <v>0</v>
      </c>
      <c r="J275" s="125">
        <v>0</v>
      </c>
      <c r="K275" s="125">
        <v>0</v>
      </c>
      <c r="L275" s="125">
        <v>0</v>
      </c>
      <c r="M275" s="125">
        <v>0</v>
      </c>
      <c r="N275" s="125">
        <v>0</v>
      </c>
      <c r="O275" s="125">
        <v>0</v>
      </c>
      <c r="P275" s="125">
        <v>0</v>
      </c>
      <c r="Q275" s="125"/>
      <c r="R275" s="125">
        <v>0</v>
      </c>
      <c r="S275" s="125">
        <v>0</v>
      </c>
      <c r="T275" s="125">
        <v>0</v>
      </c>
      <c r="U275" s="125">
        <v>0</v>
      </c>
      <c r="V275" s="125">
        <v>0</v>
      </c>
      <c r="W275" s="125">
        <v>0</v>
      </c>
      <c r="X275" s="123" t="s">
        <v>438</v>
      </c>
      <c r="Y275" s="123" t="s">
        <v>140</v>
      </c>
      <c r="Z275" s="123" t="s">
        <v>175</v>
      </c>
      <c r="AA275" s="124" t="s">
        <v>441</v>
      </c>
      <c r="AB275" s="125">
        <f t="shared" si="133"/>
        <v>31.5</v>
      </c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>
        <v>31.5</v>
      </c>
      <c r="BE275" s="125">
        <f t="shared" si="128"/>
        <v>0</v>
      </c>
      <c r="BF275" s="125">
        <f t="shared" si="129"/>
        <v>0</v>
      </c>
      <c r="BG275" s="125"/>
      <c r="BH275" s="125"/>
      <c r="BI275" s="125">
        <v>0</v>
      </c>
      <c r="BJ275" s="125">
        <v>0</v>
      </c>
      <c r="BK275" s="125">
        <v>0</v>
      </c>
      <c r="BL275" s="125">
        <v>0</v>
      </c>
      <c r="BM275" s="125">
        <v>0</v>
      </c>
      <c r="BN275" s="125">
        <v>0</v>
      </c>
      <c r="BO275" s="125">
        <v>0</v>
      </c>
      <c r="BP275" s="125">
        <v>0</v>
      </c>
      <c r="BQ275" s="125">
        <v>0</v>
      </c>
    </row>
    <row r="276" s="110" customFormat="1" spans="1:69">
      <c r="A276" s="123" t="s">
        <v>438</v>
      </c>
      <c r="B276" s="123" t="s">
        <v>140</v>
      </c>
      <c r="C276" s="123" t="s">
        <v>179</v>
      </c>
      <c r="D276" s="124" t="s">
        <v>442</v>
      </c>
      <c r="E276" s="125">
        <f t="shared" si="124"/>
        <v>0</v>
      </c>
      <c r="F276" s="125">
        <f t="shared" si="125"/>
        <v>0</v>
      </c>
      <c r="G276" s="125">
        <v>0</v>
      </c>
      <c r="H276" s="125">
        <f t="shared" si="126"/>
        <v>0</v>
      </c>
      <c r="I276" s="125">
        <v>0</v>
      </c>
      <c r="J276" s="125">
        <v>0</v>
      </c>
      <c r="K276" s="125">
        <v>0</v>
      </c>
      <c r="L276" s="125">
        <v>0</v>
      </c>
      <c r="M276" s="125">
        <v>0</v>
      </c>
      <c r="N276" s="125">
        <v>0</v>
      </c>
      <c r="O276" s="125">
        <v>0</v>
      </c>
      <c r="P276" s="125">
        <v>0</v>
      </c>
      <c r="Q276" s="125"/>
      <c r="R276" s="125">
        <v>0</v>
      </c>
      <c r="S276" s="125">
        <v>0</v>
      </c>
      <c r="T276" s="125">
        <v>0</v>
      </c>
      <c r="U276" s="125">
        <v>0</v>
      </c>
      <c r="V276" s="125">
        <v>0</v>
      </c>
      <c r="W276" s="125">
        <v>0</v>
      </c>
      <c r="X276" s="123" t="s">
        <v>438</v>
      </c>
      <c r="Y276" s="123" t="s">
        <v>140</v>
      </c>
      <c r="Z276" s="123" t="s">
        <v>179</v>
      </c>
      <c r="AA276" s="124" t="s">
        <v>442</v>
      </c>
      <c r="AB276" s="125">
        <f t="shared" si="133"/>
        <v>0</v>
      </c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>
        <v>0</v>
      </c>
      <c r="BE276" s="125">
        <f t="shared" si="128"/>
        <v>0</v>
      </c>
      <c r="BF276" s="125">
        <f t="shared" si="129"/>
        <v>0</v>
      </c>
      <c r="BG276" s="125"/>
      <c r="BH276" s="125"/>
      <c r="BI276" s="125">
        <v>0</v>
      </c>
      <c r="BJ276" s="125">
        <v>0</v>
      </c>
      <c r="BK276" s="125">
        <v>0</v>
      </c>
      <c r="BL276" s="125">
        <v>0</v>
      </c>
      <c r="BM276" s="125">
        <v>0</v>
      </c>
      <c r="BN276" s="125">
        <v>0</v>
      </c>
      <c r="BO276" s="125">
        <v>0</v>
      </c>
      <c r="BP276" s="125">
        <v>0</v>
      </c>
      <c r="BQ276" s="125">
        <v>0</v>
      </c>
    </row>
    <row r="277" s="110" customFormat="1" spans="1:69">
      <c r="A277" s="123" t="s">
        <v>438</v>
      </c>
      <c r="B277" s="123" t="s">
        <v>140</v>
      </c>
      <c r="C277" s="123" t="s">
        <v>443</v>
      </c>
      <c r="D277" s="124" t="s">
        <v>444</v>
      </c>
      <c r="E277" s="125">
        <f t="shared" si="124"/>
        <v>0</v>
      </c>
      <c r="F277" s="125">
        <f t="shared" si="125"/>
        <v>0</v>
      </c>
      <c r="G277" s="125">
        <v>0</v>
      </c>
      <c r="H277" s="125">
        <f t="shared" si="126"/>
        <v>0</v>
      </c>
      <c r="I277" s="125">
        <v>0</v>
      </c>
      <c r="J277" s="125">
        <v>0</v>
      </c>
      <c r="K277" s="125">
        <v>0</v>
      </c>
      <c r="L277" s="125">
        <v>0</v>
      </c>
      <c r="M277" s="125">
        <v>0</v>
      </c>
      <c r="N277" s="125">
        <v>0</v>
      </c>
      <c r="O277" s="125">
        <v>0</v>
      </c>
      <c r="P277" s="125">
        <v>0</v>
      </c>
      <c r="Q277" s="125"/>
      <c r="R277" s="125">
        <v>0</v>
      </c>
      <c r="S277" s="125">
        <v>0</v>
      </c>
      <c r="T277" s="125">
        <v>0</v>
      </c>
      <c r="U277" s="125">
        <v>0</v>
      </c>
      <c r="V277" s="125">
        <v>0</v>
      </c>
      <c r="W277" s="125">
        <v>0</v>
      </c>
      <c r="X277" s="123" t="s">
        <v>438</v>
      </c>
      <c r="Y277" s="123" t="s">
        <v>140</v>
      </c>
      <c r="Z277" s="123" t="s">
        <v>443</v>
      </c>
      <c r="AA277" s="124" t="s">
        <v>444</v>
      </c>
      <c r="AB277" s="125">
        <f t="shared" si="133"/>
        <v>0</v>
      </c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>
        <v>0</v>
      </c>
      <c r="BE277" s="125">
        <f t="shared" si="128"/>
        <v>0</v>
      </c>
      <c r="BF277" s="125">
        <f t="shared" si="129"/>
        <v>0</v>
      </c>
      <c r="BG277" s="125"/>
      <c r="BH277" s="125"/>
      <c r="BI277" s="125">
        <v>0</v>
      </c>
      <c r="BJ277" s="125">
        <v>0</v>
      </c>
      <c r="BK277" s="125">
        <v>0</v>
      </c>
      <c r="BL277" s="125">
        <v>0</v>
      </c>
      <c r="BM277" s="125">
        <v>0</v>
      </c>
      <c r="BN277" s="125">
        <v>0</v>
      </c>
      <c r="BO277" s="125">
        <v>0</v>
      </c>
      <c r="BP277" s="125">
        <v>0</v>
      </c>
      <c r="BQ277" s="125">
        <v>0</v>
      </c>
    </row>
    <row r="278" s="110" customFormat="1" spans="1:69">
      <c r="A278" s="123" t="s">
        <v>438</v>
      </c>
      <c r="B278" s="123" t="s">
        <v>140</v>
      </c>
      <c r="C278" s="123" t="s">
        <v>343</v>
      </c>
      <c r="D278" s="124" t="s">
        <v>445</v>
      </c>
      <c r="E278" s="125">
        <f t="shared" si="124"/>
        <v>0</v>
      </c>
      <c r="F278" s="125">
        <f t="shared" si="125"/>
        <v>0</v>
      </c>
      <c r="G278" s="125">
        <v>0</v>
      </c>
      <c r="H278" s="125">
        <f t="shared" si="126"/>
        <v>0</v>
      </c>
      <c r="I278" s="125">
        <v>0</v>
      </c>
      <c r="J278" s="125">
        <v>0</v>
      </c>
      <c r="K278" s="125">
        <v>0</v>
      </c>
      <c r="L278" s="125">
        <v>0</v>
      </c>
      <c r="M278" s="125">
        <v>0</v>
      </c>
      <c r="N278" s="125">
        <v>0</v>
      </c>
      <c r="O278" s="125">
        <v>0</v>
      </c>
      <c r="P278" s="125">
        <v>0</v>
      </c>
      <c r="Q278" s="125"/>
      <c r="R278" s="125">
        <v>0</v>
      </c>
      <c r="S278" s="125">
        <v>0</v>
      </c>
      <c r="T278" s="125">
        <v>0</v>
      </c>
      <c r="U278" s="125">
        <v>0</v>
      </c>
      <c r="V278" s="125">
        <v>0</v>
      </c>
      <c r="W278" s="125">
        <v>0</v>
      </c>
      <c r="X278" s="123" t="s">
        <v>438</v>
      </c>
      <c r="Y278" s="123" t="s">
        <v>140</v>
      </c>
      <c r="Z278" s="123" t="s">
        <v>343</v>
      </c>
      <c r="AA278" s="124" t="s">
        <v>445</v>
      </c>
      <c r="AB278" s="125">
        <f t="shared" si="133"/>
        <v>0</v>
      </c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>
        <v>0</v>
      </c>
      <c r="BE278" s="125">
        <f t="shared" si="128"/>
        <v>0</v>
      </c>
      <c r="BF278" s="125">
        <f t="shared" si="129"/>
        <v>0</v>
      </c>
      <c r="BG278" s="125"/>
      <c r="BH278" s="125"/>
      <c r="BI278" s="125">
        <v>0</v>
      </c>
      <c r="BJ278" s="125">
        <v>0</v>
      </c>
      <c r="BK278" s="125">
        <v>0</v>
      </c>
      <c r="BL278" s="125">
        <v>0</v>
      </c>
      <c r="BM278" s="125">
        <v>0</v>
      </c>
      <c r="BN278" s="125">
        <v>0</v>
      </c>
      <c r="BO278" s="125">
        <v>0</v>
      </c>
      <c r="BP278" s="125">
        <v>0</v>
      </c>
      <c r="BQ278" s="125">
        <v>0</v>
      </c>
    </row>
    <row r="279" s="110" customFormat="1" spans="1:69">
      <c r="A279" s="123" t="s">
        <v>438</v>
      </c>
      <c r="B279" s="123" t="s">
        <v>140</v>
      </c>
      <c r="C279" s="123" t="s">
        <v>192</v>
      </c>
      <c r="D279" s="124" t="s">
        <v>446</v>
      </c>
      <c r="E279" s="125">
        <f t="shared" si="124"/>
        <v>0</v>
      </c>
      <c r="F279" s="125">
        <f t="shared" si="125"/>
        <v>0</v>
      </c>
      <c r="G279" s="125">
        <v>0</v>
      </c>
      <c r="H279" s="125">
        <f t="shared" si="126"/>
        <v>0</v>
      </c>
      <c r="I279" s="125">
        <v>0</v>
      </c>
      <c r="J279" s="125">
        <v>0</v>
      </c>
      <c r="K279" s="125">
        <v>0</v>
      </c>
      <c r="L279" s="125">
        <v>0</v>
      </c>
      <c r="M279" s="125">
        <v>0</v>
      </c>
      <c r="N279" s="125">
        <v>0</v>
      </c>
      <c r="O279" s="125">
        <v>0</v>
      </c>
      <c r="P279" s="125">
        <v>0</v>
      </c>
      <c r="Q279" s="125"/>
      <c r="R279" s="125">
        <v>0</v>
      </c>
      <c r="S279" s="125">
        <v>0</v>
      </c>
      <c r="T279" s="125">
        <v>0</v>
      </c>
      <c r="U279" s="125">
        <v>0</v>
      </c>
      <c r="V279" s="125">
        <v>0</v>
      </c>
      <c r="W279" s="125">
        <v>0</v>
      </c>
      <c r="X279" s="123" t="s">
        <v>438</v>
      </c>
      <c r="Y279" s="123" t="s">
        <v>140</v>
      </c>
      <c r="Z279" s="123" t="s">
        <v>192</v>
      </c>
      <c r="AA279" s="124" t="s">
        <v>446</v>
      </c>
      <c r="AB279" s="125">
        <f t="shared" si="133"/>
        <v>0</v>
      </c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>
        <v>0</v>
      </c>
      <c r="BE279" s="125">
        <f t="shared" si="128"/>
        <v>0</v>
      </c>
      <c r="BF279" s="125">
        <f t="shared" si="129"/>
        <v>0</v>
      </c>
      <c r="BG279" s="125"/>
      <c r="BH279" s="125"/>
      <c r="BI279" s="125">
        <v>0</v>
      </c>
      <c r="BJ279" s="125">
        <v>0</v>
      </c>
      <c r="BK279" s="125">
        <v>0</v>
      </c>
      <c r="BL279" s="125">
        <v>0</v>
      </c>
      <c r="BM279" s="125">
        <v>0</v>
      </c>
      <c r="BN279" s="125">
        <v>0</v>
      </c>
      <c r="BO279" s="125">
        <v>0</v>
      </c>
      <c r="BP279" s="125">
        <v>0</v>
      </c>
      <c r="BQ279" s="125">
        <v>0</v>
      </c>
    </row>
    <row r="280" s="110" customFormat="1" spans="1:69">
      <c r="A280" s="123" t="s">
        <v>438</v>
      </c>
      <c r="B280" s="123" t="s">
        <v>140</v>
      </c>
      <c r="C280" s="123" t="s">
        <v>447</v>
      </c>
      <c r="D280" s="124" t="s">
        <v>448</v>
      </c>
      <c r="E280" s="125">
        <f t="shared" si="124"/>
        <v>0</v>
      </c>
      <c r="F280" s="125">
        <f t="shared" si="125"/>
        <v>0</v>
      </c>
      <c r="G280" s="125">
        <v>0</v>
      </c>
      <c r="H280" s="125">
        <f t="shared" si="126"/>
        <v>0</v>
      </c>
      <c r="I280" s="125">
        <v>0</v>
      </c>
      <c r="J280" s="125">
        <v>0</v>
      </c>
      <c r="K280" s="125">
        <v>0</v>
      </c>
      <c r="L280" s="125">
        <v>0</v>
      </c>
      <c r="M280" s="125">
        <v>0</v>
      </c>
      <c r="N280" s="125">
        <v>0</v>
      </c>
      <c r="O280" s="125">
        <v>0</v>
      </c>
      <c r="P280" s="125">
        <v>0</v>
      </c>
      <c r="Q280" s="125"/>
      <c r="R280" s="125">
        <v>0</v>
      </c>
      <c r="S280" s="125">
        <v>0</v>
      </c>
      <c r="T280" s="125">
        <v>0</v>
      </c>
      <c r="U280" s="125">
        <v>0</v>
      </c>
      <c r="V280" s="125">
        <v>0</v>
      </c>
      <c r="W280" s="125">
        <v>0</v>
      </c>
      <c r="X280" s="123" t="s">
        <v>438</v>
      </c>
      <c r="Y280" s="123" t="s">
        <v>140</v>
      </c>
      <c r="Z280" s="123" t="s">
        <v>447</v>
      </c>
      <c r="AA280" s="124" t="s">
        <v>448</v>
      </c>
      <c r="AB280" s="125">
        <f t="shared" si="133"/>
        <v>0</v>
      </c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>
        <v>0</v>
      </c>
      <c r="BE280" s="125">
        <f t="shared" si="128"/>
        <v>0</v>
      </c>
      <c r="BF280" s="125">
        <f t="shared" si="129"/>
        <v>0</v>
      </c>
      <c r="BG280" s="125"/>
      <c r="BH280" s="125"/>
      <c r="BI280" s="125">
        <v>0</v>
      </c>
      <c r="BJ280" s="125">
        <v>0</v>
      </c>
      <c r="BK280" s="125">
        <v>0</v>
      </c>
      <c r="BL280" s="125">
        <v>0</v>
      </c>
      <c r="BM280" s="125">
        <v>0</v>
      </c>
      <c r="BN280" s="125">
        <v>0</v>
      </c>
      <c r="BO280" s="125">
        <v>0</v>
      </c>
      <c r="BP280" s="125">
        <v>0</v>
      </c>
      <c r="BQ280" s="125">
        <v>0</v>
      </c>
    </row>
    <row r="281" s="110" customFormat="1" spans="1:69">
      <c r="A281" s="123" t="s">
        <v>438</v>
      </c>
      <c r="B281" s="123" t="s">
        <v>140</v>
      </c>
      <c r="C281" s="123" t="s">
        <v>449</v>
      </c>
      <c r="D281" s="124" t="s">
        <v>450</v>
      </c>
      <c r="E281" s="125">
        <f t="shared" si="124"/>
        <v>0</v>
      </c>
      <c r="F281" s="125">
        <f t="shared" si="125"/>
        <v>0</v>
      </c>
      <c r="G281" s="125">
        <v>0</v>
      </c>
      <c r="H281" s="125">
        <f t="shared" si="126"/>
        <v>0</v>
      </c>
      <c r="I281" s="125">
        <v>0</v>
      </c>
      <c r="J281" s="125">
        <v>0</v>
      </c>
      <c r="K281" s="125">
        <v>0</v>
      </c>
      <c r="L281" s="125">
        <v>0</v>
      </c>
      <c r="M281" s="125">
        <v>0</v>
      </c>
      <c r="N281" s="125">
        <v>0</v>
      </c>
      <c r="O281" s="125">
        <v>0</v>
      </c>
      <c r="P281" s="125">
        <v>0</v>
      </c>
      <c r="Q281" s="125"/>
      <c r="R281" s="125">
        <v>0</v>
      </c>
      <c r="S281" s="125">
        <v>0</v>
      </c>
      <c r="T281" s="125">
        <v>0</v>
      </c>
      <c r="U281" s="125">
        <v>0</v>
      </c>
      <c r="V281" s="125">
        <v>0</v>
      </c>
      <c r="W281" s="125">
        <v>0</v>
      </c>
      <c r="X281" s="123" t="s">
        <v>438</v>
      </c>
      <c r="Y281" s="123" t="s">
        <v>140</v>
      </c>
      <c r="Z281" s="123" t="s">
        <v>449</v>
      </c>
      <c r="AA281" s="124" t="s">
        <v>450</v>
      </c>
      <c r="AB281" s="125">
        <f t="shared" si="133"/>
        <v>0</v>
      </c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>
        <v>0</v>
      </c>
      <c r="BE281" s="125">
        <f t="shared" si="128"/>
        <v>0</v>
      </c>
      <c r="BF281" s="125">
        <f t="shared" si="129"/>
        <v>0</v>
      </c>
      <c r="BG281" s="125"/>
      <c r="BH281" s="125"/>
      <c r="BI281" s="125">
        <v>0</v>
      </c>
      <c r="BJ281" s="125">
        <v>0</v>
      </c>
      <c r="BK281" s="125">
        <v>0</v>
      </c>
      <c r="BL281" s="125">
        <v>0</v>
      </c>
      <c r="BM281" s="125">
        <v>0</v>
      </c>
      <c r="BN281" s="125">
        <v>0</v>
      </c>
      <c r="BO281" s="125">
        <v>0</v>
      </c>
      <c r="BP281" s="125">
        <v>0</v>
      </c>
      <c r="BQ281" s="125">
        <v>0</v>
      </c>
    </row>
    <row r="282" s="110" customFormat="1" spans="1:69">
      <c r="A282" s="123" t="s">
        <v>438</v>
      </c>
      <c r="B282" s="123" t="s">
        <v>140</v>
      </c>
      <c r="C282" s="123" t="s">
        <v>154</v>
      </c>
      <c r="D282" s="124" t="s">
        <v>451</v>
      </c>
      <c r="E282" s="125">
        <f t="shared" si="124"/>
        <v>0</v>
      </c>
      <c r="F282" s="125">
        <f t="shared" si="125"/>
        <v>0</v>
      </c>
      <c r="G282" s="125">
        <v>0</v>
      </c>
      <c r="H282" s="125">
        <f t="shared" si="126"/>
        <v>0</v>
      </c>
      <c r="I282" s="125">
        <v>0</v>
      </c>
      <c r="J282" s="125">
        <v>0</v>
      </c>
      <c r="K282" s="125">
        <v>0</v>
      </c>
      <c r="L282" s="125">
        <v>0</v>
      </c>
      <c r="M282" s="125">
        <v>0</v>
      </c>
      <c r="N282" s="125">
        <v>0</v>
      </c>
      <c r="O282" s="125">
        <v>0</v>
      </c>
      <c r="P282" s="125">
        <v>0</v>
      </c>
      <c r="Q282" s="125"/>
      <c r="R282" s="125">
        <v>0</v>
      </c>
      <c r="S282" s="125">
        <v>0</v>
      </c>
      <c r="T282" s="125">
        <v>0</v>
      </c>
      <c r="U282" s="125">
        <v>0</v>
      </c>
      <c r="V282" s="125">
        <v>0</v>
      </c>
      <c r="W282" s="125">
        <v>0</v>
      </c>
      <c r="X282" s="123" t="s">
        <v>438</v>
      </c>
      <c r="Y282" s="123" t="s">
        <v>140</v>
      </c>
      <c r="Z282" s="123" t="s">
        <v>154</v>
      </c>
      <c r="AA282" s="124" t="s">
        <v>451</v>
      </c>
      <c r="AB282" s="125">
        <f t="shared" si="133"/>
        <v>0</v>
      </c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>
        <v>0</v>
      </c>
      <c r="BE282" s="125">
        <f t="shared" si="128"/>
        <v>0</v>
      </c>
      <c r="BF282" s="125">
        <f t="shared" si="129"/>
        <v>0</v>
      </c>
      <c r="BG282" s="125"/>
      <c r="BH282" s="125"/>
      <c r="BI282" s="125">
        <v>0</v>
      </c>
      <c r="BJ282" s="125">
        <v>0</v>
      </c>
      <c r="BK282" s="125">
        <v>0</v>
      </c>
      <c r="BL282" s="125">
        <v>0</v>
      </c>
      <c r="BM282" s="125">
        <v>0</v>
      </c>
      <c r="BN282" s="125">
        <v>0</v>
      </c>
      <c r="BO282" s="125">
        <v>0</v>
      </c>
      <c r="BP282" s="125">
        <v>0</v>
      </c>
      <c r="BQ282" s="125">
        <v>0</v>
      </c>
    </row>
    <row r="283" s="110" customFormat="1" spans="1:69">
      <c r="A283" s="123"/>
      <c r="B283" s="123" t="s">
        <v>142</v>
      </c>
      <c r="C283" s="123"/>
      <c r="D283" s="124" t="s">
        <v>452</v>
      </c>
      <c r="E283" s="125">
        <f t="shared" si="124"/>
        <v>3045.53</v>
      </c>
      <c r="F283" s="125">
        <f t="shared" si="125"/>
        <v>2397.94</v>
      </c>
      <c r="G283" s="125">
        <v>1472.09</v>
      </c>
      <c r="H283" s="125">
        <f t="shared" si="126"/>
        <v>429.31</v>
      </c>
      <c r="I283" s="125">
        <v>285.75</v>
      </c>
      <c r="J283" s="125">
        <v>113.2</v>
      </c>
      <c r="K283" s="125">
        <v>0</v>
      </c>
      <c r="L283" s="125">
        <v>30.36</v>
      </c>
      <c r="M283" s="125">
        <v>108.59</v>
      </c>
      <c r="N283" s="125">
        <v>0</v>
      </c>
      <c r="O283" s="125">
        <v>355.95</v>
      </c>
      <c r="P283" s="125">
        <v>0</v>
      </c>
      <c r="Q283" s="125"/>
      <c r="R283" s="125">
        <v>0</v>
      </c>
      <c r="S283" s="125">
        <v>0</v>
      </c>
      <c r="T283" s="125">
        <v>0</v>
      </c>
      <c r="U283" s="125">
        <v>0</v>
      </c>
      <c r="V283" s="125">
        <v>0</v>
      </c>
      <c r="W283" s="125">
        <v>32</v>
      </c>
      <c r="X283" s="123"/>
      <c r="Y283" s="123" t="s">
        <v>142</v>
      </c>
      <c r="Z283" s="123"/>
      <c r="AA283" s="124" t="s">
        <v>452</v>
      </c>
      <c r="AB283" s="125">
        <f>SUM(AB284:AB292)</f>
        <v>619.33</v>
      </c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>
        <v>147</v>
      </c>
      <c r="BE283" s="125">
        <f t="shared" si="128"/>
        <v>28.26</v>
      </c>
      <c r="BF283" s="125">
        <f t="shared" si="129"/>
        <v>0</v>
      </c>
      <c r="BG283" s="125"/>
      <c r="BH283" s="125"/>
      <c r="BI283" s="125">
        <v>0</v>
      </c>
      <c r="BJ283" s="125">
        <v>0</v>
      </c>
      <c r="BK283" s="125">
        <v>28.26</v>
      </c>
      <c r="BL283" s="125">
        <v>0</v>
      </c>
      <c r="BM283" s="125">
        <v>0</v>
      </c>
      <c r="BN283" s="125">
        <v>0</v>
      </c>
      <c r="BO283" s="125">
        <v>0</v>
      </c>
      <c r="BP283" s="125">
        <v>0</v>
      </c>
      <c r="BQ283" s="125">
        <v>0</v>
      </c>
    </row>
    <row r="284" s="110" customFormat="1" spans="1:69">
      <c r="A284" s="123" t="s">
        <v>438</v>
      </c>
      <c r="B284" s="123" t="s">
        <v>144</v>
      </c>
      <c r="C284" s="123" t="s">
        <v>137</v>
      </c>
      <c r="D284" s="124" t="s">
        <v>141</v>
      </c>
      <c r="E284" s="125">
        <f t="shared" si="124"/>
        <v>1332.15</v>
      </c>
      <c r="F284" s="125">
        <f t="shared" si="125"/>
        <v>908.12</v>
      </c>
      <c r="G284" s="125">
        <v>515.64</v>
      </c>
      <c r="H284" s="125">
        <f t="shared" si="126"/>
        <v>317.51</v>
      </c>
      <c r="I284" s="125">
        <v>258.3</v>
      </c>
      <c r="J284" s="125">
        <v>28.85</v>
      </c>
      <c r="K284" s="125">
        <v>0</v>
      </c>
      <c r="L284" s="125">
        <v>30.36</v>
      </c>
      <c r="M284" s="125">
        <v>42.97</v>
      </c>
      <c r="N284" s="125">
        <v>0</v>
      </c>
      <c r="O284" s="125">
        <v>0</v>
      </c>
      <c r="P284" s="125">
        <v>0</v>
      </c>
      <c r="Q284" s="125"/>
      <c r="R284" s="125">
        <v>0</v>
      </c>
      <c r="S284" s="125">
        <v>0</v>
      </c>
      <c r="T284" s="125">
        <v>0</v>
      </c>
      <c r="U284" s="125">
        <v>0</v>
      </c>
      <c r="V284" s="125">
        <v>0</v>
      </c>
      <c r="W284" s="125">
        <v>32</v>
      </c>
      <c r="X284" s="123" t="s">
        <v>438</v>
      </c>
      <c r="Y284" s="123" t="s">
        <v>144</v>
      </c>
      <c r="Z284" s="123" t="s">
        <v>137</v>
      </c>
      <c r="AA284" s="124" t="s">
        <v>141</v>
      </c>
      <c r="AB284" s="125">
        <f t="shared" ref="AB284:AB292" si="134">SUBTOTAL(9,AC284:BD284)</f>
        <v>415.52</v>
      </c>
      <c r="AC284" s="136">
        <v>36</v>
      </c>
      <c r="AD284" s="136">
        <v>3</v>
      </c>
      <c r="AE284" s="137">
        <v>0</v>
      </c>
      <c r="AF284" s="137">
        <v>0</v>
      </c>
      <c r="AG284" s="136">
        <v>3</v>
      </c>
      <c r="AH284" s="136">
        <v>11.5</v>
      </c>
      <c r="AI284" s="136">
        <v>1</v>
      </c>
      <c r="AJ284" s="136">
        <v>0</v>
      </c>
      <c r="AK284" s="136">
        <v>17</v>
      </c>
      <c r="AL284" s="136">
        <v>34</v>
      </c>
      <c r="AM284" s="137">
        <v>0</v>
      </c>
      <c r="AN284" s="136">
        <v>1</v>
      </c>
      <c r="AO284" s="136">
        <v>1</v>
      </c>
      <c r="AP284" s="136">
        <v>3</v>
      </c>
      <c r="AQ284" s="136">
        <v>3</v>
      </c>
      <c r="AR284" s="136">
        <v>18</v>
      </c>
      <c r="AS284" s="137">
        <v>0</v>
      </c>
      <c r="AT284" s="137">
        <v>5</v>
      </c>
      <c r="AU284" s="137">
        <v>0</v>
      </c>
      <c r="AV284" s="136">
        <v>5</v>
      </c>
      <c r="AW284" s="137">
        <v>0</v>
      </c>
      <c r="AX284" s="136">
        <v>16.2</v>
      </c>
      <c r="AY284" s="136">
        <v>0</v>
      </c>
      <c r="AZ284" s="136">
        <v>15</v>
      </c>
      <c r="BA284" s="136">
        <v>39.72</v>
      </c>
      <c r="BB284" s="136">
        <v>0</v>
      </c>
      <c r="BC284" s="136">
        <v>56.1</v>
      </c>
      <c r="BD284" s="125">
        <v>147</v>
      </c>
      <c r="BE284" s="125">
        <f t="shared" si="128"/>
        <v>8.51</v>
      </c>
      <c r="BF284" s="125">
        <f t="shared" si="129"/>
        <v>0</v>
      </c>
      <c r="BG284" s="125"/>
      <c r="BH284" s="125"/>
      <c r="BI284" s="125">
        <v>0</v>
      </c>
      <c r="BJ284" s="125">
        <v>0</v>
      </c>
      <c r="BK284" s="125">
        <v>8.51</v>
      </c>
      <c r="BL284" s="125">
        <v>0</v>
      </c>
      <c r="BM284" s="125">
        <v>0</v>
      </c>
      <c r="BN284" s="125">
        <v>0</v>
      </c>
      <c r="BO284" s="125">
        <v>0</v>
      </c>
      <c r="BP284" s="125">
        <v>0</v>
      </c>
      <c r="BQ284" s="125">
        <v>0</v>
      </c>
    </row>
    <row r="285" s="110" customFormat="1" spans="1:69">
      <c r="A285" s="123" t="s">
        <v>438</v>
      </c>
      <c r="B285" s="123" t="s">
        <v>144</v>
      </c>
      <c r="C285" s="123" t="s">
        <v>156</v>
      </c>
      <c r="D285" s="124" t="s">
        <v>453</v>
      </c>
      <c r="E285" s="125">
        <f t="shared" si="124"/>
        <v>1713.37</v>
      </c>
      <c r="F285" s="125">
        <f t="shared" si="125"/>
        <v>1489.82</v>
      </c>
      <c r="G285" s="125">
        <v>956.45</v>
      </c>
      <c r="H285" s="125">
        <f t="shared" si="126"/>
        <v>111.8</v>
      </c>
      <c r="I285" s="125">
        <v>27.45</v>
      </c>
      <c r="J285" s="125">
        <v>84.35</v>
      </c>
      <c r="K285" s="125">
        <v>0</v>
      </c>
      <c r="L285" s="125">
        <v>0</v>
      </c>
      <c r="M285" s="125">
        <v>65.62</v>
      </c>
      <c r="N285" s="125">
        <v>0</v>
      </c>
      <c r="O285" s="125">
        <v>355.95</v>
      </c>
      <c r="P285" s="125">
        <v>0</v>
      </c>
      <c r="Q285" s="125"/>
      <c r="R285" s="125">
        <v>0</v>
      </c>
      <c r="S285" s="125">
        <v>0</v>
      </c>
      <c r="T285" s="125">
        <v>0</v>
      </c>
      <c r="U285" s="125">
        <v>0</v>
      </c>
      <c r="V285" s="125">
        <v>0</v>
      </c>
      <c r="W285" s="125">
        <v>0</v>
      </c>
      <c r="X285" s="123" t="s">
        <v>438</v>
      </c>
      <c r="Y285" s="123" t="s">
        <v>144</v>
      </c>
      <c r="Z285" s="123" t="s">
        <v>156</v>
      </c>
      <c r="AA285" s="124" t="s">
        <v>453</v>
      </c>
      <c r="AB285" s="125">
        <f t="shared" si="134"/>
        <v>203.81</v>
      </c>
      <c r="AC285" s="136">
        <v>30.33</v>
      </c>
      <c r="AD285" s="136">
        <v>0</v>
      </c>
      <c r="AE285" s="137">
        <v>0</v>
      </c>
      <c r="AF285" s="137">
        <v>0</v>
      </c>
      <c r="AG285" s="136">
        <v>1.1</v>
      </c>
      <c r="AH285" s="136">
        <v>8</v>
      </c>
      <c r="AI285" s="136">
        <v>0.2</v>
      </c>
      <c r="AJ285" s="136">
        <v>0</v>
      </c>
      <c r="AK285" s="136">
        <v>0</v>
      </c>
      <c r="AL285" s="136">
        <v>45.54</v>
      </c>
      <c r="AM285" s="137">
        <v>0</v>
      </c>
      <c r="AN285" s="136">
        <v>3.6</v>
      </c>
      <c r="AO285" s="136">
        <v>0</v>
      </c>
      <c r="AP285" s="136">
        <v>1</v>
      </c>
      <c r="AQ285" s="136">
        <v>1</v>
      </c>
      <c r="AR285" s="136">
        <v>22.4</v>
      </c>
      <c r="AS285" s="137">
        <v>0</v>
      </c>
      <c r="AT285" s="137">
        <v>0</v>
      </c>
      <c r="AU285" s="137">
        <v>0</v>
      </c>
      <c r="AV285" s="136">
        <v>4</v>
      </c>
      <c r="AW285" s="137">
        <v>0</v>
      </c>
      <c r="AX285" s="136">
        <v>28.34</v>
      </c>
      <c r="AY285" s="136">
        <v>0</v>
      </c>
      <c r="AZ285" s="136">
        <v>14.3</v>
      </c>
      <c r="BA285" s="136">
        <v>24.7</v>
      </c>
      <c r="BB285" s="136">
        <v>0</v>
      </c>
      <c r="BC285" s="136">
        <v>19.3</v>
      </c>
      <c r="BD285" s="125">
        <v>0</v>
      </c>
      <c r="BE285" s="125">
        <f t="shared" si="128"/>
        <v>19.74</v>
      </c>
      <c r="BF285" s="125">
        <f t="shared" si="129"/>
        <v>0</v>
      </c>
      <c r="BG285" s="125"/>
      <c r="BH285" s="125"/>
      <c r="BI285" s="125">
        <v>0</v>
      </c>
      <c r="BJ285" s="125">
        <v>0</v>
      </c>
      <c r="BK285" s="125">
        <v>19.74</v>
      </c>
      <c r="BL285" s="125">
        <v>0</v>
      </c>
      <c r="BM285" s="125">
        <v>0</v>
      </c>
      <c r="BN285" s="125">
        <v>0</v>
      </c>
      <c r="BO285" s="125">
        <v>0</v>
      </c>
      <c r="BP285" s="125">
        <v>0</v>
      </c>
      <c r="BQ285" s="125">
        <v>0</v>
      </c>
    </row>
    <row r="286" s="110" customFormat="1" spans="1:69">
      <c r="A286" s="123" t="s">
        <v>438</v>
      </c>
      <c r="B286" s="123" t="s">
        <v>144</v>
      </c>
      <c r="C286" s="123" t="s">
        <v>159</v>
      </c>
      <c r="D286" s="124" t="s">
        <v>454</v>
      </c>
      <c r="E286" s="125">
        <f t="shared" si="124"/>
        <v>0</v>
      </c>
      <c r="F286" s="125">
        <f t="shared" si="125"/>
        <v>0</v>
      </c>
      <c r="G286" s="125">
        <v>0</v>
      </c>
      <c r="H286" s="125">
        <f t="shared" si="126"/>
        <v>0</v>
      </c>
      <c r="I286" s="125">
        <v>0</v>
      </c>
      <c r="J286" s="125">
        <v>0</v>
      </c>
      <c r="K286" s="125">
        <v>0</v>
      </c>
      <c r="L286" s="125">
        <v>0</v>
      </c>
      <c r="M286" s="125">
        <v>0</v>
      </c>
      <c r="N286" s="125">
        <v>0</v>
      </c>
      <c r="O286" s="125">
        <v>0</v>
      </c>
      <c r="P286" s="125">
        <v>0</v>
      </c>
      <c r="Q286" s="125"/>
      <c r="R286" s="125">
        <v>0</v>
      </c>
      <c r="S286" s="125">
        <v>0</v>
      </c>
      <c r="T286" s="125">
        <v>0</v>
      </c>
      <c r="U286" s="125">
        <v>0</v>
      </c>
      <c r="V286" s="125">
        <v>0</v>
      </c>
      <c r="W286" s="125">
        <v>0</v>
      </c>
      <c r="X286" s="123" t="s">
        <v>438</v>
      </c>
      <c r="Y286" s="123" t="s">
        <v>144</v>
      </c>
      <c r="Z286" s="123" t="s">
        <v>159</v>
      </c>
      <c r="AA286" s="124" t="s">
        <v>454</v>
      </c>
      <c r="AB286" s="125">
        <f t="shared" si="134"/>
        <v>0</v>
      </c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>
        <v>0</v>
      </c>
      <c r="BE286" s="125">
        <f t="shared" si="128"/>
        <v>0</v>
      </c>
      <c r="BF286" s="125">
        <f t="shared" si="129"/>
        <v>0</v>
      </c>
      <c r="BG286" s="125"/>
      <c r="BH286" s="125"/>
      <c r="BI286" s="125">
        <v>0</v>
      </c>
      <c r="BJ286" s="125">
        <v>0</v>
      </c>
      <c r="BK286" s="125">
        <v>0</v>
      </c>
      <c r="BL286" s="125">
        <v>0</v>
      </c>
      <c r="BM286" s="125">
        <v>0</v>
      </c>
      <c r="BN286" s="125">
        <v>0</v>
      </c>
      <c r="BO286" s="125">
        <v>0</v>
      </c>
      <c r="BP286" s="125">
        <v>0</v>
      </c>
      <c r="BQ286" s="125">
        <v>0</v>
      </c>
    </row>
    <row r="287" s="110" customFormat="1" spans="1:69">
      <c r="A287" s="123" t="s">
        <v>438</v>
      </c>
      <c r="B287" s="123" t="s">
        <v>144</v>
      </c>
      <c r="C287" s="123" t="s">
        <v>166</v>
      </c>
      <c r="D287" s="124" t="s">
        <v>455</v>
      </c>
      <c r="E287" s="125">
        <f t="shared" si="124"/>
        <v>0</v>
      </c>
      <c r="F287" s="125">
        <f t="shared" si="125"/>
        <v>0</v>
      </c>
      <c r="G287" s="125">
        <v>0</v>
      </c>
      <c r="H287" s="125">
        <f t="shared" si="126"/>
        <v>0</v>
      </c>
      <c r="I287" s="125">
        <v>0</v>
      </c>
      <c r="J287" s="125">
        <v>0</v>
      </c>
      <c r="K287" s="125">
        <v>0</v>
      </c>
      <c r="L287" s="125">
        <v>0</v>
      </c>
      <c r="M287" s="125">
        <v>0</v>
      </c>
      <c r="N287" s="125">
        <v>0</v>
      </c>
      <c r="O287" s="125">
        <v>0</v>
      </c>
      <c r="P287" s="125">
        <v>0</v>
      </c>
      <c r="Q287" s="125"/>
      <c r="R287" s="125">
        <v>0</v>
      </c>
      <c r="S287" s="125">
        <v>0</v>
      </c>
      <c r="T287" s="125">
        <v>0</v>
      </c>
      <c r="U287" s="125">
        <v>0</v>
      </c>
      <c r="V287" s="125">
        <v>0</v>
      </c>
      <c r="W287" s="125">
        <v>0</v>
      </c>
      <c r="X287" s="123" t="s">
        <v>438</v>
      </c>
      <c r="Y287" s="123" t="s">
        <v>144</v>
      </c>
      <c r="Z287" s="123" t="s">
        <v>166</v>
      </c>
      <c r="AA287" s="124" t="s">
        <v>455</v>
      </c>
      <c r="AB287" s="125">
        <f t="shared" si="134"/>
        <v>0</v>
      </c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>
        <v>0</v>
      </c>
      <c r="BE287" s="125">
        <f t="shared" si="128"/>
        <v>0</v>
      </c>
      <c r="BF287" s="125">
        <f t="shared" si="129"/>
        <v>0</v>
      </c>
      <c r="BG287" s="125"/>
      <c r="BH287" s="125"/>
      <c r="BI287" s="125">
        <v>0</v>
      </c>
      <c r="BJ287" s="125">
        <v>0</v>
      </c>
      <c r="BK287" s="125">
        <v>0</v>
      </c>
      <c r="BL287" s="125">
        <v>0</v>
      </c>
      <c r="BM287" s="125">
        <v>0</v>
      </c>
      <c r="BN287" s="125">
        <v>0</v>
      </c>
      <c r="BO287" s="125">
        <v>0</v>
      </c>
      <c r="BP287" s="125">
        <v>0</v>
      </c>
      <c r="BQ287" s="125">
        <v>0</v>
      </c>
    </row>
    <row r="288" s="110" customFormat="1" spans="1:69">
      <c r="A288" s="123" t="s">
        <v>438</v>
      </c>
      <c r="B288" s="123" t="s">
        <v>144</v>
      </c>
      <c r="C288" s="123" t="s">
        <v>228</v>
      </c>
      <c r="D288" s="124" t="s">
        <v>456</v>
      </c>
      <c r="E288" s="125">
        <f t="shared" si="124"/>
        <v>0</v>
      </c>
      <c r="F288" s="125">
        <f t="shared" si="125"/>
        <v>0</v>
      </c>
      <c r="G288" s="125">
        <v>0</v>
      </c>
      <c r="H288" s="125">
        <f t="shared" si="126"/>
        <v>0</v>
      </c>
      <c r="I288" s="125">
        <v>0</v>
      </c>
      <c r="J288" s="125">
        <v>0</v>
      </c>
      <c r="K288" s="125">
        <v>0</v>
      </c>
      <c r="L288" s="125">
        <v>0</v>
      </c>
      <c r="M288" s="125">
        <v>0</v>
      </c>
      <c r="N288" s="125">
        <v>0</v>
      </c>
      <c r="O288" s="125">
        <v>0</v>
      </c>
      <c r="P288" s="125">
        <v>0</v>
      </c>
      <c r="Q288" s="125"/>
      <c r="R288" s="125">
        <v>0</v>
      </c>
      <c r="S288" s="125">
        <v>0</v>
      </c>
      <c r="T288" s="125">
        <v>0</v>
      </c>
      <c r="U288" s="125">
        <v>0</v>
      </c>
      <c r="V288" s="125">
        <v>0</v>
      </c>
      <c r="W288" s="125">
        <v>0</v>
      </c>
      <c r="X288" s="123" t="s">
        <v>438</v>
      </c>
      <c r="Y288" s="123" t="s">
        <v>144</v>
      </c>
      <c r="Z288" s="123" t="s">
        <v>228</v>
      </c>
      <c r="AA288" s="124" t="s">
        <v>456</v>
      </c>
      <c r="AB288" s="125">
        <f t="shared" si="134"/>
        <v>0</v>
      </c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>
        <v>0</v>
      </c>
      <c r="BE288" s="125">
        <f t="shared" si="128"/>
        <v>0</v>
      </c>
      <c r="BF288" s="125">
        <f t="shared" si="129"/>
        <v>0</v>
      </c>
      <c r="BG288" s="125"/>
      <c r="BH288" s="125"/>
      <c r="BI288" s="125">
        <v>0</v>
      </c>
      <c r="BJ288" s="125">
        <v>0</v>
      </c>
      <c r="BK288" s="125">
        <v>0</v>
      </c>
      <c r="BL288" s="125">
        <v>0</v>
      </c>
      <c r="BM288" s="125">
        <v>0</v>
      </c>
      <c r="BN288" s="125">
        <v>0</v>
      </c>
      <c r="BO288" s="125">
        <v>0</v>
      </c>
      <c r="BP288" s="125">
        <v>0</v>
      </c>
      <c r="BQ288" s="125">
        <v>0</v>
      </c>
    </row>
    <row r="289" s="110" customFormat="1" spans="1:69">
      <c r="A289" s="123" t="s">
        <v>438</v>
      </c>
      <c r="B289" s="123" t="s">
        <v>144</v>
      </c>
      <c r="C289" s="123" t="s">
        <v>182</v>
      </c>
      <c r="D289" s="124" t="s">
        <v>457</v>
      </c>
      <c r="E289" s="125">
        <f t="shared" si="124"/>
        <v>0</v>
      </c>
      <c r="F289" s="125">
        <f t="shared" si="125"/>
        <v>0</v>
      </c>
      <c r="G289" s="125">
        <v>0</v>
      </c>
      <c r="H289" s="125">
        <f t="shared" si="126"/>
        <v>0</v>
      </c>
      <c r="I289" s="125">
        <v>0</v>
      </c>
      <c r="J289" s="125">
        <v>0</v>
      </c>
      <c r="K289" s="125">
        <v>0</v>
      </c>
      <c r="L289" s="125">
        <v>0</v>
      </c>
      <c r="M289" s="125">
        <v>0</v>
      </c>
      <c r="N289" s="125">
        <v>0</v>
      </c>
      <c r="O289" s="125">
        <v>0</v>
      </c>
      <c r="P289" s="125">
        <v>0</v>
      </c>
      <c r="Q289" s="125"/>
      <c r="R289" s="125">
        <v>0</v>
      </c>
      <c r="S289" s="125">
        <v>0</v>
      </c>
      <c r="T289" s="125">
        <v>0</v>
      </c>
      <c r="U289" s="125">
        <v>0</v>
      </c>
      <c r="V289" s="125">
        <v>0</v>
      </c>
      <c r="W289" s="125">
        <v>0</v>
      </c>
      <c r="X289" s="123" t="s">
        <v>438</v>
      </c>
      <c r="Y289" s="123" t="s">
        <v>144</v>
      </c>
      <c r="Z289" s="123" t="s">
        <v>182</v>
      </c>
      <c r="AA289" s="124" t="s">
        <v>457</v>
      </c>
      <c r="AB289" s="125">
        <f t="shared" si="134"/>
        <v>0</v>
      </c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>
        <v>0</v>
      </c>
      <c r="BE289" s="125">
        <f t="shared" si="128"/>
        <v>0</v>
      </c>
      <c r="BF289" s="125">
        <f t="shared" si="129"/>
        <v>0</v>
      </c>
      <c r="BG289" s="125"/>
      <c r="BH289" s="125"/>
      <c r="BI289" s="125">
        <v>0</v>
      </c>
      <c r="BJ289" s="125">
        <v>0</v>
      </c>
      <c r="BK289" s="125">
        <v>0</v>
      </c>
      <c r="BL289" s="125">
        <v>0</v>
      </c>
      <c r="BM289" s="125">
        <v>0</v>
      </c>
      <c r="BN289" s="125">
        <v>0</v>
      </c>
      <c r="BO289" s="125">
        <v>0</v>
      </c>
      <c r="BP289" s="125">
        <v>0</v>
      </c>
      <c r="BQ289" s="125">
        <v>0</v>
      </c>
    </row>
    <row r="290" s="110" customFormat="1" spans="1:69">
      <c r="A290" s="123" t="s">
        <v>438</v>
      </c>
      <c r="B290" s="123" t="s">
        <v>144</v>
      </c>
      <c r="C290" s="123" t="s">
        <v>192</v>
      </c>
      <c r="D290" s="124" t="s">
        <v>458</v>
      </c>
      <c r="E290" s="125">
        <f t="shared" si="124"/>
        <v>0</v>
      </c>
      <c r="F290" s="125">
        <f t="shared" si="125"/>
        <v>0</v>
      </c>
      <c r="G290" s="125">
        <v>0</v>
      </c>
      <c r="H290" s="125">
        <f t="shared" si="126"/>
        <v>0</v>
      </c>
      <c r="I290" s="125">
        <v>0</v>
      </c>
      <c r="J290" s="125">
        <v>0</v>
      </c>
      <c r="K290" s="125">
        <v>0</v>
      </c>
      <c r="L290" s="125">
        <v>0</v>
      </c>
      <c r="M290" s="125">
        <v>0</v>
      </c>
      <c r="N290" s="125">
        <v>0</v>
      </c>
      <c r="O290" s="125">
        <v>0</v>
      </c>
      <c r="P290" s="125">
        <v>0</v>
      </c>
      <c r="Q290" s="125"/>
      <c r="R290" s="125">
        <v>0</v>
      </c>
      <c r="S290" s="125">
        <v>0</v>
      </c>
      <c r="T290" s="125">
        <v>0</v>
      </c>
      <c r="U290" s="125">
        <v>0</v>
      </c>
      <c r="V290" s="125">
        <v>0</v>
      </c>
      <c r="W290" s="125">
        <v>0</v>
      </c>
      <c r="X290" s="123" t="s">
        <v>438</v>
      </c>
      <c r="Y290" s="123" t="s">
        <v>144</v>
      </c>
      <c r="Z290" s="123" t="s">
        <v>192</v>
      </c>
      <c r="AA290" s="124" t="s">
        <v>458</v>
      </c>
      <c r="AB290" s="125">
        <f t="shared" si="134"/>
        <v>0</v>
      </c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>
        <v>0</v>
      </c>
      <c r="BE290" s="125">
        <f t="shared" si="128"/>
        <v>0</v>
      </c>
      <c r="BF290" s="125">
        <f t="shared" si="129"/>
        <v>0</v>
      </c>
      <c r="BG290" s="125"/>
      <c r="BH290" s="125"/>
      <c r="BI290" s="125">
        <v>0</v>
      </c>
      <c r="BJ290" s="125">
        <v>0</v>
      </c>
      <c r="BK290" s="125">
        <v>0</v>
      </c>
      <c r="BL290" s="125">
        <v>0</v>
      </c>
      <c r="BM290" s="125">
        <v>0</v>
      </c>
      <c r="BN290" s="125">
        <v>0</v>
      </c>
      <c r="BO290" s="125">
        <v>0</v>
      </c>
      <c r="BP290" s="125">
        <v>0</v>
      </c>
      <c r="BQ290" s="125">
        <v>0</v>
      </c>
    </row>
    <row r="291" s="110" customFormat="1" spans="1:69">
      <c r="A291" s="123" t="s">
        <v>438</v>
      </c>
      <c r="B291" s="123" t="s">
        <v>144</v>
      </c>
      <c r="C291" s="123" t="s">
        <v>214</v>
      </c>
      <c r="D291" s="124" t="s">
        <v>459</v>
      </c>
      <c r="E291" s="125">
        <f t="shared" si="124"/>
        <v>0</v>
      </c>
      <c r="F291" s="125">
        <f t="shared" si="125"/>
        <v>0</v>
      </c>
      <c r="G291" s="125">
        <v>0</v>
      </c>
      <c r="H291" s="125">
        <f t="shared" si="126"/>
        <v>0</v>
      </c>
      <c r="I291" s="125">
        <v>0</v>
      </c>
      <c r="J291" s="125">
        <v>0</v>
      </c>
      <c r="K291" s="125">
        <v>0</v>
      </c>
      <c r="L291" s="125">
        <v>0</v>
      </c>
      <c r="M291" s="125">
        <v>0</v>
      </c>
      <c r="N291" s="125">
        <v>0</v>
      </c>
      <c r="O291" s="125">
        <v>0</v>
      </c>
      <c r="P291" s="125">
        <v>0</v>
      </c>
      <c r="Q291" s="125"/>
      <c r="R291" s="125">
        <v>0</v>
      </c>
      <c r="S291" s="125">
        <v>0</v>
      </c>
      <c r="T291" s="125">
        <v>0</v>
      </c>
      <c r="U291" s="125">
        <v>0</v>
      </c>
      <c r="V291" s="125">
        <v>0</v>
      </c>
      <c r="W291" s="125">
        <v>0</v>
      </c>
      <c r="X291" s="123" t="s">
        <v>438</v>
      </c>
      <c r="Y291" s="123" t="s">
        <v>144</v>
      </c>
      <c r="Z291" s="123" t="s">
        <v>214</v>
      </c>
      <c r="AA291" s="124" t="s">
        <v>459</v>
      </c>
      <c r="AB291" s="125">
        <f t="shared" si="134"/>
        <v>0</v>
      </c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>
        <v>0</v>
      </c>
      <c r="BE291" s="125">
        <f t="shared" si="128"/>
        <v>0</v>
      </c>
      <c r="BF291" s="125">
        <f t="shared" si="129"/>
        <v>0</v>
      </c>
      <c r="BG291" s="125"/>
      <c r="BH291" s="125"/>
      <c r="BI291" s="125">
        <v>0</v>
      </c>
      <c r="BJ291" s="125">
        <v>0</v>
      </c>
      <c r="BK291" s="125">
        <v>0</v>
      </c>
      <c r="BL291" s="125">
        <v>0</v>
      </c>
      <c r="BM291" s="125">
        <v>0</v>
      </c>
      <c r="BN291" s="125">
        <v>0</v>
      </c>
      <c r="BO291" s="125">
        <v>0</v>
      </c>
      <c r="BP291" s="125">
        <v>0</v>
      </c>
      <c r="BQ291" s="125">
        <v>0</v>
      </c>
    </row>
    <row r="292" s="110" customFormat="1" spans="1:69">
      <c r="A292" s="123" t="s">
        <v>438</v>
      </c>
      <c r="B292" s="123" t="s">
        <v>144</v>
      </c>
      <c r="C292" s="123" t="s">
        <v>154</v>
      </c>
      <c r="D292" s="124" t="s">
        <v>460</v>
      </c>
      <c r="E292" s="125">
        <f t="shared" si="124"/>
        <v>0</v>
      </c>
      <c r="F292" s="125">
        <f t="shared" si="125"/>
        <v>0</v>
      </c>
      <c r="G292" s="125">
        <v>0</v>
      </c>
      <c r="H292" s="125">
        <f t="shared" si="126"/>
        <v>0</v>
      </c>
      <c r="I292" s="125">
        <v>0</v>
      </c>
      <c r="J292" s="125">
        <v>0</v>
      </c>
      <c r="K292" s="125">
        <v>0</v>
      </c>
      <c r="L292" s="125">
        <v>0</v>
      </c>
      <c r="M292" s="125">
        <v>0</v>
      </c>
      <c r="N292" s="125">
        <v>0</v>
      </c>
      <c r="O292" s="125">
        <v>0</v>
      </c>
      <c r="P292" s="125">
        <v>0</v>
      </c>
      <c r="Q292" s="125"/>
      <c r="R292" s="125">
        <v>0</v>
      </c>
      <c r="S292" s="125">
        <v>0</v>
      </c>
      <c r="T292" s="125">
        <v>0</v>
      </c>
      <c r="U292" s="125">
        <v>0</v>
      </c>
      <c r="V292" s="125">
        <v>0</v>
      </c>
      <c r="W292" s="125">
        <v>0</v>
      </c>
      <c r="X292" s="123" t="s">
        <v>438</v>
      </c>
      <c r="Y292" s="123" t="s">
        <v>144</v>
      </c>
      <c r="Z292" s="123" t="s">
        <v>154</v>
      </c>
      <c r="AA292" s="124" t="s">
        <v>460</v>
      </c>
      <c r="AB292" s="125">
        <f t="shared" si="134"/>
        <v>0</v>
      </c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>
        <v>0</v>
      </c>
      <c r="BE292" s="125">
        <f t="shared" si="128"/>
        <v>0</v>
      </c>
      <c r="BF292" s="125">
        <f t="shared" si="129"/>
        <v>0</v>
      </c>
      <c r="BG292" s="125"/>
      <c r="BH292" s="125"/>
      <c r="BI292" s="125">
        <v>0</v>
      </c>
      <c r="BJ292" s="125">
        <v>0</v>
      </c>
      <c r="BK292" s="125">
        <v>0</v>
      </c>
      <c r="BL292" s="125">
        <v>0</v>
      </c>
      <c r="BM292" s="125">
        <v>0</v>
      </c>
      <c r="BN292" s="125">
        <v>0</v>
      </c>
      <c r="BO292" s="125">
        <v>0</v>
      </c>
      <c r="BP292" s="125">
        <v>0</v>
      </c>
      <c r="BQ292" s="125">
        <v>0</v>
      </c>
    </row>
    <row r="293" s="110" customFormat="1" spans="1:69">
      <c r="A293" s="123"/>
      <c r="B293" s="123" t="s">
        <v>145</v>
      </c>
      <c r="C293" s="123"/>
      <c r="D293" s="124" t="s">
        <v>461</v>
      </c>
      <c r="E293" s="125">
        <f t="shared" si="124"/>
        <v>1467.43</v>
      </c>
      <c r="F293" s="125">
        <f t="shared" si="125"/>
        <v>1197.79</v>
      </c>
      <c r="G293" s="125">
        <v>764.72</v>
      </c>
      <c r="H293" s="125">
        <f t="shared" si="126"/>
        <v>234.38</v>
      </c>
      <c r="I293" s="125">
        <v>202.05</v>
      </c>
      <c r="J293" s="125">
        <v>32.33</v>
      </c>
      <c r="K293" s="125">
        <v>0</v>
      </c>
      <c r="L293" s="125">
        <v>0</v>
      </c>
      <c r="M293" s="125">
        <v>40.76</v>
      </c>
      <c r="N293" s="125">
        <v>0</v>
      </c>
      <c r="O293" s="125">
        <v>142.43</v>
      </c>
      <c r="P293" s="125">
        <v>0</v>
      </c>
      <c r="Q293" s="125"/>
      <c r="R293" s="125">
        <v>0</v>
      </c>
      <c r="S293" s="125">
        <v>0</v>
      </c>
      <c r="T293" s="125">
        <v>0</v>
      </c>
      <c r="U293" s="125">
        <v>0</v>
      </c>
      <c r="V293" s="125">
        <v>0</v>
      </c>
      <c r="W293" s="125">
        <v>15.5</v>
      </c>
      <c r="X293" s="123"/>
      <c r="Y293" s="123" t="s">
        <v>145</v>
      </c>
      <c r="Z293" s="123"/>
      <c r="AA293" s="124" t="s">
        <v>461</v>
      </c>
      <c r="AB293" s="125">
        <f>SUM(AB294:AB303)</f>
        <v>255.42</v>
      </c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>
        <v>0</v>
      </c>
      <c r="BE293" s="125">
        <f t="shared" si="128"/>
        <v>14.22</v>
      </c>
      <c r="BF293" s="125">
        <f t="shared" si="129"/>
        <v>0</v>
      </c>
      <c r="BG293" s="125"/>
      <c r="BH293" s="125"/>
      <c r="BI293" s="125">
        <v>0</v>
      </c>
      <c r="BJ293" s="125">
        <v>0</v>
      </c>
      <c r="BK293" s="125">
        <v>14.22</v>
      </c>
      <c r="BL293" s="125">
        <v>0</v>
      </c>
      <c r="BM293" s="125">
        <v>0</v>
      </c>
      <c r="BN293" s="125">
        <v>0</v>
      </c>
      <c r="BO293" s="125">
        <v>0</v>
      </c>
      <c r="BP293" s="125">
        <v>0</v>
      </c>
      <c r="BQ293" s="125"/>
    </row>
    <row r="294" s="110" customFormat="1" spans="1:69">
      <c r="A294" s="123" t="s">
        <v>438</v>
      </c>
      <c r="B294" s="123" t="s">
        <v>147</v>
      </c>
      <c r="C294" s="123" t="s">
        <v>137</v>
      </c>
      <c r="D294" s="124" t="s">
        <v>141</v>
      </c>
      <c r="E294" s="125">
        <f t="shared" si="124"/>
        <v>434.31</v>
      </c>
      <c r="F294" s="125">
        <f t="shared" si="125"/>
        <v>319.31</v>
      </c>
      <c r="G294" s="125">
        <v>188.41</v>
      </c>
      <c r="H294" s="125">
        <f t="shared" si="126"/>
        <v>115.2</v>
      </c>
      <c r="I294" s="125">
        <v>115.2</v>
      </c>
      <c r="J294" s="125">
        <v>0</v>
      </c>
      <c r="K294" s="125">
        <v>0</v>
      </c>
      <c r="L294" s="125">
        <v>0</v>
      </c>
      <c r="M294" s="125">
        <v>15.7</v>
      </c>
      <c r="N294" s="125">
        <v>0</v>
      </c>
      <c r="O294" s="125">
        <v>0</v>
      </c>
      <c r="P294" s="125">
        <v>0</v>
      </c>
      <c r="Q294" s="125"/>
      <c r="R294" s="125">
        <v>0</v>
      </c>
      <c r="S294" s="125">
        <v>0</v>
      </c>
      <c r="T294" s="125">
        <v>0</v>
      </c>
      <c r="U294" s="125">
        <v>0</v>
      </c>
      <c r="V294" s="125">
        <v>0</v>
      </c>
      <c r="W294" s="125">
        <v>0</v>
      </c>
      <c r="X294" s="123" t="s">
        <v>438</v>
      </c>
      <c r="Y294" s="123" t="s">
        <v>147</v>
      </c>
      <c r="Z294" s="123" t="s">
        <v>137</v>
      </c>
      <c r="AA294" s="124" t="s">
        <v>141</v>
      </c>
      <c r="AB294" s="125">
        <f t="shared" ref="AB294:AB303" si="135">SUBTOTAL(9,AC294:BD294)</f>
        <v>108.52</v>
      </c>
      <c r="AC294" s="136">
        <v>7</v>
      </c>
      <c r="AD294" s="136">
        <v>0</v>
      </c>
      <c r="AE294" s="137">
        <v>0</v>
      </c>
      <c r="AF294" s="137">
        <v>0</v>
      </c>
      <c r="AG294" s="136">
        <v>0</v>
      </c>
      <c r="AH294" s="136">
        <v>8.8</v>
      </c>
      <c r="AI294" s="136">
        <v>0</v>
      </c>
      <c r="AJ294" s="136">
        <v>0</v>
      </c>
      <c r="AK294" s="136">
        <v>7</v>
      </c>
      <c r="AL294" s="136">
        <v>20</v>
      </c>
      <c r="AM294" s="137">
        <v>0</v>
      </c>
      <c r="AN294" s="136">
        <v>4</v>
      </c>
      <c r="AO294" s="136">
        <v>0</v>
      </c>
      <c r="AP294" s="136">
        <v>0</v>
      </c>
      <c r="AQ294" s="136">
        <v>2</v>
      </c>
      <c r="AR294" s="136">
        <v>5</v>
      </c>
      <c r="AS294" s="137">
        <v>0</v>
      </c>
      <c r="AT294" s="137">
        <v>0</v>
      </c>
      <c r="AU294" s="137">
        <v>0</v>
      </c>
      <c r="AV294" s="136">
        <v>0</v>
      </c>
      <c r="AW294" s="137">
        <v>3</v>
      </c>
      <c r="AX294" s="136">
        <v>18</v>
      </c>
      <c r="AY294" s="136">
        <v>0</v>
      </c>
      <c r="AZ294" s="136">
        <v>0</v>
      </c>
      <c r="BA294" s="136">
        <v>33.72</v>
      </c>
      <c r="BB294" s="136">
        <v>0</v>
      </c>
      <c r="BC294" s="136">
        <v>0</v>
      </c>
      <c r="BD294" s="125">
        <v>0</v>
      </c>
      <c r="BE294" s="125">
        <f t="shared" si="128"/>
        <v>6.48</v>
      </c>
      <c r="BF294" s="125">
        <f t="shared" si="129"/>
        <v>0</v>
      </c>
      <c r="BG294" s="125"/>
      <c r="BH294" s="125"/>
      <c r="BI294" s="125">
        <v>0</v>
      </c>
      <c r="BJ294" s="125">
        <v>0</v>
      </c>
      <c r="BK294" s="125">
        <v>6.48</v>
      </c>
      <c r="BL294" s="125">
        <v>0</v>
      </c>
      <c r="BM294" s="125">
        <v>0</v>
      </c>
      <c r="BN294" s="125">
        <v>0</v>
      </c>
      <c r="BO294" s="125">
        <v>0</v>
      </c>
      <c r="BP294" s="125">
        <v>0</v>
      </c>
      <c r="BQ294" s="125">
        <v>0</v>
      </c>
    </row>
    <row r="295" s="110" customFormat="1" spans="1:69">
      <c r="A295" s="123" t="s">
        <v>438</v>
      </c>
      <c r="B295" s="123" t="s">
        <v>147</v>
      </c>
      <c r="C295" s="123" t="s">
        <v>156</v>
      </c>
      <c r="D295" s="124" t="s">
        <v>462</v>
      </c>
      <c r="E295" s="125">
        <f t="shared" si="124"/>
        <v>49.81</v>
      </c>
      <c r="F295" s="125">
        <f t="shared" si="125"/>
        <v>49.81</v>
      </c>
      <c r="G295" s="125">
        <v>49.81</v>
      </c>
      <c r="H295" s="125">
        <f t="shared" si="126"/>
        <v>0</v>
      </c>
      <c r="I295" s="125">
        <v>0</v>
      </c>
      <c r="J295" s="125">
        <v>0</v>
      </c>
      <c r="K295" s="125">
        <v>0</v>
      </c>
      <c r="L295" s="125">
        <v>0</v>
      </c>
      <c r="M295" s="125">
        <v>0</v>
      </c>
      <c r="N295" s="125">
        <v>0</v>
      </c>
      <c r="O295" s="125">
        <v>0</v>
      </c>
      <c r="P295" s="125">
        <v>0</v>
      </c>
      <c r="Q295" s="125"/>
      <c r="R295" s="125">
        <v>0</v>
      </c>
      <c r="S295" s="125">
        <v>0</v>
      </c>
      <c r="T295" s="125">
        <v>0</v>
      </c>
      <c r="U295" s="125">
        <v>0</v>
      </c>
      <c r="V295" s="125">
        <v>0</v>
      </c>
      <c r="W295" s="125">
        <v>0</v>
      </c>
      <c r="X295" s="123" t="s">
        <v>438</v>
      </c>
      <c r="Y295" s="123" t="s">
        <v>147</v>
      </c>
      <c r="Z295" s="123" t="s">
        <v>156</v>
      </c>
      <c r="AA295" s="124" t="s">
        <v>462</v>
      </c>
      <c r="AB295" s="125">
        <f t="shared" si="135"/>
        <v>0</v>
      </c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>
        <v>0</v>
      </c>
      <c r="BE295" s="125">
        <f t="shared" si="128"/>
        <v>0</v>
      </c>
      <c r="BF295" s="125">
        <f t="shared" si="129"/>
        <v>0</v>
      </c>
      <c r="BG295" s="125"/>
      <c r="BH295" s="125"/>
      <c r="BI295" s="125">
        <v>0</v>
      </c>
      <c r="BJ295" s="125">
        <v>0</v>
      </c>
      <c r="BK295" s="125">
        <v>0</v>
      </c>
      <c r="BL295" s="125">
        <v>0</v>
      </c>
      <c r="BM295" s="125">
        <v>0</v>
      </c>
      <c r="BN295" s="125">
        <v>0</v>
      </c>
      <c r="BO295" s="125">
        <v>0</v>
      </c>
      <c r="BP295" s="125">
        <v>0</v>
      </c>
      <c r="BQ295" s="125">
        <v>0</v>
      </c>
    </row>
    <row r="296" s="110" customFormat="1" spans="1:69">
      <c r="A296" s="123" t="s">
        <v>438</v>
      </c>
      <c r="B296" s="123" t="s">
        <v>147</v>
      </c>
      <c r="C296" s="123" t="s">
        <v>159</v>
      </c>
      <c r="D296" s="124" t="s">
        <v>463</v>
      </c>
      <c r="E296" s="125">
        <f t="shared" si="124"/>
        <v>0</v>
      </c>
      <c r="F296" s="125">
        <f t="shared" si="125"/>
        <v>0</v>
      </c>
      <c r="G296" s="125">
        <v>0</v>
      </c>
      <c r="H296" s="125">
        <f t="shared" si="126"/>
        <v>0</v>
      </c>
      <c r="I296" s="125">
        <v>0</v>
      </c>
      <c r="J296" s="125">
        <v>0</v>
      </c>
      <c r="K296" s="125">
        <v>0</v>
      </c>
      <c r="L296" s="125">
        <v>0</v>
      </c>
      <c r="M296" s="125">
        <v>0</v>
      </c>
      <c r="N296" s="125">
        <v>0</v>
      </c>
      <c r="O296" s="125">
        <v>0</v>
      </c>
      <c r="P296" s="125">
        <v>0</v>
      </c>
      <c r="Q296" s="125"/>
      <c r="R296" s="125">
        <v>0</v>
      </c>
      <c r="S296" s="125">
        <v>0</v>
      </c>
      <c r="T296" s="125">
        <v>0</v>
      </c>
      <c r="U296" s="125">
        <v>0</v>
      </c>
      <c r="V296" s="125">
        <v>0</v>
      </c>
      <c r="W296" s="125">
        <v>0</v>
      </c>
      <c r="X296" s="123" t="s">
        <v>438</v>
      </c>
      <c r="Y296" s="123" t="s">
        <v>147</v>
      </c>
      <c r="Z296" s="123" t="s">
        <v>159</v>
      </c>
      <c r="AA296" s="124" t="s">
        <v>463</v>
      </c>
      <c r="AB296" s="125">
        <f t="shared" si="135"/>
        <v>0</v>
      </c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5">
        <v>0</v>
      </c>
      <c r="BE296" s="125">
        <f t="shared" si="128"/>
        <v>0</v>
      </c>
      <c r="BF296" s="125">
        <f t="shared" si="129"/>
        <v>0</v>
      </c>
      <c r="BG296" s="125"/>
      <c r="BH296" s="125"/>
      <c r="BI296" s="125">
        <v>0</v>
      </c>
      <c r="BJ296" s="125">
        <v>0</v>
      </c>
      <c r="BK296" s="125">
        <v>0</v>
      </c>
      <c r="BL296" s="125">
        <v>0</v>
      </c>
      <c r="BM296" s="125">
        <v>0</v>
      </c>
      <c r="BN296" s="125">
        <v>0</v>
      </c>
      <c r="BO296" s="125">
        <v>0</v>
      </c>
      <c r="BP296" s="125">
        <v>0</v>
      </c>
      <c r="BQ296" s="125">
        <v>0</v>
      </c>
    </row>
    <row r="297" s="110" customFormat="1" spans="1:69">
      <c r="A297" s="123" t="s">
        <v>438</v>
      </c>
      <c r="B297" s="123" t="s">
        <v>147</v>
      </c>
      <c r="C297" s="123" t="s">
        <v>166</v>
      </c>
      <c r="D297" s="124" t="s">
        <v>464</v>
      </c>
      <c r="E297" s="125">
        <f t="shared" si="124"/>
        <v>729.14</v>
      </c>
      <c r="F297" s="125">
        <f t="shared" si="125"/>
        <v>679.2</v>
      </c>
      <c r="G297" s="125">
        <v>454.76</v>
      </c>
      <c r="H297" s="125">
        <f t="shared" si="126"/>
        <v>62.93</v>
      </c>
      <c r="I297" s="125">
        <v>30.6</v>
      </c>
      <c r="J297" s="125">
        <v>32.33</v>
      </c>
      <c r="K297" s="125">
        <v>0</v>
      </c>
      <c r="L297" s="125">
        <v>0</v>
      </c>
      <c r="M297" s="125">
        <v>19.08</v>
      </c>
      <c r="N297" s="125">
        <v>0</v>
      </c>
      <c r="O297" s="125">
        <v>142.43</v>
      </c>
      <c r="P297" s="125">
        <v>0</v>
      </c>
      <c r="Q297" s="125"/>
      <c r="R297" s="125">
        <v>0</v>
      </c>
      <c r="S297" s="125">
        <v>0</v>
      </c>
      <c r="T297" s="125">
        <v>0</v>
      </c>
      <c r="U297" s="125">
        <v>0</v>
      </c>
      <c r="V297" s="125">
        <v>0</v>
      </c>
      <c r="W297" s="125">
        <v>0</v>
      </c>
      <c r="X297" s="123" t="s">
        <v>438</v>
      </c>
      <c r="Y297" s="123" t="s">
        <v>147</v>
      </c>
      <c r="Z297" s="123" t="s">
        <v>166</v>
      </c>
      <c r="AA297" s="124" t="s">
        <v>464</v>
      </c>
      <c r="AB297" s="125">
        <f t="shared" si="135"/>
        <v>42.6</v>
      </c>
      <c r="AC297" s="136">
        <v>5.4</v>
      </c>
      <c r="AD297" s="136">
        <v>1</v>
      </c>
      <c r="AE297" s="137">
        <v>0</v>
      </c>
      <c r="AF297" s="137">
        <v>0</v>
      </c>
      <c r="AG297" s="136">
        <v>0.15</v>
      </c>
      <c r="AH297" s="136">
        <v>2.35</v>
      </c>
      <c r="AI297" s="136">
        <v>1</v>
      </c>
      <c r="AJ297" s="136">
        <v>0</v>
      </c>
      <c r="AK297" s="136">
        <v>0</v>
      </c>
      <c r="AL297" s="136">
        <v>7.9</v>
      </c>
      <c r="AM297" s="137">
        <v>0</v>
      </c>
      <c r="AN297" s="136">
        <v>0</v>
      </c>
      <c r="AO297" s="136">
        <v>0</v>
      </c>
      <c r="AP297" s="136">
        <v>0</v>
      </c>
      <c r="AQ297" s="136">
        <v>0</v>
      </c>
      <c r="AR297" s="136">
        <v>9.82</v>
      </c>
      <c r="AS297" s="137">
        <v>0</v>
      </c>
      <c r="AT297" s="137">
        <v>0</v>
      </c>
      <c r="AU297" s="137">
        <v>0</v>
      </c>
      <c r="AV297" s="136">
        <v>0</v>
      </c>
      <c r="AW297" s="137">
        <v>0</v>
      </c>
      <c r="AX297" s="136">
        <v>3.7</v>
      </c>
      <c r="AY297" s="136">
        <v>0</v>
      </c>
      <c r="AZ297" s="136">
        <v>0</v>
      </c>
      <c r="BA297" s="136">
        <v>9.98</v>
      </c>
      <c r="BB297" s="136">
        <v>0</v>
      </c>
      <c r="BC297" s="136">
        <v>1.3</v>
      </c>
      <c r="BD297" s="125">
        <v>0</v>
      </c>
      <c r="BE297" s="125">
        <f t="shared" si="128"/>
        <v>7.34</v>
      </c>
      <c r="BF297" s="125">
        <f t="shared" si="129"/>
        <v>0</v>
      </c>
      <c r="BG297" s="125"/>
      <c r="BH297" s="125"/>
      <c r="BI297" s="125">
        <v>0</v>
      </c>
      <c r="BJ297" s="125">
        <v>0</v>
      </c>
      <c r="BK297" s="125">
        <v>7.34</v>
      </c>
      <c r="BL297" s="125">
        <v>0</v>
      </c>
      <c r="BM297" s="125">
        <v>0</v>
      </c>
      <c r="BN297" s="125">
        <v>0</v>
      </c>
      <c r="BO297" s="125">
        <v>0</v>
      </c>
      <c r="BP297" s="125">
        <v>0</v>
      </c>
      <c r="BQ297" s="125">
        <v>0</v>
      </c>
    </row>
    <row r="298" s="110" customFormat="1" spans="1:69">
      <c r="A298" s="123" t="s">
        <v>438</v>
      </c>
      <c r="B298" s="123" t="s">
        <v>147</v>
      </c>
      <c r="C298" s="123" t="s">
        <v>175</v>
      </c>
      <c r="D298" s="124" t="s">
        <v>465</v>
      </c>
      <c r="E298" s="125">
        <f t="shared" si="124"/>
        <v>238.67</v>
      </c>
      <c r="F298" s="125">
        <f t="shared" si="125"/>
        <v>133.97</v>
      </c>
      <c r="G298" s="125">
        <v>71.74</v>
      </c>
      <c r="H298" s="125">
        <f t="shared" si="126"/>
        <v>56.25</v>
      </c>
      <c r="I298" s="125">
        <v>56.25</v>
      </c>
      <c r="J298" s="125">
        <v>0</v>
      </c>
      <c r="K298" s="125">
        <v>0</v>
      </c>
      <c r="L298" s="125">
        <v>0</v>
      </c>
      <c r="M298" s="125">
        <v>5.98</v>
      </c>
      <c r="N298" s="125">
        <v>0</v>
      </c>
      <c r="O298" s="125">
        <v>0</v>
      </c>
      <c r="P298" s="125">
        <v>0</v>
      </c>
      <c r="Q298" s="125"/>
      <c r="R298" s="125">
        <v>0</v>
      </c>
      <c r="S298" s="125">
        <v>0</v>
      </c>
      <c r="T298" s="125">
        <v>0</v>
      </c>
      <c r="U298" s="125">
        <v>0</v>
      </c>
      <c r="V298" s="125">
        <v>0</v>
      </c>
      <c r="W298" s="125">
        <v>0</v>
      </c>
      <c r="X298" s="123" t="s">
        <v>438</v>
      </c>
      <c r="Y298" s="123" t="s">
        <v>147</v>
      </c>
      <c r="Z298" s="123" t="s">
        <v>175</v>
      </c>
      <c r="AA298" s="124" t="s">
        <v>465</v>
      </c>
      <c r="AB298" s="125">
        <f t="shared" si="135"/>
        <v>104.3</v>
      </c>
      <c r="AC298" s="136">
        <v>10.9</v>
      </c>
      <c r="AD298" s="136">
        <v>0</v>
      </c>
      <c r="AE298" s="137">
        <v>0</v>
      </c>
      <c r="AF298" s="137">
        <v>0</v>
      </c>
      <c r="AG298" s="136">
        <v>1</v>
      </c>
      <c r="AH298" s="136">
        <v>1.5</v>
      </c>
      <c r="AI298" s="136">
        <v>0</v>
      </c>
      <c r="AJ298" s="136">
        <v>0</v>
      </c>
      <c r="AK298" s="136">
        <v>0</v>
      </c>
      <c r="AL298" s="136">
        <v>8</v>
      </c>
      <c r="AM298" s="137">
        <v>0</v>
      </c>
      <c r="AN298" s="136">
        <v>0</v>
      </c>
      <c r="AO298" s="136">
        <v>0</v>
      </c>
      <c r="AP298" s="136">
        <v>3</v>
      </c>
      <c r="AQ298" s="136">
        <v>5</v>
      </c>
      <c r="AR298" s="136">
        <v>3.8</v>
      </c>
      <c r="AS298" s="137">
        <v>0</v>
      </c>
      <c r="AT298" s="137">
        <v>0</v>
      </c>
      <c r="AU298" s="137">
        <v>0</v>
      </c>
      <c r="AV298" s="136">
        <v>0</v>
      </c>
      <c r="AW298" s="137">
        <v>0</v>
      </c>
      <c r="AX298" s="136">
        <v>2.6</v>
      </c>
      <c r="AY298" s="136">
        <v>0</v>
      </c>
      <c r="AZ298" s="136">
        <v>0</v>
      </c>
      <c r="BA298" s="136">
        <v>35.5</v>
      </c>
      <c r="BB298" s="136">
        <v>0</v>
      </c>
      <c r="BC298" s="136">
        <v>33</v>
      </c>
      <c r="BD298" s="125">
        <v>0</v>
      </c>
      <c r="BE298" s="125">
        <f t="shared" si="128"/>
        <v>0.4</v>
      </c>
      <c r="BF298" s="125">
        <f t="shared" si="129"/>
        <v>0</v>
      </c>
      <c r="BG298" s="125"/>
      <c r="BH298" s="125"/>
      <c r="BI298" s="125">
        <v>0</v>
      </c>
      <c r="BJ298" s="125">
        <v>0</v>
      </c>
      <c r="BK298" s="125">
        <v>0.4</v>
      </c>
      <c r="BL298" s="125">
        <v>0</v>
      </c>
      <c r="BM298" s="125">
        <v>0</v>
      </c>
      <c r="BN298" s="125">
        <v>0</v>
      </c>
      <c r="BO298" s="125">
        <v>0</v>
      </c>
      <c r="BP298" s="125">
        <v>0</v>
      </c>
      <c r="BQ298" s="125">
        <v>0</v>
      </c>
    </row>
    <row r="299" s="110" customFormat="1" spans="1:69">
      <c r="A299" s="123" t="s">
        <v>438</v>
      </c>
      <c r="B299" s="123" t="s">
        <v>147</v>
      </c>
      <c r="C299" s="123" t="s">
        <v>179</v>
      </c>
      <c r="D299" s="124" t="s">
        <v>466</v>
      </c>
      <c r="E299" s="125">
        <f t="shared" si="124"/>
        <v>0</v>
      </c>
      <c r="F299" s="125">
        <f t="shared" si="125"/>
        <v>0</v>
      </c>
      <c r="G299" s="125">
        <v>0</v>
      </c>
      <c r="H299" s="125">
        <f t="shared" si="126"/>
        <v>0</v>
      </c>
      <c r="I299" s="125">
        <v>0</v>
      </c>
      <c r="J299" s="125">
        <v>0</v>
      </c>
      <c r="K299" s="125">
        <v>0</v>
      </c>
      <c r="L299" s="125">
        <v>0</v>
      </c>
      <c r="M299" s="125">
        <v>0</v>
      </c>
      <c r="N299" s="125">
        <v>0</v>
      </c>
      <c r="O299" s="125">
        <v>0</v>
      </c>
      <c r="P299" s="125">
        <v>0</v>
      </c>
      <c r="Q299" s="125"/>
      <c r="R299" s="125">
        <v>0</v>
      </c>
      <c r="S299" s="125">
        <v>0</v>
      </c>
      <c r="T299" s="125">
        <v>0</v>
      </c>
      <c r="U299" s="125">
        <v>0</v>
      </c>
      <c r="V299" s="125">
        <v>0</v>
      </c>
      <c r="W299" s="125">
        <v>0</v>
      </c>
      <c r="X299" s="123" t="s">
        <v>438</v>
      </c>
      <c r="Y299" s="123" t="s">
        <v>147</v>
      </c>
      <c r="Z299" s="123" t="s">
        <v>179</v>
      </c>
      <c r="AA299" s="124" t="s">
        <v>466</v>
      </c>
      <c r="AB299" s="125">
        <f t="shared" si="135"/>
        <v>0</v>
      </c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>
        <v>0</v>
      </c>
      <c r="BE299" s="125">
        <f t="shared" si="128"/>
        <v>0</v>
      </c>
      <c r="BF299" s="125">
        <f t="shared" si="129"/>
        <v>0</v>
      </c>
      <c r="BG299" s="125"/>
      <c r="BH299" s="125"/>
      <c r="BI299" s="125">
        <v>0</v>
      </c>
      <c r="BJ299" s="125">
        <v>0</v>
      </c>
      <c r="BK299" s="125">
        <v>0</v>
      </c>
      <c r="BL299" s="125">
        <v>0</v>
      </c>
      <c r="BM299" s="125">
        <v>0</v>
      </c>
      <c r="BN299" s="125">
        <v>0</v>
      </c>
      <c r="BO299" s="125">
        <v>0</v>
      </c>
      <c r="BP299" s="125">
        <v>0</v>
      </c>
      <c r="BQ299" s="125">
        <v>0</v>
      </c>
    </row>
    <row r="300" s="110" customFormat="1" spans="1:69">
      <c r="A300" s="123" t="s">
        <v>438</v>
      </c>
      <c r="B300" s="123" t="s">
        <v>147</v>
      </c>
      <c r="C300" s="123" t="s">
        <v>182</v>
      </c>
      <c r="D300" s="124" t="s">
        <v>467</v>
      </c>
      <c r="E300" s="125">
        <f t="shared" si="124"/>
        <v>15.5</v>
      </c>
      <c r="F300" s="125">
        <f t="shared" si="125"/>
        <v>15.5</v>
      </c>
      <c r="G300" s="125">
        <v>0</v>
      </c>
      <c r="H300" s="125">
        <f t="shared" si="126"/>
        <v>0</v>
      </c>
      <c r="I300" s="125">
        <v>0</v>
      </c>
      <c r="J300" s="125">
        <v>0</v>
      </c>
      <c r="K300" s="125">
        <v>0</v>
      </c>
      <c r="L300" s="125">
        <v>0</v>
      </c>
      <c r="M300" s="125">
        <v>0</v>
      </c>
      <c r="N300" s="125">
        <v>0</v>
      </c>
      <c r="O300" s="125">
        <v>0</v>
      </c>
      <c r="P300" s="125">
        <v>0</v>
      </c>
      <c r="Q300" s="125"/>
      <c r="R300" s="125">
        <v>0</v>
      </c>
      <c r="S300" s="125">
        <v>0</v>
      </c>
      <c r="T300" s="125">
        <v>0</v>
      </c>
      <c r="U300" s="125">
        <v>0</v>
      </c>
      <c r="V300" s="125">
        <v>0</v>
      </c>
      <c r="W300" s="125">
        <v>15.5</v>
      </c>
      <c r="X300" s="123" t="s">
        <v>438</v>
      </c>
      <c r="Y300" s="123" t="s">
        <v>147</v>
      </c>
      <c r="Z300" s="123" t="s">
        <v>182</v>
      </c>
      <c r="AA300" s="124" t="s">
        <v>467</v>
      </c>
      <c r="AB300" s="125">
        <f t="shared" si="135"/>
        <v>0</v>
      </c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>
        <v>0</v>
      </c>
      <c r="BE300" s="125">
        <f t="shared" si="128"/>
        <v>0</v>
      </c>
      <c r="BF300" s="125">
        <f t="shared" si="129"/>
        <v>0</v>
      </c>
      <c r="BG300" s="125"/>
      <c r="BH300" s="125"/>
      <c r="BI300" s="125">
        <v>0</v>
      </c>
      <c r="BJ300" s="125">
        <v>0</v>
      </c>
      <c r="BK300" s="125">
        <v>0</v>
      </c>
      <c r="BL300" s="125">
        <v>0</v>
      </c>
      <c r="BM300" s="125">
        <v>0</v>
      </c>
      <c r="BN300" s="125">
        <v>0</v>
      </c>
      <c r="BO300" s="125">
        <v>0</v>
      </c>
      <c r="BP300" s="125">
        <v>0</v>
      </c>
      <c r="BQ300" s="125">
        <v>0</v>
      </c>
    </row>
    <row r="301" s="110" customFormat="1" spans="1:69">
      <c r="A301" s="123" t="s">
        <v>438</v>
      </c>
      <c r="B301" s="123" t="s">
        <v>147</v>
      </c>
      <c r="C301" s="123" t="s">
        <v>392</v>
      </c>
      <c r="D301" s="124" t="s">
        <v>468</v>
      </c>
      <c r="E301" s="125">
        <f t="shared" si="124"/>
        <v>0</v>
      </c>
      <c r="F301" s="125">
        <f t="shared" si="125"/>
        <v>0</v>
      </c>
      <c r="G301" s="125">
        <v>0</v>
      </c>
      <c r="H301" s="125">
        <f t="shared" si="126"/>
        <v>0</v>
      </c>
      <c r="I301" s="125">
        <v>0</v>
      </c>
      <c r="J301" s="125">
        <v>0</v>
      </c>
      <c r="K301" s="125">
        <v>0</v>
      </c>
      <c r="L301" s="125">
        <v>0</v>
      </c>
      <c r="M301" s="125">
        <v>0</v>
      </c>
      <c r="N301" s="125">
        <v>0</v>
      </c>
      <c r="O301" s="125">
        <v>0</v>
      </c>
      <c r="P301" s="125">
        <v>0</v>
      </c>
      <c r="Q301" s="125"/>
      <c r="R301" s="125">
        <v>0</v>
      </c>
      <c r="S301" s="125">
        <v>0</v>
      </c>
      <c r="T301" s="125">
        <v>0</v>
      </c>
      <c r="U301" s="125">
        <v>0</v>
      </c>
      <c r="V301" s="125">
        <v>0</v>
      </c>
      <c r="W301" s="125">
        <v>0</v>
      </c>
      <c r="X301" s="123" t="s">
        <v>438</v>
      </c>
      <c r="Y301" s="123" t="s">
        <v>147</v>
      </c>
      <c r="Z301" s="123" t="s">
        <v>392</v>
      </c>
      <c r="AA301" s="124" t="s">
        <v>468</v>
      </c>
      <c r="AB301" s="125">
        <f t="shared" si="135"/>
        <v>0</v>
      </c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>
        <v>0</v>
      </c>
      <c r="BE301" s="125">
        <f t="shared" si="128"/>
        <v>0</v>
      </c>
      <c r="BF301" s="125">
        <f t="shared" si="129"/>
        <v>0</v>
      </c>
      <c r="BG301" s="125"/>
      <c r="BH301" s="125"/>
      <c r="BI301" s="125">
        <v>0</v>
      </c>
      <c r="BJ301" s="125">
        <v>0</v>
      </c>
      <c r="BK301" s="125">
        <v>0</v>
      </c>
      <c r="BL301" s="125">
        <v>0</v>
      </c>
      <c r="BM301" s="125">
        <v>0</v>
      </c>
      <c r="BN301" s="125">
        <v>0</v>
      </c>
      <c r="BO301" s="125">
        <v>0</v>
      </c>
      <c r="BP301" s="125">
        <v>0</v>
      </c>
      <c r="BQ301" s="125">
        <v>0</v>
      </c>
    </row>
    <row r="302" s="110" customFormat="1" spans="1:69">
      <c r="A302" s="123" t="s">
        <v>438</v>
      </c>
      <c r="B302" s="123" t="s">
        <v>147</v>
      </c>
      <c r="C302" s="123" t="s">
        <v>333</v>
      </c>
      <c r="D302" s="124" t="s">
        <v>469</v>
      </c>
      <c r="E302" s="125">
        <f t="shared" si="124"/>
        <v>0</v>
      </c>
      <c r="F302" s="125">
        <f t="shared" si="125"/>
        <v>0</v>
      </c>
      <c r="G302" s="125">
        <v>0</v>
      </c>
      <c r="H302" s="125">
        <f t="shared" si="126"/>
        <v>0</v>
      </c>
      <c r="I302" s="125">
        <v>0</v>
      </c>
      <c r="J302" s="125">
        <v>0</v>
      </c>
      <c r="K302" s="125">
        <v>0</v>
      </c>
      <c r="L302" s="125">
        <v>0</v>
      </c>
      <c r="M302" s="125">
        <v>0</v>
      </c>
      <c r="N302" s="125">
        <v>0</v>
      </c>
      <c r="O302" s="125">
        <v>0</v>
      </c>
      <c r="P302" s="125">
        <v>0</v>
      </c>
      <c r="Q302" s="125"/>
      <c r="R302" s="125">
        <v>0</v>
      </c>
      <c r="S302" s="125">
        <v>0</v>
      </c>
      <c r="T302" s="125">
        <v>0</v>
      </c>
      <c r="U302" s="125">
        <v>0</v>
      </c>
      <c r="V302" s="125">
        <v>0</v>
      </c>
      <c r="W302" s="125">
        <v>0</v>
      </c>
      <c r="X302" s="123" t="s">
        <v>438</v>
      </c>
      <c r="Y302" s="123" t="s">
        <v>147</v>
      </c>
      <c r="Z302" s="123" t="s">
        <v>333</v>
      </c>
      <c r="AA302" s="124" t="s">
        <v>469</v>
      </c>
      <c r="AB302" s="125">
        <f t="shared" si="135"/>
        <v>0</v>
      </c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>
        <v>0</v>
      </c>
      <c r="BE302" s="125">
        <f t="shared" si="128"/>
        <v>0</v>
      </c>
      <c r="BF302" s="125">
        <f t="shared" si="129"/>
        <v>0</v>
      </c>
      <c r="BG302" s="125"/>
      <c r="BH302" s="125"/>
      <c r="BI302" s="125">
        <v>0</v>
      </c>
      <c r="BJ302" s="125">
        <v>0</v>
      </c>
      <c r="BK302" s="125">
        <v>0</v>
      </c>
      <c r="BL302" s="125">
        <v>0</v>
      </c>
      <c r="BM302" s="125">
        <v>0</v>
      </c>
      <c r="BN302" s="125">
        <v>0</v>
      </c>
      <c r="BO302" s="125">
        <v>0</v>
      </c>
      <c r="BP302" s="125">
        <v>0</v>
      </c>
      <c r="BQ302" s="125">
        <v>0</v>
      </c>
    </row>
    <row r="303" s="110" customFormat="1" spans="1:69">
      <c r="A303" s="123" t="s">
        <v>438</v>
      </c>
      <c r="B303" s="123" t="s">
        <v>147</v>
      </c>
      <c r="C303" s="123" t="s">
        <v>470</v>
      </c>
      <c r="D303" s="124" t="s">
        <v>471</v>
      </c>
      <c r="E303" s="125">
        <f t="shared" si="124"/>
        <v>0</v>
      </c>
      <c r="F303" s="125">
        <f t="shared" si="125"/>
        <v>0</v>
      </c>
      <c r="G303" s="125">
        <v>0</v>
      </c>
      <c r="H303" s="125">
        <f t="shared" si="126"/>
        <v>0</v>
      </c>
      <c r="I303" s="125">
        <v>0</v>
      </c>
      <c r="J303" s="125">
        <v>0</v>
      </c>
      <c r="K303" s="125">
        <v>0</v>
      </c>
      <c r="L303" s="125">
        <v>0</v>
      </c>
      <c r="M303" s="125">
        <v>0</v>
      </c>
      <c r="N303" s="125">
        <v>0</v>
      </c>
      <c r="O303" s="125">
        <v>0</v>
      </c>
      <c r="P303" s="125">
        <v>0</v>
      </c>
      <c r="Q303" s="125"/>
      <c r="R303" s="125">
        <v>0</v>
      </c>
      <c r="S303" s="125">
        <v>0</v>
      </c>
      <c r="T303" s="125">
        <v>0</v>
      </c>
      <c r="U303" s="125">
        <v>0</v>
      </c>
      <c r="V303" s="125">
        <v>0</v>
      </c>
      <c r="W303" s="125">
        <v>0</v>
      </c>
      <c r="X303" s="123" t="s">
        <v>438</v>
      </c>
      <c r="Y303" s="123" t="s">
        <v>147</v>
      </c>
      <c r="Z303" s="123" t="s">
        <v>470</v>
      </c>
      <c r="AA303" s="124" t="s">
        <v>471</v>
      </c>
      <c r="AB303" s="125">
        <f t="shared" si="135"/>
        <v>0</v>
      </c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>
        <v>0</v>
      </c>
      <c r="BE303" s="125">
        <f t="shared" si="128"/>
        <v>0</v>
      </c>
      <c r="BF303" s="125">
        <f t="shared" si="129"/>
        <v>0</v>
      </c>
      <c r="BG303" s="125"/>
      <c r="BH303" s="125"/>
      <c r="BI303" s="125">
        <v>0</v>
      </c>
      <c r="BJ303" s="125">
        <v>0</v>
      </c>
      <c r="BK303" s="125">
        <v>0</v>
      </c>
      <c r="BL303" s="125">
        <v>0</v>
      </c>
      <c r="BM303" s="125">
        <v>0</v>
      </c>
      <c r="BN303" s="125">
        <v>0</v>
      </c>
      <c r="BO303" s="125">
        <v>0</v>
      </c>
      <c r="BP303" s="125">
        <v>0</v>
      </c>
      <c r="BQ303" s="125">
        <v>0</v>
      </c>
    </row>
    <row r="304" s="110" customFormat="1" spans="1:69">
      <c r="A304" s="123"/>
      <c r="B304" s="123" t="s">
        <v>159</v>
      </c>
      <c r="C304" s="123"/>
      <c r="D304" s="124" t="s">
        <v>472</v>
      </c>
      <c r="E304" s="125">
        <f t="shared" si="124"/>
        <v>121.4</v>
      </c>
      <c r="F304" s="125">
        <f t="shared" si="125"/>
        <v>96.82</v>
      </c>
      <c r="G304" s="125">
        <v>56.14</v>
      </c>
      <c r="H304" s="125">
        <f t="shared" si="126"/>
        <v>36</v>
      </c>
      <c r="I304" s="125">
        <v>36</v>
      </c>
      <c r="J304" s="125">
        <v>0</v>
      </c>
      <c r="K304" s="125">
        <v>0</v>
      </c>
      <c r="L304" s="125">
        <v>0</v>
      </c>
      <c r="M304" s="125">
        <v>4.68</v>
      </c>
      <c r="N304" s="125">
        <v>0</v>
      </c>
      <c r="O304" s="125">
        <v>0</v>
      </c>
      <c r="P304" s="125">
        <v>0</v>
      </c>
      <c r="Q304" s="125"/>
      <c r="R304" s="125">
        <v>0</v>
      </c>
      <c r="S304" s="125">
        <v>0</v>
      </c>
      <c r="T304" s="125">
        <v>0</v>
      </c>
      <c r="U304" s="125">
        <v>0</v>
      </c>
      <c r="V304" s="125">
        <v>0</v>
      </c>
      <c r="W304" s="125">
        <v>0</v>
      </c>
      <c r="X304" s="123"/>
      <c r="Y304" s="123" t="s">
        <v>159</v>
      </c>
      <c r="Z304" s="123"/>
      <c r="AA304" s="124" t="s">
        <v>472</v>
      </c>
      <c r="AB304" s="125">
        <f>SUM(AB305:AB309)</f>
        <v>24.58</v>
      </c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5">
        <v>0</v>
      </c>
      <c r="BE304" s="125">
        <f t="shared" si="128"/>
        <v>0</v>
      </c>
      <c r="BF304" s="125">
        <f t="shared" si="129"/>
        <v>0</v>
      </c>
      <c r="BG304" s="125"/>
      <c r="BH304" s="125"/>
      <c r="BI304" s="125">
        <v>0</v>
      </c>
      <c r="BJ304" s="125">
        <v>0</v>
      </c>
      <c r="BK304" s="125">
        <v>0</v>
      </c>
      <c r="BL304" s="125">
        <v>0</v>
      </c>
      <c r="BM304" s="125">
        <v>0</v>
      </c>
      <c r="BN304" s="125">
        <v>0</v>
      </c>
      <c r="BO304" s="125">
        <v>0</v>
      </c>
      <c r="BP304" s="125">
        <v>0</v>
      </c>
      <c r="BQ304" s="125"/>
    </row>
    <row r="305" s="110" customFormat="1" spans="1:69">
      <c r="A305" s="123" t="s">
        <v>438</v>
      </c>
      <c r="B305" s="123" t="s">
        <v>161</v>
      </c>
      <c r="C305" s="123" t="s">
        <v>137</v>
      </c>
      <c r="D305" s="124" t="s">
        <v>141</v>
      </c>
      <c r="E305" s="125">
        <f t="shared" si="124"/>
        <v>0</v>
      </c>
      <c r="F305" s="125">
        <f t="shared" si="125"/>
        <v>0</v>
      </c>
      <c r="G305" s="125">
        <v>0</v>
      </c>
      <c r="H305" s="125">
        <f t="shared" si="126"/>
        <v>0</v>
      </c>
      <c r="I305" s="125">
        <v>0</v>
      </c>
      <c r="J305" s="125">
        <v>0</v>
      </c>
      <c r="K305" s="125">
        <v>0</v>
      </c>
      <c r="L305" s="125">
        <v>0</v>
      </c>
      <c r="M305" s="125">
        <v>0</v>
      </c>
      <c r="N305" s="125">
        <v>0</v>
      </c>
      <c r="O305" s="125">
        <v>0</v>
      </c>
      <c r="P305" s="125">
        <v>0</v>
      </c>
      <c r="Q305" s="125"/>
      <c r="R305" s="125">
        <v>0</v>
      </c>
      <c r="S305" s="125">
        <v>0</v>
      </c>
      <c r="T305" s="125">
        <v>0</v>
      </c>
      <c r="U305" s="125">
        <v>0</v>
      </c>
      <c r="V305" s="125">
        <v>0</v>
      </c>
      <c r="W305" s="125">
        <v>0</v>
      </c>
      <c r="X305" s="123" t="s">
        <v>438</v>
      </c>
      <c r="Y305" s="123" t="s">
        <v>161</v>
      </c>
      <c r="Z305" s="123" t="s">
        <v>137</v>
      </c>
      <c r="AA305" s="124" t="s">
        <v>141</v>
      </c>
      <c r="AB305" s="125">
        <f t="shared" ref="AB305:AB309" si="136">SUBTOTAL(9,AC305:BD305)</f>
        <v>0</v>
      </c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>
        <v>0</v>
      </c>
      <c r="BE305" s="125">
        <f t="shared" si="128"/>
        <v>0</v>
      </c>
      <c r="BF305" s="125">
        <f t="shared" si="129"/>
        <v>0</v>
      </c>
      <c r="BG305" s="125"/>
      <c r="BH305" s="125"/>
      <c r="BI305" s="125">
        <v>0</v>
      </c>
      <c r="BJ305" s="125">
        <v>0</v>
      </c>
      <c r="BK305" s="125">
        <v>0</v>
      </c>
      <c r="BL305" s="125">
        <v>0</v>
      </c>
      <c r="BM305" s="125">
        <v>0</v>
      </c>
      <c r="BN305" s="125">
        <v>0</v>
      </c>
      <c r="BO305" s="125">
        <v>0</v>
      </c>
      <c r="BP305" s="125">
        <v>0</v>
      </c>
      <c r="BQ305" s="125">
        <v>0</v>
      </c>
    </row>
    <row r="306" s="110" customFormat="1" spans="1:69">
      <c r="A306" s="123" t="s">
        <v>438</v>
      </c>
      <c r="B306" s="123" t="s">
        <v>161</v>
      </c>
      <c r="C306" s="123" t="s">
        <v>142</v>
      </c>
      <c r="D306" s="124" t="s">
        <v>148</v>
      </c>
      <c r="E306" s="125">
        <f t="shared" si="124"/>
        <v>0</v>
      </c>
      <c r="F306" s="125">
        <f t="shared" si="125"/>
        <v>0</v>
      </c>
      <c r="G306" s="125">
        <v>0</v>
      </c>
      <c r="H306" s="125">
        <f t="shared" si="126"/>
        <v>0</v>
      </c>
      <c r="I306" s="125">
        <v>0</v>
      </c>
      <c r="J306" s="125">
        <v>0</v>
      </c>
      <c r="K306" s="125">
        <v>0</v>
      </c>
      <c r="L306" s="125">
        <v>0</v>
      </c>
      <c r="M306" s="125">
        <v>0</v>
      </c>
      <c r="N306" s="125">
        <v>0</v>
      </c>
      <c r="O306" s="125">
        <v>0</v>
      </c>
      <c r="P306" s="125">
        <v>0</v>
      </c>
      <c r="Q306" s="125"/>
      <c r="R306" s="125">
        <v>0</v>
      </c>
      <c r="S306" s="125">
        <v>0</v>
      </c>
      <c r="T306" s="125">
        <v>0</v>
      </c>
      <c r="U306" s="125">
        <v>0</v>
      </c>
      <c r="V306" s="125">
        <v>0</v>
      </c>
      <c r="W306" s="125">
        <v>0</v>
      </c>
      <c r="X306" s="123" t="s">
        <v>438</v>
      </c>
      <c r="Y306" s="123" t="s">
        <v>161</v>
      </c>
      <c r="Z306" s="123" t="s">
        <v>142</v>
      </c>
      <c r="AA306" s="124" t="s">
        <v>148</v>
      </c>
      <c r="AB306" s="125">
        <f t="shared" si="136"/>
        <v>0</v>
      </c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>
        <v>0</v>
      </c>
      <c r="BE306" s="125">
        <f t="shared" si="128"/>
        <v>0</v>
      </c>
      <c r="BF306" s="125">
        <f t="shared" si="129"/>
        <v>0</v>
      </c>
      <c r="BG306" s="125"/>
      <c r="BH306" s="125"/>
      <c r="BI306" s="125">
        <v>0</v>
      </c>
      <c r="BJ306" s="125">
        <v>0</v>
      </c>
      <c r="BK306" s="125">
        <v>0</v>
      </c>
      <c r="BL306" s="125">
        <v>0</v>
      </c>
      <c r="BM306" s="125">
        <v>0</v>
      </c>
      <c r="BN306" s="125">
        <v>0</v>
      </c>
      <c r="BO306" s="125">
        <v>0</v>
      </c>
      <c r="BP306" s="125">
        <v>0</v>
      </c>
      <c r="BQ306" s="125">
        <v>0</v>
      </c>
    </row>
    <row r="307" s="110" customFormat="1" spans="1:69">
      <c r="A307" s="123" t="s">
        <v>438</v>
      </c>
      <c r="B307" s="123" t="s">
        <v>161</v>
      </c>
      <c r="C307" s="123" t="s">
        <v>156</v>
      </c>
      <c r="D307" s="124" t="s">
        <v>473</v>
      </c>
      <c r="E307" s="125">
        <f t="shared" si="124"/>
        <v>0</v>
      </c>
      <c r="F307" s="125">
        <f t="shared" si="125"/>
        <v>0</v>
      </c>
      <c r="G307" s="125">
        <v>0</v>
      </c>
      <c r="H307" s="125">
        <f t="shared" si="126"/>
        <v>0</v>
      </c>
      <c r="I307" s="125">
        <v>0</v>
      </c>
      <c r="J307" s="125">
        <v>0</v>
      </c>
      <c r="K307" s="125">
        <v>0</v>
      </c>
      <c r="L307" s="125">
        <v>0</v>
      </c>
      <c r="M307" s="125">
        <v>0</v>
      </c>
      <c r="N307" s="125">
        <v>0</v>
      </c>
      <c r="O307" s="125">
        <v>0</v>
      </c>
      <c r="P307" s="125">
        <v>0</v>
      </c>
      <c r="Q307" s="125"/>
      <c r="R307" s="125">
        <v>0</v>
      </c>
      <c r="S307" s="125">
        <v>0</v>
      </c>
      <c r="T307" s="125">
        <v>0</v>
      </c>
      <c r="U307" s="125">
        <v>0</v>
      </c>
      <c r="V307" s="125">
        <v>0</v>
      </c>
      <c r="W307" s="125">
        <v>0</v>
      </c>
      <c r="X307" s="123" t="s">
        <v>438</v>
      </c>
      <c r="Y307" s="123" t="s">
        <v>161</v>
      </c>
      <c r="Z307" s="123" t="s">
        <v>156</v>
      </c>
      <c r="AA307" s="124" t="s">
        <v>473</v>
      </c>
      <c r="AB307" s="125">
        <f t="shared" si="136"/>
        <v>0</v>
      </c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>
        <v>0</v>
      </c>
      <c r="BE307" s="125">
        <f t="shared" si="128"/>
        <v>0</v>
      </c>
      <c r="BF307" s="125">
        <f t="shared" si="129"/>
        <v>0</v>
      </c>
      <c r="BG307" s="125"/>
      <c r="BH307" s="125"/>
      <c r="BI307" s="125">
        <v>0</v>
      </c>
      <c r="BJ307" s="125">
        <v>0</v>
      </c>
      <c r="BK307" s="125">
        <v>0</v>
      </c>
      <c r="BL307" s="125">
        <v>0</v>
      </c>
      <c r="BM307" s="125">
        <v>0</v>
      </c>
      <c r="BN307" s="125">
        <v>0</v>
      </c>
      <c r="BO307" s="125">
        <v>0</v>
      </c>
      <c r="BP307" s="125">
        <v>0</v>
      </c>
      <c r="BQ307" s="125">
        <v>0</v>
      </c>
    </row>
    <row r="308" s="110" customFormat="1" spans="1:69">
      <c r="A308" s="123" t="s">
        <v>438</v>
      </c>
      <c r="B308" s="123" t="s">
        <v>161</v>
      </c>
      <c r="C308" s="123" t="s">
        <v>152</v>
      </c>
      <c r="D308" s="124" t="s">
        <v>474</v>
      </c>
      <c r="E308" s="125">
        <f t="shared" si="124"/>
        <v>121.4</v>
      </c>
      <c r="F308" s="125">
        <f t="shared" si="125"/>
        <v>96.82</v>
      </c>
      <c r="G308" s="125">
        <v>56.14</v>
      </c>
      <c r="H308" s="125">
        <f t="shared" si="126"/>
        <v>36</v>
      </c>
      <c r="I308" s="125">
        <v>36</v>
      </c>
      <c r="J308" s="125">
        <v>0</v>
      </c>
      <c r="K308" s="125">
        <v>0</v>
      </c>
      <c r="L308" s="125">
        <v>0</v>
      </c>
      <c r="M308" s="125">
        <v>4.68</v>
      </c>
      <c r="N308" s="125">
        <v>0</v>
      </c>
      <c r="O308" s="125">
        <v>0</v>
      </c>
      <c r="P308" s="125">
        <v>0</v>
      </c>
      <c r="Q308" s="125"/>
      <c r="R308" s="125">
        <v>0</v>
      </c>
      <c r="S308" s="125">
        <v>0</v>
      </c>
      <c r="T308" s="125">
        <v>0</v>
      </c>
      <c r="U308" s="125">
        <v>0</v>
      </c>
      <c r="V308" s="125">
        <v>0</v>
      </c>
      <c r="W308" s="125">
        <v>0</v>
      </c>
      <c r="X308" s="123" t="s">
        <v>438</v>
      </c>
      <c r="Y308" s="123" t="s">
        <v>161</v>
      </c>
      <c r="Z308" s="123" t="s">
        <v>152</v>
      </c>
      <c r="AA308" s="124" t="s">
        <v>474</v>
      </c>
      <c r="AB308" s="125">
        <f t="shared" si="136"/>
        <v>24.58</v>
      </c>
      <c r="AC308" s="136">
        <v>3</v>
      </c>
      <c r="AD308" s="136">
        <v>4.5</v>
      </c>
      <c r="AE308" s="137">
        <v>0</v>
      </c>
      <c r="AF308" s="137">
        <v>0</v>
      </c>
      <c r="AG308" s="136">
        <v>0.5</v>
      </c>
      <c r="AH308" s="136">
        <v>1.2</v>
      </c>
      <c r="AI308" s="136">
        <v>0.5</v>
      </c>
      <c r="AJ308" s="136">
        <v>0</v>
      </c>
      <c r="AK308" s="136">
        <v>0</v>
      </c>
      <c r="AL308" s="136">
        <v>2</v>
      </c>
      <c r="AM308" s="137">
        <v>0</v>
      </c>
      <c r="AN308" s="136">
        <v>0</v>
      </c>
      <c r="AO308" s="136">
        <v>0</v>
      </c>
      <c r="AP308" s="136">
        <v>0</v>
      </c>
      <c r="AQ308" s="136">
        <v>0</v>
      </c>
      <c r="AR308" s="136">
        <v>1</v>
      </c>
      <c r="AS308" s="137">
        <v>0</v>
      </c>
      <c r="AT308" s="137">
        <v>0</v>
      </c>
      <c r="AU308" s="137">
        <v>0</v>
      </c>
      <c r="AV308" s="136">
        <v>0.3</v>
      </c>
      <c r="AW308" s="137">
        <v>0</v>
      </c>
      <c r="AX308" s="136">
        <v>2</v>
      </c>
      <c r="AY308" s="136">
        <v>0</v>
      </c>
      <c r="AZ308" s="136">
        <v>0</v>
      </c>
      <c r="BA308" s="136">
        <v>9.58</v>
      </c>
      <c r="BB308" s="136">
        <v>0</v>
      </c>
      <c r="BC308" s="136">
        <v>0</v>
      </c>
      <c r="BD308" s="125">
        <v>0</v>
      </c>
      <c r="BE308" s="125">
        <f t="shared" si="128"/>
        <v>0</v>
      </c>
      <c r="BF308" s="125">
        <f t="shared" si="129"/>
        <v>0</v>
      </c>
      <c r="BG308" s="125"/>
      <c r="BH308" s="125"/>
      <c r="BI308" s="125">
        <v>0</v>
      </c>
      <c r="BJ308" s="125">
        <v>0</v>
      </c>
      <c r="BK308" s="125">
        <v>0</v>
      </c>
      <c r="BL308" s="125">
        <v>0</v>
      </c>
      <c r="BM308" s="125">
        <v>0</v>
      </c>
      <c r="BN308" s="125">
        <v>0</v>
      </c>
      <c r="BO308" s="125">
        <v>0</v>
      </c>
      <c r="BP308" s="125">
        <v>0</v>
      </c>
      <c r="BQ308" s="125">
        <v>0</v>
      </c>
    </row>
    <row r="309" s="110" customFormat="1" spans="1:69">
      <c r="A309" s="123" t="s">
        <v>438</v>
      </c>
      <c r="B309" s="123" t="s">
        <v>161</v>
      </c>
      <c r="C309" s="123" t="s">
        <v>154</v>
      </c>
      <c r="D309" s="124" t="s">
        <v>475</v>
      </c>
      <c r="E309" s="125">
        <f t="shared" si="124"/>
        <v>0</v>
      </c>
      <c r="F309" s="125">
        <f t="shared" si="125"/>
        <v>0</v>
      </c>
      <c r="G309" s="125">
        <v>0</v>
      </c>
      <c r="H309" s="125">
        <f t="shared" si="126"/>
        <v>0</v>
      </c>
      <c r="I309" s="125">
        <v>0</v>
      </c>
      <c r="J309" s="125">
        <v>0</v>
      </c>
      <c r="K309" s="125">
        <v>0</v>
      </c>
      <c r="L309" s="125">
        <v>0</v>
      </c>
      <c r="M309" s="125">
        <v>0</v>
      </c>
      <c r="N309" s="125">
        <v>0</v>
      </c>
      <c r="O309" s="125">
        <v>0</v>
      </c>
      <c r="P309" s="125">
        <v>0</v>
      </c>
      <c r="Q309" s="125"/>
      <c r="R309" s="125">
        <v>0</v>
      </c>
      <c r="S309" s="125">
        <v>0</v>
      </c>
      <c r="T309" s="125">
        <v>0</v>
      </c>
      <c r="U309" s="125">
        <v>0</v>
      </c>
      <c r="V309" s="125">
        <v>0</v>
      </c>
      <c r="W309" s="125">
        <v>0</v>
      </c>
      <c r="X309" s="123" t="s">
        <v>438</v>
      </c>
      <c r="Y309" s="123" t="s">
        <v>161</v>
      </c>
      <c r="Z309" s="123" t="s">
        <v>154</v>
      </c>
      <c r="AA309" s="124" t="s">
        <v>475</v>
      </c>
      <c r="AB309" s="125">
        <f t="shared" si="136"/>
        <v>0</v>
      </c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>
        <v>0</v>
      </c>
      <c r="BE309" s="125">
        <f t="shared" si="128"/>
        <v>0</v>
      </c>
      <c r="BF309" s="125">
        <f t="shared" si="129"/>
        <v>0</v>
      </c>
      <c r="BG309" s="125"/>
      <c r="BH309" s="125"/>
      <c r="BI309" s="125">
        <v>0</v>
      </c>
      <c r="BJ309" s="125">
        <v>0</v>
      </c>
      <c r="BK309" s="125">
        <v>0</v>
      </c>
      <c r="BL309" s="125">
        <v>0</v>
      </c>
      <c r="BM309" s="125">
        <v>0</v>
      </c>
      <c r="BN309" s="125">
        <v>0</v>
      </c>
      <c r="BO309" s="125">
        <v>0</v>
      </c>
      <c r="BP309" s="125">
        <v>0</v>
      </c>
      <c r="BQ309" s="125"/>
    </row>
    <row r="310" s="110" customFormat="1" spans="1:69">
      <c r="A310" s="123"/>
      <c r="B310" s="123" t="s">
        <v>166</v>
      </c>
      <c r="C310" s="123"/>
      <c r="D310" s="124" t="s">
        <v>476</v>
      </c>
      <c r="E310" s="125">
        <f t="shared" si="124"/>
        <v>115.56</v>
      </c>
      <c r="F310" s="125">
        <f t="shared" si="125"/>
        <v>90.92</v>
      </c>
      <c r="G310" s="125">
        <v>54.85</v>
      </c>
      <c r="H310" s="125">
        <f t="shared" si="126"/>
        <v>31.5</v>
      </c>
      <c r="I310" s="125">
        <v>31.5</v>
      </c>
      <c r="J310" s="125">
        <v>0</v>
      </c>
      <c r="K310" s="125">
        <v>0</v>
      </c>
      <c r="L310" s="125">
        <v>0</v>
      </c>
      <c r="M310" s="125">
        <v>4.57</v>
      </c>
      <c r="N310" s="125">
        <v>0</v>
      </c>
      <c r="O310" s="125">
        <v>0</v>
      </c>
      <c r="P310" s="125">
        <v>0</v>
      </c>
      <c r="Q310" s="125"/>
      <c r="R310" s="125">
        <v>0</v>
      </c>
      <c r="S310" s="125">
        <v>0</v>
      </c>
      <c r="T310" s="125">
        <v>0</v>
      </c>
      <c r="U310" s="125">
        <v>0</v>
      </c>
      <c r="V310" s="125">
        <v>0</v>
      </c>
      <c r="W310" s="125">
        <v>0</v>
      </c>
      <c r="X310" s="123"/>
      <c r="Y310" s="123" t="s">
        <v>166</v>
      </c>
      <c r="Z310" s="123"/>
      <c r="AA310" s="124" t="s">
        <v>476</v>
      </c>
      <c r="AB310" s="125">
        <f>SUM(AB311:AB312)</f>
        <v>24.64</v>
      </c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>
        <v>0</v>
      </c>
      <c r="BE310" s="125">
        <f t="shared" si="128"/>
        <v>0</v>
      </c>
      <c r="BF310" s="125">
        <f t="shared" si="129"/>
        <v>0</v>
      </c>
      <c r="BG310" s="125"/>
      <c r="BH310" s="125"/>
      <c r="BI310" s="125">
        <v>0</v>
      </c>
      <c r="BJ310" s="125">
        <v>0</v>
      </c>
      <c r="BK310" s="125">
        <v>0</v>
      </c>
      <c r="BL310" s="125">
        <v>0</v>
      </c>
      <c r="BM310" s="125">
        <v>0</v>
      </c>
      <c r="BN310" s="125">
        <v>0</v>
      </c>
      <c r="BO310" s="125">
        <v>0</v>
      </c>
      <c r="BP310" s="125">
        <v>0</v>
      </c>
      <c r="BQ310" s="125">
        <v>0</v>
      </c>
    </row>
    <row r="311" s="110" customFormat="1" spans="1:69">
      <c r="A311" s="123" t="s">
        <v>438</v>
      </c>
      <c r="B311" s="123" t="s">
        <v>168</v>
      </c>
      <c r="C311" s="123" t="s">
        <v>137</v>
      </c>
      <c r="D311" s="124" t="s">
        <v>284</v>
      </c>
      <c r="E311" s="125">
        <f t="shared" si="124"/>
        <v>115.56</v>
      </c>
      <c r="F311" s="125">
        <f t="shared" si="125"/>
        <v>90.92</v>
      </c>
      <c r="G311" s="125">
        <v>54.85</v>
      </c>
      <c r="H311" s="125">
        <f t="shared" si="126"/>
        <v>31.5</v>
      </c>
      <c r="I311" s="125">
        <v>31.5</v>
      </c>
      <c r="J311" s="125">
        <v>0</v>
      </c>
      <c r="K311" s="125">
        <v>0</v>
      </c>
      <c r="L311" s="125">
        <v>0</v>
      </c>
      <c r="M311" s="125">
        <v>4.57</v>
      </c>
      <c r="N311" s="125">
        <v>0</v>
      </c>
      <c r="O311" s="125">
        <v>0</v>
      </c>
      <c r="P311" s="125">
        <v>0</v>
      </c>
      <c r="Q311" s="125"/>
      <c r="R311" s="125">
        <v>0</v>
      </c>
      <c r="S311" s="125">
        <v>0</v>
      </c>
      <c r="T311" s="125">
        <v>0</v>
      </c>
      <c r="U311" s="125">
        <v>0</v>
      </c>
      <c r="V311" s="125">
        <v>0</v>
      </c>
      <c r="W311" s="125">
        <v>0</v>
      </c>
      <c r="X311" s="123" t="s">
        <v>438</v>
      </c>
      <c r="Y311" s="123" t="s">
        <v>168</v>
      </c>
      <c r="Z311" s="123" t="s">
        <v>137</v>
      </c>
      <c r="AA311" s="124" t="s">
        <v>284</v>
      </c>
      <c r="AB311" s="125">
        <f t="shared" ref="AB311:AB312" si="137">SUBTOTAL(9,AC311:BD311)</f>
        <v>24.64</v>
      </c>
      <c r="AC311" s="136">
        <v>2</v>
      </c>
      <c r="AD311" s="136">
        <v>0</v>
      </c>
      <c r="AE311" s="137">
        <v>0</v>
      </c>
      <c r="AF311" s="137">
        <v>0</v>
      </c>
      <c r="AG311" s="136">
        <v>0.3</v>
      </c>
      <c r="AH311" s="136">
        <v>0.5</v>
      </c>
      <c r="AI311" s="136">
        <v>0</v>
      </c>
      <c r="AJ311" s="136">
        <v>0</v>
      </c>
      <c r="AK311" s="136">
        <v>0</v>
      </c>
      <c r="AL311" s="136">
        <v>0</v>
      </c>
      <c r="AM311" s="137">
        <v>0</v>
      </c>
      <c r="AN311" s="136">
        <v>0</v>
      </c>
      <c r="AO311" s="136">
        <v>0</v>
      </c>
      <c r="AP311" s="136">
        <v>0</v>
      </c>
      <c r="AQ311" s="136">
        <v>1</v>
      </c>
      <c r="AR311" s="136">
        <v>3.2</v>
      </c>
      <c r="AS311" s="137">
        <v>0</v>
      </c>
      <c r="AT311" s="137">
        <v>0</v>
      </c>
      <c r="AU311" s="137">
        <v>0</v>
      </c>
      <c r="AV311" s="136">
        <v>0</v>
      </c>
      <c r="AW311" s="137">
        <v>0</v>
      </c>
      <c r="AX311" s="136">
        <v>8.4</v>
      </c>
      <c r="AY311" s="136">
        <v>0</v>
      </c>
      <c r="AZ311" s="136">
        <v>0</v>
      </c>
      <c r="BA311" s="136">
        <v>9.24</v>
      </c>
      <c r="BB311" s="136">
        <v>0</v>
      </c>
      <c r="BC311" s="136">
        <v>0</v>
      </c>
      <c r="BD311" s="125">
        <v>0</v>
      </c>
      <c r="BE311" s="125">
        <f t="shared" si="128"/>
        <v>0</v>
      </c>
      <c r="BF311" s="125">
        <f t="shared" si="129"/>
        <v>0</v>
      </c>
      <c r="BG311" s="125"/>
      <c r="BH311" s="125"/>
      <c r="BI311" s="125">
        <v>0</v>
      </c>
      <c r="BJ311" s="125">
        <v>0</v>
      </c>
      <c r="BK311" s="125">
        <v>0</v>
      </c>
      <c r="BL311" s="125">
        <v>0</v>
      </c>
      <c r="BM311" s="125">
        <v>0</v>
      </c>
      <c r="BN311" s="125">
        <v>0</v>
      </c>
      <c r="BO311" s="125">
        <v>0</v>
      </c>
      <c r="BP311" s="125">
        <v>0</v>
      </c>
      <c r="BQ311" s="125">
        <v>0</v>
      </c>
    </row>
    <row r="312" s="110" customFormat="1" spans="1:69">
      <c r="A312" s="123" t="s">
        <v>438</v>
      </c>
      <c r="B312" s="123" t="s">
        <v>168</v>
      </c>
      <c r="C312" s="123" t="s">
        <v>142</v>
      </c>
      <c r="D312" s="124" t="s">
        <v>477</v>
      </c>
      <c r="E312" s="125">
        <f t="shared" si="124"/>
        <v>0</v>
      </c>
      <c r="F312" s="125">
        <f t="shared" si="125"/>
        <v>0</v>
      </c>
      <c r="G312" s="125">
        <v>0</v>
      </c>
      <c r="H312" s="125">
        <f t="shared" si="126"/>
        <v>0</v>
      </c>
      <c r="I312" s="125">
        <v>0</v>
      </c>
      <c r="J312" s="125">
        <v>0</v>
      </c>
      <c r="K312" s="125">
        <v>0</v>
      </c>
      <c r="L312" s="125">
        <v>0</v>
      </c>
      <c r="M312" s="125">
        <v>0</v>
      </c>
      <c r="N312" s="125">
        <v>0</v>
      </c>
      <c r="O312" s="125">
        <v>0</v>
      </c>
      <c r="P312" s="125">
        <v>0</v>
      </c>
      <c r="Q312" s="125"/>
      <c r="R312" s="125">
        <v>0</v>
      </c>
      <c r="S312" s="125">
        <v>0</v>
      </c>
      <c r="T312" s="125">
        <v>0</v>
      </c>
      <c r="U312" s="125">
        <v>0</v>
      </c>
      <c r="V312" s="125">
        <v>0</v>
      </c>
      <c r="W312" s="125">
        <v>0</v>
      </c>
      <c r="X312" s="123" t="s">
        <v>438</v>
      </c>
      <c r="Y312" s="123" t="s">
        <v>168</v>
      </c>
      <c r="Z312" s="123" t="s">
        <v>142</v>
      </c>
      <c r="AA312" s="124" t="s">
        <v>477</v>
      </c>
      <c r="AB312" s="125">
        <f t="shared" si="137"/>
        <v>0</v>
      </c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>
        <v>0</v>
      </c>
      <c r="BE312" s="125">
        <f t="shared" si="128"/>
        <v>0</v>
      </c>
      <c r="BF312" s="125">
        <f t="shared" si="129"/>
        <v>0</v>
      </c>
      <c r="BG312" s="125"/>
      <c r="BH312" s="125"/>
      <c r="BI312" s="125">
        <v>0</v>
      </c>
      <c r="BJ312" s="125">
        <v>0</v>
      </c>
      <c r="BK312" s="125">
        <v>0</v>
      </c>
      <c r="BL312" s="125">
        <v>0</v>
      </c>
      <c r="BM312" s="125">
        <v>0</v>
      </c>
      <c r="BN312" s="125">
        <v>0</v>
      </c>
      <c r="BO312" s="125">
        <v>0</v>
      </c>
      <c r="BP312" s="125">
        <v>0</v>
      </c>
      <c r="BQ312" s="125">
        <v>0</v>
      </c>
    </row>
    <row r="313" s="110" customFormat="1" spans="1:69">
      <c r="A313" s="123"/>
      <c r="B313" s="123" t="s">
        <v>163</v>
      </c>
      <c r="C313" s="123"/>
      <c r="D313" s="124" t="s">
        <v>478</v>
      </c>
      <c r="E313" s="125">
        <f t="shared" si="124"/>
        <v>4343</v>
      </c>
      <c r="F313" s="125">
        <f t="shared" si="125"/>
        <v>4343</v>
      </c>
      <c r="G313" s="125">
        <v>0</v>
      </c>
      <c r="H313" s="125">
        <f t="shared" si="126"/>
        <v>0</v>
      </c>
      <c r="I313" s="125">
        <v>0</v>
      </c>
      <c r="J313" s="125">
        <v>0</v>
      </c>
      <c r="K313" s="125">
        <v>0</v>
      </c>
      <c r="L313" s="125">
        <v>0</v>
      </c>
      <c r="M313" s="125">
        <v>0</v>
      </c>
      <c r="N313" s="125">
        <v>0</v>
      </c>
      <c r="O313" s="125">
        <v>0</v>
      </c>
      <c r="P313" s="125">
        <v>0</v>
      </c>
      <c r="Q313" s="125"/>
      <c r="R313" s="125">
        <v>0</v>
      </c>
      <c r="S313" s="125">
        <v>0</v>
      </c>
      <c r="T313" s="125">
        <v>0</v>
      </c>
      <c r="U313" s="125">
        <v>0</v>
      </c>
      <c r="V313" s="125">
        <v>0</v>
      </c>
      <c r="W313" s="125">
        <v>4343</v>
      </c>
      <c r="X313" s="123"/>
      <c r="Y313" s="123" t="s">
        <v>163</v>
      </c>
      <c r="Z313" s="123"/>
      <c r="AA313" s="124" t="s">
        <v>478</v>
      </c>
      <c r="AB313" s="125">
        <f t="shared" si="130"/>
        <v>0</v>
      </c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>
        <v>0</v>
      </c>
      <c r="BE313" s="125">
        <f t="shared" si="128"/>
        <v>0</v>
      </c>
      <c r="BF313" s="125">
        <f t="shared" si="129"/>
        <v>0</v>
      </c>
      <c r="BG313" s="125"/>
      <c r="BH313" s="125"/>
      <c r="BI313" s="125">
        <v>0</v>
      </c>
      <c r="BJ313" s="125">
        <v>0</v>
      </c>
      <c r="BK313" s="125">
        <v>0</v>
      </c>
      <c r="BL313" s="125">
        <v>0</v>
      </c>
      <c r="BM313" s="125">
        <v>0</v>
      </c>
      <c r="BN313" s="125">
        <v>0</v>
      </c>
      <c r="BO313" s="125">
        <v>0</v>
      </c>
      <c r="BP313" s="125">
        <v>0</v>
      </c>
      <c r="BQ313" s="125">
        <v>0</v>
      </c>
    </row>
    <row r="314" s="110" customFormat="1" spans="1:69">
      <c r="A314" s="123" t="s">
        <v>438</v>
      </c>
      <c r="B314" s="123" t="s">
        <v>171</v>
      </c>
      <c r="C314" s="123" t="s">
        <v>154</v>
      </c>
      <c r="D314" s="124" t="s">
        <v>479</v>
      </c>
      <c r="E314" s="125">
        <f t="shared" si="124"/>
        <v>4343</v>
      </c>
      <c r="F314" s="125">
        <f t="shared" si="125"/>
        <v>4343</v>
      </c>
      <c r="G314" s="125">
        <v>0</v>
      </c>
      <c r="H314" s="125">
        <f t="shared" si="126"/>
        <v>0</v>
      </c>
      <c r="I314" s="125">
        <v>0</v>
      </c>
      <c r="J314" s="125">
        <v>0</v>
      </c>
      <c r="K314" s="125">
        <v>0</v>
      </c>
      <c r="L314" s="125">
        <v>0</v>
      </c>
      <c r="M314" s="125">
        <v>0</v>
      </c>
      <c r="N314" s="125">
        <v>0</v>
      </c>
      <c r="O314" s="125">
        <v>0</v>
      </c>
      <c r="P314" s="125">
        <v>0</v>
      </c>
      <c r="Q314" s="125"/>
      <c r="R314" s="125">
        <v>0</v>
      </c>
      <c r="S314" s="125">
        <v>0</v>
      </c>
      <c r="T314" s="125">
        <v>0</v>
      </c>
      <c r="U314" s="125">
        <v>0</v>
      </c>
      <c r="V314" s="125">
        <v>0</v>
      </c>
      <c r="W314" s="125">
        <v>4343</v>
      </c>
      <c r="X314" s="123" t="s">
        <v>438</v>
      </c>
      <c r="Y314" s="123" t="s">
        <v>171</v>
      </c>
      <c r="Z314" s="123" t="s">
        <v>154</v>
      </c>
      <c r="AA314" s="124" t="s">
        <v>479</v>
      </c>
      <c r="AB314" s="125">
        <f>SUBTOTAL(9,AC314:BD314)</f>
        <v>0</v>
      </c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>
        <v>0</v>
      </c>
      <c r="BE314" s="125">
        <f t="shared" si="128"/>
        <v>0</v>
      </c>
      <c r="BF314" s="125">
        <f t="shared" si="129"/>
        <v>0</v>
      </c>
      <c r="BG314" s="125"/>
      <c r="BH314" s="125"/>
      <c r="BI314" s="125">
        <v>0</v>
      </c>
      <c r="BJ314" s="125">
        <v>0</v>
      </c>
      <c r="BK314" s="125">
        <v>0</v>
      </c>
      <c r="BL314" s="125">
        <v>0</v>
      </c>
      <c r="BM314" s="125">
        <v>0</v>
      </c>
      <c r="BN314" s="125">
        <v>0</v>
      </c>
      <c r="BO314" s="125">
        <v>0</v>
      </c>
      <c r="BP314" s="125">
        <v>0</v>
      </c>
      <c r="BQ314" s="125">
        <v>0</v>
      </c>
    </row>
    <row r="315" s="110" customFormat="1" spans="1:69">
      <c r="A315" s="123"/>
      <c r="B315" s="123" t="s">
        <v>150</v>
      </c>
      <c r="C315" s="123"/>
      <c r="D315" s="124" t="s">
        <v>480</v>
      </c>
      <c r="E315" s="125">
        <f t="shared" si="124"/>
        <v>0</v>
      </c>
      <c r="F315" s="125">
        <f t="shared" si="125"/>
        <v>0</v>
      </c>
      <c r="G315" s="125">
        <v>0</v>
      </c>
      <c r="H315" s="125">
        <f t="shared" si="126"/>
        <v>0</v>
      </c>
      <c r="I315" s="125">
        <v>0</v>
      </c>
      <c r="J315" s="125">
        <v>0</v>
      </c>
      <c r="K315" s="125">
        <v>0</v>
      </c>
      <c r="L315" s="125">
        <v>0</v>
      </c>
      <c r="M315" s="125">
        <v>0</v>
      </c>
      <c r="N315" s="125">
        <v>0</v>
      </c>
      <c r="O315" s="125">
        <v>0</v>
      </c>
      <c r="P315" s="125">
        <v>0</v>
      </c>
      <c r="Q315" s="125"/>
      <c r="R315" s="125">
        <v>0</v>
      </c>
      <c r="S315" s="125">
        <v>0</v>
      </c>
      <c r="T315" s="125">
        <v>0</v>
      </c>
      <c r="U315" s="125">
        <v>0</v>
      </c>
      <c r="V315" s="125">
        <v>0</v>
      </c>
      <c r="W315" s="125">
        <v>0</v>
      </c>
      <c r="X315" s="123"/>
      <c r="Y315" s="123" t="s">
        <v>150</v>
      </c>
      <c r="Z315" s="123"/>
      <c r="AA315" s="124" t="s">
        <v>480</v>
      </c>
      <c r="AB315" s="125">
        <f t="shared" si="130"/>
        <v>0</v>
      </c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>
        <v>0</v>
      </c>
      <c r="BE315" s="125">
        <f t="shared" si="128"/>
        <v>0</v>
      </c>
      <c r="BF315" s="125">
        <f t="shared" si="129"/>
        <v>0</v>
      </c>
      <c r="BG315" s="125"/>
      <c r="BH315" s="125"/>
      <c r="BI315" s="125">
        <v>0</v>
      </c>
      <c r="BJ315" s="125">
        <v>0</v>
      </c>
      <c r="BK315" s="125">
        <v>0</v>
      </c>
      <c r="BL315" s="125">
        <v>0</v>
      </c>
      <c r="BM315" s="125">
        <v>0</v>
      </c>
      <c r="BN315" s="125">
        <v>0</v>
      </c>
      <c r="BO315" s="125">
        <v>0</v>
      </c>
      <c r="BP315" s="125">
        <v>0</v>
      </c>
      <c r="BQ315" s="125">
        <v>0</v>
      </c>
    </row>
    <row r="316" s="110" customFormat="1" spans="1:69">
      <c r="A316" s="123" t="s">
        <v>438</v>
      </c>
      <c r="B316" s="123" t="s">
        <v>174</v>
      </c>
      <c r="C316" s="123" t="s">
        <v>145</v>
      </c>
      <c r="D316" s="124" t="s">
        <v>481</v>
      </c>
      <c r="E316" s="125">
        <f t="shared" si="124"/>
        <v>0</v>
      </c>
      <c r="F316" s="125">
        <f t="shared" si="125"/>
        <v>0</v>
      </c>
      <c r="G316" s="125">
        <v>0</v>
      </c>
      <c r="H316" s="125">
        <f t="shared" si="126"/>
        <v>0</v>
      </c>
      <c r="I316" s="125">
        <v>0</v>
      </c>
      <c r="J316" s="125">
        <v>0</v>
      </c>
      <c r="K316" s="125">
        <v>0</v>
      </c>
      <c r="L316" s="125">
        <v>0</v>
      </c>
      <c r="M316" s="125">
        <v>0</v>
      </c>
      <c r="N316" s="125">
        <v>0</v>
      </c>
      <c r="O316" s="125">
        <v>0</v>
      </c>
      <c r="P316" s="125">
        <v>0</v>
      </c>
      <c r="Q316" s="125"/>
      <c r="R316" s="125">
        <v>0</v>
      </c>
      <c r="S316" s="125">
        <v>0</v>
      </c>
      <c r="T316" s="125">
        <v>0</v>
      </c>
      <c r="U316" s="125">
        <v>0</v>
      </c>
      <c r="V316" s="125">
        <v>0</v>
      </c>
      <c r="W316" s="125">
        <v>0</v>
      </c>
      <c r="X316" s="123" t="s">
        <v>438</v>
      </c>
      <c r="Y316" s="123" t="s">
        <v>174</v>
      </c>
      <c r="Z316" s="123" t="s">
        <v>145</v>
      </c>
      <c r="AA316" s="124" t="s">
        <v>481</v>
      </c>
      <c r="AB316" s="125">
        <f t="shared" ref="AB316:AB317" si="138">SUBTOTAL(9,AC316:BD316)</f>
        <v>0</v>
      </c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>
        <v>0</v>
      </c>
      <c r="BE316" s="125">
        <f t="shared" si="128"/>
        <v>0</v>
      </c>
      <c r="BF316" s="125">
        <f t="shared" si="129"/>
        <v>0</v>
      </c>
      <c r="BG316" s="125"/>
      <c r="BH316" s="125"/>
      <c r="BI316" s="125">
        <v>0</v>
      </c>
      <c r="BJ316" s="125">
        <v>0</v>
      </c>
      <c r="BK316" s="125">
        <v>0</v>
      </c>
      <c r="BL316" s="125">
        <v>0</v>
      </c>
      <c r="BM316" s="125">
        <v>0</v>
      </c>
      <c r="BN316" s="125">
        <v>0</v>
      </c>
      <c r="BO316" s="125">
        <v>0</v>
      </c>
      <c r="BP316" s="125">
        <v>0</v>
      </c>
      <c r="BQ316" s="125">
        <v>0</v>
      </c>
    </row>
    <row r="317" s="110" customFormat="1" spans="1:69">
      <c r="A317" s="123" t="s">
        <v>438</v>
      </c>
      <c r="B317" s="123" t="s">
        <v>174</v>
      </c>
      <c r="C317" s="123" t="s">
        <v>156</v>
      </c>
      <c r="D317" s="124" t="s">
        <v>482</v>
      </c>
      <c r="E317" s="125">
        <f t="shared" si="124"/>
        <v>0</v>
      </c>
      <c r="F317" s="125">
        <f t="shared" si="125"/>
        <v>0</v>
      </c>
      <c r="G317" s="125">
        <v>0</v>
      </c>
      <c r="H317" s="125">
        <f t="shared" si="126"/>
        <v>0</v>
      </c>
      <c r="I317" s="125">
        <v>0</v>
      </c>
      <c r="J317" s="125">
        <v>0</v>
      </c>
      <c r="K317" s="125">
        <v>0</v>
      </c>
      <c r="L317" s="125">
        <v>0</v>
      </c>
      <c r="M317" s="125">
        <v>0</v>
      </c>
      <c r="N317" s="125">
        <v>0</v>
      </c>
      <c r="O317" s="125">
        <v>0</v>
      </c>
      <c r="P317" s="125">
        <v>0</v>
      </c>
      <c r="Q317" s="125"/>
      <c r="R317" s="125">
        <v>0</v>
      </c>
      <c r="S317" s="125">
        <v>0</v>
      </c>
      <c r="T317" s="125">
        <v>0</v>
      </c>
      <c r="U317" s="125">
        <v>0</v>
      </c>
      <c r="V317" s="125">
        <v>0</v>
      </c>
      <c r="W317" s="125">
        <v>0</v>
      </c>
      <c r="X317" s="123" t="s">
        <v>438</v>
      </c>
      <c r="Y317" s="123" t="s">
        <v>174</v>
      </c>
      <c r="Z317" s="123" t="s">
        <v>156</v>
      </c>
      <c r="AA317" s="124" t="s">
        <v>482</v>
      </c>
      <c r="AB317" s="125">
        <f t="shared" si="138"/>
        <v>0</v>
      </c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>
        <v>0</v>
      </c>
      <c r="BE317" s="125">
        <f t="shared" si="128"/>
        <v>0</v>
      </c>
      <c r="BF317" s="125">
        <f t="shared" si="129"/>
        <v>0</v>
      </c>
      <c r="BG317" s="125"/>
      <c r="BH317" s="125"/>
      <c r="BI317" s="125">
        <v>0</v>
      </c>
      <c r="BJ317" s="125">
        <v>0</v>
      </c>
      <c r="BK317" s="125">
        <v>0</v>
      </c>
      <c r="BL317" s="125">
        <v>0</v>
      </c>
      <c r="BM317" s="125">
        <v>0</v>
      </c>
      <c r="BN317" s="125">
        <v>0</v>
      </c>
      <c r="BO317" s="125">
        <v>0</v>
      </c>
      <c r="BP317" s="125">
        <v>0</v>
      </c>
      <c r="BQ317" s="125">
        <v>0</v>
      </c>
    </row>
    <row r="318" s="110" customFormat="1" spans="1:69">
      <c r="A318" s="123" t="s">
        <v>483</v>
      </c>
      <c r="B318" s="123"/>
      <c r="C318" s="123"/>
      <c r="D318" s="124" t="s">
        <v>484</v>
      </c>
      <c r="E318" s="125">
        <f t="shared" si="124"/>
        <v>2651.39</v>
      </c>
      <c r="F318" s="125">
        <f t="shared" si="125"/>
        <v>2036.4</v>
      </c>
      <c r="G318" s="125">
        <v>1268.3</v>
      </c>
      <c r="H318" s="125">
        <f t="shared" si="126"/>
        <v>254.48</v>
      </c>
      <c r="I318" s="125">
        <v>211.28</v>
      </c>
      <c r="J318" s="125">
        <v>43.2</v>
      </c>
      <c r="K318" s="125">
        <v>0</v>
      </c>
      <c r="L318" s="125">
        <v>0</v>
      </c>
      <c r="M318" s="125">
        <v>105.69</v>
      </c>
      <c r="N318" s="125">
        <v>0</v>
      </c>
      <c r="O318" s="125">
        <v>407.93</v>
      </c>
      <c r="P318" s="125">
        <v>0</v>
      </c>
      <c r="Q318" s="125"/>
      <c r="R318" s="125">
        <v>0</v>
      </c>
      <c r="S318" s="125">
        <v>0</v>
      </c>
      <c r="T318" s="125">
        <v>0</v>
      </c>
      <c r="U318" s="125">
        <v>0</v>
      </c>
      <c r="V318" s="125">
        <v>0</v>
      </c>
      <c r="W318" s="125">
        <v>0</v>
      </c>
      <c r="X318" s="123" t="s">
        <v>483</v>
      </c>
      <c r="Y318" s="123"/>
      <c r="Z318" s="123"/>
      <c r="AA318" s="124" t="s">
        <v>484</v>
      </c>
      <c r="AB318" s="125">
        <f>AB319+AB325+AB329</f>
        <v>584.45</v>
      </c>
      <c r="AC318" s="125">
        <f t="shared" ref="AC318:BD318" si="139">AC319+AC325+AC329</f>
        <v>63.3</v>
      </c>
      <c r="AD318" s="125">
        <f t="shared" si="139"/>
        <v>12.5</v>
      </c>
      <c r="AE318" s="125">
        <f t="shared" si="139"/>
        <v>5</v>
      </c>
      <c r="AF318" s="125">
        <f t="shared" si="139"/>
        <v>0</v>
      </c>
      <c r="AG318" s="125">
        <f t="shared" si="139"/>
        <v>6</v>
      </c>
      <c r="AH318" s="125">
        <f t="shared" si="139"/>
        <v>19.8</v>
      </c>
      <c r="AI318" s="125">
        <f t="shared" si="139"/>
        <v>5.7</v>
      </c>
      <c r="AJ318" s="125">
        <f t="shared" si="139"/>
        <v>0</v>
      </c>
      <c r="AK318" s="125">
        <f t="shared" si="139"/>
        <v>3.5</v>
      </c>
      <c r="AL318" s="125">
        <f t="shared" si="139"/>
        <v>100.5</v>
      </c>
      <c r="AM318" s="125">
        <f t="shared" si="139"/>
        <v>0</v>
      </c>
      <c r="AN318" s="125">
        <f t="shared" si="139"/>
        <v>8.2</v>
      </c>
      <c r="AO318" s="125">
        <f t="shared" si="139"/>
        <v>13.6</v>
      </c>
      <c r="AP318" s="125">
        <f t="shared" si="139"/>
        <v>9.06</v>
      </c>
      <c r="AQ318" s="125">
        <f t="shared" si="139"/>
        <v>5.7</v>
      </c>
      <c r="AR318" s="125">
        <f t="shared" si="139"/>
        <v>21.7</v>
      </c>
      <c r="AS318" s="125">
        <f t="shared" si="139"/>
        <v>18</v>
      </c>
      <c r="AT318" s="125">
        <f t="shared" si="139"/>
        <v>0</v>
      </c>
      <c r="AU318" s="125">
        <f t="shared" si="139"/>
        <v>10</v>
      </c>
      <c r="AV318" s="125">
        <f t="shared" si="139"/>
        <v>8.5</v>
      </c>
      <c r="AW318" s="125">
        <f t="shared" si="139"/>
        <v>0</v>
      </c>
      <c r="AX318" s="125">
        <f t="shared" si="139"/>
        <v>127.34</v>
      </c>
      <c r="AY318" s="125">
        <f t="shared" si="139"/>
        <v>0.2</v>
      </c>
      <c r="AZ318" s="125">
        <f t="shared" si="139"/>
        <v>74.3</v>
      </c>
      <c r="BA318" s="125">
        <f t="shared" si="139"/>
        <v>29.64</v>
      </c>
      <c r="BB318" s="125">
        <f t="shared" si="139"/>
        <v>2</v>
      </c>
      <c r="BC318" s="125">
        <f t="shared" si="139"/>
        <v>39.91</v>
      </c>
      <c r="BD318" s="125">
        <f t="shared" si="139"/>
        <v>0</v>
      </c>
      <c r="BE318" s="125">
        <f t="shared" si="128"/>
        <v>30.54</v>
      </c>
      <c r="BF318" s="125">
        <f t="shared" si="129"/>
        <v>0</v>
      </c>
      <c r="BG318" s="125"/>
      <c r="BH318" s="125"/>
      <c r="BI318" s="125">
        <v>0</v>
      </c>
      <c r="BJ318" s="125">
        <v>0</v>
      </c>
      <c r="BK318" s="125">
        <v>30.54</v>
      </c>
      <c r="BL318" s="125">
        <v>0</v>
      </c>
      <c r="BM318" s="125">
        <v>0</v>
      </c>
      <c r="BN318" s="125">
        <v>0</v>
      </c>
      <c r="BO318" s="125">
        <v>0</v>
      </c>
      <c r="BP318" s="125">
        <v>0</v>
      </c>
      <c r="BQ318" s="125">
        <v>0</v>
      </c>
    </row>
    <row r="319" s="110" customFormat="1" spans="1:69">
      <c r="A319" s="123"/>
      <c r="B319" s="123" t="s">
        <v>137</v>
      </c>
      <c r="C319" s="123"/>
      <c r="D319" s="124" t="s">
        <v>485</v>
      </c>
      <c r="E319" s="125">
        <f t="shared" si="124"/>
        <v>2651.39</v>
      </c>
      <c r="F319" s="125">
        <f t="shared" si="125"/>
        <v>2036.4</v>
      </c>
      <c r="G319" s="125">
        <v>1268.3</v>
      </c>
      <c r="H319" s="125">
        <f t="shared" si="126"/>
        <v>254.48</v>
      </c>
      <c r="I319" s="125">
        <v>211.28</v>
      </c>
      <c r="J319" s="125">
        <v>43.2</v>
      </c>
      <c r="K319" s="125">
        <v>0</v>
      </c>
      <c r="L319" s="125">
        <v>0</v>
      </c>
      <c r="M319" s="125">
        <v>105.69</v>
      </c>
      <c r="N319" s="125">
        <v>0</v>
      </c>
      <c r="O319" s="125">
        <v>407.93</v>
      </c>
      <c r="P319" s="125">
        <v>0</v>
      </c>
      <c r="Q319" s="125"/>
      <c r="R319" s="125">
        <v>0</v>
      </c>
      <c r="S319" s="125">
        <v>0</v>
      </c>
      <c r="T319" s="125">
        <v>0</v>
      </c>
      <c r="U319" s="125">
        <v>0</v>
      </c>
      <c r="V319" s="125">
        <v>0</v>
      </c>
      <c r="W319" s="125">
        <v>0</v>
      </c>
      <c r="X319" s="123"/>
      <c r="Y319" s="123" t="s">
        <v>137</v>
      </c>
      <c r="Z319" s="123"/>
      <c r="AA319" s="124" t="s">
        <v>485</v>
      </c>
      <c r="AB319" s="125">
        <f>SUM(AB320:AB324)</f>
        <v>584.45</v>
      </c>
      <c r="AC319" s="125">
        <f t="shared" ref="AC319:BD319" si="140">SUM(AC320:AC324)</f>
        <v>63.3</v>
      </c>
      <c r="AD319" s="125">
        <f t="shared" si="140"/>
        <v>12.5</v>
      </c>
      <c r="AE319" s="125">
        <f t="shared" si="140"/>
        <v>5</v>
      </c>
      <c r="AF319" s="125">
        <f t="shared" si="140"/>
        <v>0</v>
      </c>
      <c r="AG319" s="125">
        <f t="shared" si="140"/>
        <v>6</v>
      </c>
      <c r="AH319" s="125">
        <f t="shared" si="140"/>
        <v>19.8</v>
      </c>
      <c r="AI319" s="125">
        <f t="shared" si="140"/>
        <v>5.7</v>
      </c>
      <c r="AJ319" s="125">
        <f t="shared" si="140"/>
        <v>0</v>
      </c>
      <c r="AK319" s="125">
        <f t="shared" si="140"/>
        <v>3.5</v>
      </c>
      <c r="AL319" s="125">
        <f t="shared" si="140"/>
        <v>100.5</v>
      </c>
      <c r="AM319" s="125">
        <f t="shared" si="140"/>
        <v>0</v>
      </c>
      <c r="AN319" s="125">
        <f t="shared" si="140"/>
        <v>8.2</v>
      </c>
      <c r="AO319" s="125">
        <f t="shared" si="140"/>
        <v>13.6</v>
      </c>
      <c r="AP319" s="125">
        <f t="shared" si="140"/>
        <v>9.06</v>
      </c>
      <c r="AQ319" s="125">
        <f t="shared" si="140"/>
        <v>5.7</v>
      </c>
      <c r="AR319" s="125">
        <f t="shared" si="140"/>
        <v>21.7</v>
      </c>
      <c r="AS319" s="125">
        <f t="shared" si="140"/>
        <v>18</v>
      </c>
      <c r="AT319" s="125">
        <f t="shared" si="140"/>
        <v>0</v>
      </c>
      <c r="AU319" s="125">
        <f t="shared" si="140"/>
        <v>10</v>
      </c>
      <c r="AV319" s="125">
        <f t="shared" si="140"/>
        <v>8.5</v>
      </c>
      <c r="AW319" s="125">
        <f t="shared" si="140"/>
        <v>0</v>
      </c>
      <c r="AX319" s="125">
        <f t="shared" si="140"/>
        <v>127.34</v>
      </c>
      <c r="AY319" s="125">
        <f t="shared" si="140"/>
        <v>0.2</v>
      </c>
      <c r="AZ319" s="125">
        <f t="shared" si="140"/>
        <v>74.3</v>
      </c>
      <c r="BA319" s="125">
        <f t="shared" si="140"/>
        <v>29.64</v>
      </c>
      <c r="BB319" s="125">
        <f t="shared" si="140"/>
        <v>2</v>
      </c>
      <c r="BC319" s="125">
        <f t="shared" si="140"/>
        <v>39.91</v>
      </c>
      <c r="BD319" s="125">
        <f t="shared" si="140"/>
        <v>0</v>
      </c>
      <c r="BE319" s="125">
        <f t="shared" si="128"/>
        <v>30.54</v>
      </c>
      <c r="BF319" s="125">
        <f t="shared" si="129"/>
        <v>0</v>
      </c>
      <c r="BG319" s="125"/>
      <c r="BH319" s="125"/>
      <c r="BI319" s="125">
        <v>0</v>
      </c>
      <c r="BJ319" s="125">
        <v>0</v>
      </c>
      <c r="BK319" s="125">
        <v>30.54</v>
      </c>
      <c r="BL319" s="125">
        <v>0</v>
      </c>
      <c r="BM319" s="125">
        <v>0</v>
      </c>
      <c r="BN319" s="125">
        <v>0</v>
      </c>
      <c r="BO319" s="125">
        <v>0</v>
      </c>
      <c r="BP319" s="125">
        <v>0</v>
      </c>
      <c r="BQ319" s="125">
        <v>0</v>
      </c>
    </row>
    <row r="320" s="110" customFormat="1" spans="1:69">
      <c r="A320" s="123" t="s">
        <v>486</v>
      </c>
      <c r="B320" s="123" t="s">
        <v>140</v>
      </c>
      <c r="C320" s="123" t="s">
        <v>137</v>
      </c>
      <c r="D320" s="124" t="s">
        <v>141</v>
      </c>
      <c r="E320" s="125">
        <f t="shared" si="124"/>
        <v>962.92</v>
      </c>
      <c r="F320" s="125">
        <f t="shared" si="125"/>
        <v>654.97</v>
      </c>
      <c r="G320" s="125">
        <v>409.56</v>
      </c>
      <c r="H320" s="125">
        <f t="shared" si="126"/>
        <v>211.28</v>
      </c>
      <c r="I320" s="125">
        <v>211.28</v>
      </c>
      <c r="J320" s="125">
        <v>0</v>
      </c>
      <c r="K320" s="125">
        <v>0</v>
      </c>
      <c r="L320" s="125">
        <v>0</v>
      </c>
      <c r="M320" s="125">
        <v>34.13</v>
      </c>
      <c r="N320" s="125">
        <v>0</v>
      </c>
      <c r="O320" s="125">
        <v>0</v>
      </c>
      <c r="P320" s="125">
        <v>0</v>
      </c>
      <c r="Q320" s="125"/>
      <c r="R320" s="125">
        <v>0</v>
      </c>
      <c r="S320" s="125">
        <v>0</v>
      </c>
      <c r="T320" s="125">
        <v>0</v>
      </c>
      <c r="U320" s="125">
        <v>0</v>
      </c>
      <c r="V320" s="125">
        <v>0</v>
      </c>
      <c r="W320" s="125">
        <v>0</v>
      </c>
      <c r="X320" s="123" t="s">
        <v>486</v>
      </c>
      <c r="Y320" s="123" t="s">
        <v>140</v>
      </c>
      <c r="Z320" s="123" t="s">
        <v>137</v>
      </c>
      <c r="AA320" s="124" t="s">
        <v>141</v>
      </c>
      <c r="AB320" s="125">
        <f t="shared" ref="AB320:AB324" si="141">SUBTOTAL(9,AC320:BD320)</f>
        <v>301.74</v>
      </c>
      <c r="AC320" s="136">
        <v>42.3</v>
      </c>
      <c r="AD320" s="136">
        <v>9.5</v>
      </c>
      <c r="AE320" s="137">
        <v>0</v>
      </c>
      <c r="AF320" s="137">
        <v>0</v>
      </c>
      <c r="AG320" s="136">
        <v>4</v>
      </c>
      <c r="AH320" s="136">
        <v>11.8</v>
      </c>
      <c r="AI320" s="136">
        <v>4.7</v>
      </c>
      <c r="AJ320" s="136">
        <v>0</v>
      </c>
      <c r="AK320" s="136">
        <v>3.5</v>
      </c>
      <c r="AL320" s="136">
        <v>48.5</v>
      </c>
      <c r="AM320" s="137">
        <v>0</v>
      </c>
      <c r="AN320" s="136">
        <v>5.2</v>
      </c>
      <c r="AO320" s="136">
        <v>1.6</v>
      </c>
      <c r="AP320" s="136">
        <v>5.5</v>
      </c>
      <c r="AQ320" s="136">
        <v>3.7</v>
      </c>
      <c r="AR320" s="136">
        <v>15.9</v>
      </c>
      <c r="AS320" s="137">
        <v>0</v>
      </c>
      <c r="AT320" s="137">
        <v>0</v>
      </c>
      <c r="AU320" s="137">
        <v>0</v>
      </c>
      <c r="AV320" s="136">
        <v>2.5</v>
      </c>
      <c r="AW320" s="137">
        <v>0</v>
      </c>
      <c r="AX320" s="136">
        <v>50.4</v>
      </c>
      <c r="AY320" s="136">
        <v>0.2</v>
      </c>
      <c r="AZ320" s="136">
        <v>59.3</v>
      </c>
      <c r="BA320" s="136">
        <v>17.64</v>
      </c>
      <c r="BB320" s="136">
        <v>2</v>
      </c>
      <c r="BC320" s="136">
        <v>13.5</v>
      </c>
      <c r="BD320" s="125">
        <v>0</v>
      </c>
      <c r="BE320" s="125">
        <f t="shared" si="128"/>
        <v>6.21</v>
      </c>
      <c r="BF320" s="125">
        <f t="shared" si="129"/>
        <v>0</v>
      </c>
      <c r="BG320" s="125"/>
      <c r="BH320" s="125"/>
      <c r="BI320" s="125">
        <v>0</v>
      </c>
      <c r="BJ320" s="125">
        <v>0</v>
      </c>
      <c r="BK320" s="125">
        <v>6.21</v>
      </c>
      <c r="BL320" s="125">
        <v>0</v>
      </c>
      <c r="BM320" s="125">
        <v>0</v>
      </c>
      <c r="BN320" s="125">
        <v>0</v>
      </c>
      <c r="BO320" s="125">
        <v>0</v>
      </c>
      <c r="BP320" s="125">
        <v>0</v>
      </c>
      <c r="BQ320" s="125">
        <v>0</v>
      </c>
    </row>
    <row r="321" s="110" customFormat="1" spans="1:69">
      <c r="A321" s="123" t="s">
        <v>486</v>
      </c>
      <c r="B321" s="123" t="s">
        <v>140</v>
      </c>
      <c r="C321" s="123" t="s">
        <v>156</v>
      </c>
      <c r="D321" s="124" t="s">
        <v>487</v>
      </c>
      <c r="E321" s="125">
        <f t="shared" si="124"/>
        <v>0</v>
      </c>
      <c r="F321" s="125">
        <f t="shared" si="125"/>
        <v>0</v>
      </c>
      <c r="G321" s="125">
        <v>0</v>
      </c>
      <c r="H321" s="125">
        <f t="shared" si="126"/>
        <v>0</v>
      </c>
      <c r="I321" s="125">
        <v>0</v>
      </c>
      <c r="J321" s="125">
        <v>0</v>
      </c>
      <c r="K321" s="125">
        <v>0</v>
      </c>
      <c r="L321" s="125">
        <v>0</v>
      </c>
      <c r="M321" s="125">
        <v>0</v>
      </c>
      <c r="N321" s="125">
        <v>0</v>
      </c>
      <c r="O321" s="125">
        <v>0</v>
      </c>
      <c r="P321" s="125">
        <v>0</v>
      </c>
      <c r="Q321" s="125"/>
      <c r="R321" s="125">
        <v>0</v>
      </c>
      <c r="S321" s="125">
        <v>0</v>
      </c>
      <c r="T321" s="125">
        <v>0</v>
      </c>
      <c r="U321" s="125">
        <v>0</v>
      </c>
      <c r="V321" s="125">
        <v>0</v>
      </c>
      <c r="W321" s="125">
        <v>0</v>
      </c>
      <c r="X321" s="123" t="s">
        <v>486</v>
      </c>
      <c r="Y321" s="123" t="s">
        <v>140</v>
      </c>
      <c r="Z321" s="123" t="s">
        <v>156</v>
      </c>
      <c r="AA321" s="124" t="s">
        <v>487</v>
      </c>
      <c r="AB321" s="125">
        <f t="shared" si="141"/>
        <v>0</v>
      </c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>
        <v>0</v>
      </c>
      <c r="BE321" s="125">
        <f t="shared" si="128"/>
        <v>0</v>
      </c>
      <c r="BF321" s="125">
        <f t="shared" si="129"/>
        <v>0</v>
      </c>
      <c r="BG321" s="125"/>
      <c r="BH321" s="125"/>
      <c r="BI321" s="125">
        <v>0</v>
      </c>
      <c r="BJ321" s="125">
        <v>0</v>
      </c>
      <c r="BK321" s="125">
        <v>0</v>
      </c>
      <c r="BL321" s="125">
        <v>0</v>
      </c>
      <c r="BM321" s="125">
        <v>0</v>
      </c>
      <c r="BN321" s="125">
        <v>0</v>
      </c>
      <c r="BO321" s="125">
        <v>0</v>
      </c>
      <c r="BP321" s="125">
        <v>0</v>
      </c>
      <c r="BQ321" s="125">
        <v>0</v>
      </c>
    </row>
    <row r="322" s="110" customFormat="1" spans="1:69">
      <c r="A322" s="123" t="s">
        <v>486</v>
      </c>
      <c r="B322" s="123" t="s">
        <v>140</v>
      </c>
      <c r="C322" s="123" t="s">
        <v>166</v>
      </c>
      <c r="D322" s="124" t="s">
        <v>488</v>
      </c>
      <c r="E322" s="125">
        <f t="shared" si="124"/>
        <v>0</v>
      </c>
      <c r="F322" s="125">
        <f t="shared" si="125"/>
        <v>0</v>
      </c>
      <c r="G322" s="125">
        <v>0</v>
      </c>
      <c r="H322" s="125">
        <f t="shared" si="126"/>
        <v>0</v>
      </c>
      <c r="I322" s="125">
        <v>0</v>
      </c>
      <c r="J322" s="125">
        <v>0</v>
      </c>
      <c r="K322" s="125">
        <v>0</v>
      </c>
      <c r="L322" s="125">
        <v>0</v>
      </c>
      <c r="M322" s="125">
        <v>0</v>
      </c>
      <c r="N322" s="125">
        <v>0</v>
      </c>
      <c r="O322" s="125">
        <v>0</v>
      </c>
      <c r="P322" s="125">
        <v>0</v>
      </c>
      <c r="Q322" s="125"/>
      <c r="R322" s="125">
        <v>0</v>
      </c>
      <c r="S322" s="125">
        <v>0</v>
      </c>
      <c r="T322" s="125">
        <v>0</v>
      </c>
      <c r="U322" s="125">
        <v>0</v>
      </c>
      <c r="V322" s="125">
        <v>0</v>
      </c>
      <c r="W322" s="125">
        <v>0</v>
      </c>
      <c r="X322" s="123" t="s">
        <v>486</v>
      </c>
      <c r="Y322" s="123" t="s">
        <v>140</v>
      </c>
      <c r="Z322" s="123" t="s">
        <v>166</v>
      </c>
      <c r="AA322" s="124" t="s">
        <v>488</v>
      </c>
      <c r="AB322" s="125">
        <f t="shared" si="141"/>
        <v>0</v>
      </c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>
        <v>0</v>
      </c>
      <c r="BE322" s="125">
        <f t="shared" si="128"/>
        <v>0</v>
      </c>
      <c r="BF322" s="125">
        <f t="shared" si="129"/>
        <v>0</v>
      </c>
      <c r="BG322" s="125"/>
      <c r="BH322" s="125"/>
      <c r="BI322" s="125">
        <v>0</v>
      </c>
      <c r="BJ322" s="125">
        <v>0</v>
      </c>
      <c r="BK322" s="125">
        <v>0</v>
      </c>
      <c r="BL322" s="125">
        <v>0</v>
      </c>
      <c r="BM322" s="125">
        <v>0</v>
      </c>
      <c r="BN322" s="125">
        <v>0</v>
      </c>
      <c r="BO322" s="125">
        <v>0</v>
      </c>
      <c r="BP322" s="125">
        <v>0</v>
      </c>
      <c r="BQ322" s="125">
        <v>0</v>
      </c>
    </row>
    <row r="323" s="110" customFormat="1" spans="1:69">
      <c r="A323" s="123" t="s">
        <v>486</v>
      </c>
      <c r="B323" s="123" t="s">
        <v>140</v>
      </c>
      <c r="C323" s="123" t="s">
        <v>385</v>
      </c>
      <c r="D323" s="124" t="s">
        <v>489</v>
      </c>
      <c r="E323" s="125">
        <f t="shared" si="124"/>
        <v>1594.09</v>
      </c>
      <c r="F323" s="125">
        <f t="shared" si="125"/>
        <v>1304.06</v>
      </c>
      <c r="G323" s="125">
        <v>812.04</v>
      </c>
      <c r="H323" s="125">
        <f t="shared" si="126"/>
        <v>43.2</v>
      </c>
      <c r="I323" s="125">
        <v>0</v>
      </c>
      <c r="J323" s="125">
        <v>43.2</v>
      </c>
      <c r="K323" s="125">
        <v>0</v>
      </c>
      <c r="L323" s="125">
        <v>0</v>
      </c>
      <c r="M323" s="125">
        <v>67.67</v>
      </c>
      <c r="N323" s="125">
        <v>0</v>
      </c>
      <c r="O323" s="125">
        <v>381.15</v>
      </c>
      <c r="P323" s="125">
        <v>0</v>
      </c>
      <c r="Q323" s="125"/>
      <c r="R323" s="125">
        <v>0</v>
      </c>
      <c r="S323" s="125">
        <v>0</v>
      </c>
      <c r="T323" s="125">
        <v>0</v>
      </c>
      <c r="U323" s="125">
        <v>0</v>
      </c>
      <c r="V323" s="125">
        <v>0</v>
      </c>
      <c r="W323" s="125">
        <v>0</v>
      </c>
      <c r="X323" s="123" t="s">
        <v>486</v>
      </c>
      <c r="Y323" s="123" t="s">
        <v>140</v>
      </c>
      <c r="Z323" s="123" t="s">
        <v>385</v>
      </c>
      <c r="AA323" s="124" t="s">
        <v>489</v>
      </c>
      <c r="AB323" s="125">
        <f t="shared" si="141"/>
        <v>265.71</v>
      </c>
      <c r="AC323" s="136">
        <v>18</v>
      </c>
      <c r="AD323" s="136">
        <v>3</v>
      </c>
      <c r="AE323" s="137">
        <v>5</v>
      </c>
      <c r="AF323" s="137">
        <v>0</v>
      </c>
      <c r="AG323" s="136">
        <v>2</v>
      </c>
      <c r="AH323" s="136">
        <v>8</v>
      </c>
      <c r="AI323" s="136">
        <v>1</v>
      </c>
      <c r="AJ323" s="136">
        <v>0</v>
      </c>
      <c r="AK323" s="136">
        <v>0</v>
      </c>
      <c r="AL323" s="136">
        <v>50</v>
      </c>
      <c r="AM323" s="137">
        <v>0</v>
      </c>
      <c r="AN323" s="136">
        <v>3</v>
      </c>
      <c r="AO323" s="136">
        <v>12</v>
      </c>
      <c r="AP323" s="136">
        <v>2</v>
      </c>
      <c r="AQ323" s="136">
        <v>1</v>
      </c>
      <c r="AR323" s="136">
        <v>3.8</v>
      </c>
      <c r="AS323" s="137">
        <v>18</v>
      </c>
      <c r="AT323" s="137">
        <v>0</v>
      </c>
      <c r="AU323" s="137">
        <v>10</v>
      </c>
      <c r="AV323" s="136">
        <v>6</v>
      </c>
      <c r="AW323" s="137">
        <v>0</v>
      </c>
      <c r="AX323" s="136">
        <v>71.5</v>
      </c>
      <c r="AY323" s="136">
        <v>0</v>
      </c>
      <c r="AZ323" s="136">
        <v>15</v>
      </c>
      <c r="BA323" s="136">
        <v>10</v>
      </c>
      <c r="BB323" s="136">
        <v>0</v>
      </c>
      <c r="BC323" s="136">
        <v>26.41</v>
      </c>
      <c r="BD323" s="125">
        <v>0</v>
      </c>
      <c r="BE323" s="125">
        <f t="shared" si="128"/>
        <v>24.32</v>
      </c>
      <c r="BF323" s="125">
        <f t="shared" si="129"/>
        <v>0</v>
      </c>
      <c r="BG323" s="125"/>
      <c r="BH323" s="125"/>
      <c r="BI323" s="125">
        <v>0</v>
      </c>
      <c r="BJ323" s="125">
        <v>0</v>
      </c>
      <c r="BK323" s="125">
        <v>24.32</v>
      </c>
      <c r="BL323" s="125">
        <v>0</v>
      </c>
      <c r="BM323" s="125">
        <v>0</v>
      </c>
      <c r="BN323" s="125">
        <v>0</v>
      </c>
      <c r="BO323" s="125">
        <v>0</v>
      </c>
      <c r="BP323" s="125">
        <v>0</v>
      </c>
      <c r="BQ323" s="125">
        <v>0</v>
      </c>
    </row>
    <row r="324" s="110" customFormat="1" spans="1:69">
      <c r="A324" s="123" t="s">
        <v>486</v>
      </c>
      <c r="B324" s="123" t="s">
        <v>140</v>
      </c>
      <c r="C324" s="123" t="s">
        <v>203</v>
      </c>
      <c r="D324" s="124" t="s">
        <v>490</v>
      </c>
      <c r="E324" s="125">
        <f t="shared" si="124"/>
        <v>94.37</v>
      </c>
      <c r="F324" s="125">
        <f t="shared" si="125"/>
        <v>77.37</v>
      </c>
      <c r="G324" s="125">
        <v>46.7</v>
      </c>
      <c r="H324" s="125">
        <f t="shared" si="126"/>
        <v>0</v>
      </c>
      <c r="I324" s="125">
        <v>0</v>
      </c>
      <c r="J324" s="125">
        <v>0</v>
      </c>
      <c r="K324" s="125">
        <v>0</v>
      </c>
      <c r="L324" s="125">
        <v>0</v>
      </c>
      <c r="M324" s="125">
        <v>3.89</v>
      </c>
      <c r="N324" s="125">
        <v>0</v>
      </c>
      <c r="O324" s="125">
        <v>26.78</v>
      </c>
      <c r="P324" s="125">
        <v>0</v>
      </c>
      <c r="Q324" s="125"/>
      <c r="R324" s="125">
        <v>0</v>
      </c>
      <c r="S324" s="125">
        <v>0</v>
      </c>
      <c r="T324" s="125">
        <v>0</v>
      </c>
      <c r="U324" s="125">
        <v>0</v>
      </c>
      <c r="V324" s="125">
        <v>0</v>
      </c>
      <c r="W324" s="125">
        <v>0</v>
      </c>
      <c r="X324" s="123" t="s">
        <v>486</v>
      </c>
      <c r="Y324" s="123" t="s">
        <v>140</v>
      </c>
      <c r="Z324" s="123" t="s">
        <v>203</v>
      </c>
      <c r="AA324" s="124" t="s">
        <v>490</v>
      </c>
      <c r="AB324" s="125">
        <f t="shared" si="141"/>
        <v>17</v>
      </c>
      <c r="AC324" s="136">
        <v>3</v>
      </c>
      <c r="AD324" s="136">
        <v>0</v>
      </c>
      <c r="AE324" s="137">
        <v>0</v>
      </c>
      <c r="AF324" s="137">
        <v>0</v>
      </c>
      <c r="AG324" s="136">
        <v>0</v>
      </c>
      <c r="AH324" s="136">
        <v>0</v>
      </c>
      <c r="AI324" s="136">
        <v>0</v>
      </c>
      <c r="AJ324" s="136">
        <v>0</v>
      </c>
      <c r="AK324" s="136">
        <v>0</v>
      </c>
      <c r="AL324" s="136">
        <v>2</v>
      </c>
      <c r="AM324" s="137">
        <v>0</v>
      </c>
      <c r="AN324" s="136">
        <v>0</v>
      </c>
      <c r="AO324" s="136">
        <v>0</v>
      </c>
      <c r="AP324" s="136">
        <v>1.56</v>
      </c>
      <c r="AQ324" s="136">
        <v>1</v>
      </c>
      <c r="AR324" s="136">
        <v>2</v>
      </c>
      <c r="AS324" s="137">
        <v>0</v>
      </c>
      <c r="AT324" s="137">
        <v>0</v>
      </c>
      <c r="AU324" s="137">
        <v>0</v>
      </c>
      <c r="AV324" s="136">
        <v>0</v>
      </c>
      <c r="AW324" s="137">
        <v>0</v>
      </c>
      <c r="AX324" s="136">
        <v>5.44</v>
      </c>
      <c r="AY324" s="136">
        <v>0</v>
      </c>
      <c r="AZ324" s="136">
        <v>0</v>
      </c>
      <c r="BA324" s="136">
        <v>2</v>
      </c>
      <c r="BB324" s="136">
        <v>0</v>
      </c>
      <c r="BC324" s="136">
        <v>0</v>
      </c>
      <c r="BD324" s="125">
        <v>0</v>
      </c>
      <c r="BE324" s="125">
        <f t="shared" si="128"/>
        <v>0</v>
      </c>
      <c r="BF324" s="125">
        <f t="shared" si="129"/>
        <v>0</v>
      </c>
      <c r="BG324" s="125"/>
      <c r="BH324" s="125"/>
      <c r="BI324" s="125">
        <v>0</v>
      </c>
      <c r="BJ324" s="125">
        <v>0</v>
      </c>
      <c r="BK324" s="125">
        <v>0</v>
      </c>
      <c r="BL324" s="125">
        <v>0</v>
      </c>
      <c r="BM324" s="125">
        <v>0</v>
      </c>
      <c r="BN324" s="125">
        <v>0</v>
      </c>
      <c r="BO324" s="125">
        <v>0</v>
      </c>
      <c r="BP324" s="125">
        <v>0</v>
      </c>
      <c r="BQ324" s="125">
        <v>0</v>
      </c>
    </row>
    <row r="325" s="110" customFormat="1" spans="1:69">
      <c r="A325" s="123"/>
      <c r="B325" s="123" t="s">
        <v>156</v>
      </c>
      <c r="C325" s="123"/>
      <c r="D325" s="124" t="s">
        <v>491</v>
      </c>
      <c r="E325" s="125">
        <f t="shared" si="124"/>
        <v>0</v>
      </c>
      <c r="F325" s="125">
        <f t="shared" si="125"/>
        <v>0</v>
      </c>
      <c r="G325" s="125">
        <v>0</v>
      </c>
      <c r="H325" s="125">
        <f t="shared" si="126"/>
        <v>0</v>
      </c>
      <c r="I325" s="125">
        <v>0</v>
      </c>
      <c r="J325" s="125">
        <v>0</v>
      </c>
      <c r="K325" s="125">
        <v>0</v>
      </c>
      <c r="L325" s="125">
        <v>0</v>
      </c>
      <c r="M325" s="125">
        <v>0</v>
      </c>
      <c r="N325" s="125">
        <v>0</v>
      </c>
      <c r="O325" s="125">
        <v>0</v>
      </c>
      <c r="P325" s="125">
        <v>0</v>
      </c>
      <c r="Q325" s="125"/>
      <c r="R325" s="125">
        <v>0</v>
      </c>
      <c r="S325" s="125">
        <v>0</v>
      </c>
      <c r="T325" s="125">
        <v>0</v>
      </c>
      <c r="U325" s="125">
        <v>0</v>
      </c>
      <c r="V325" s="125">
        <v>0</v>
      </c>
      <c r="W325" s="125">
        <v>0</v>
      </c>
      <c r="X325" s="123"/>
      <c r="Y325" s="123" t="s">
        <v>156</v>
      </c>
      <c r="Z325" s="123"/>
      <c r="AA325" s="124" t="s">
        <v>491</v>
      </c>
      <c r="AB325" s="125">
        <f>SUM(AB326:AB328)</f>
        <v>0</v>
      </c>
      <c r="AC325" s="125">
        <f t="shared" ref="AC325:BD325" si="142">SUM(AC326:AC328)</f>
        <v>0</v>
      </c>
      <c r="AD325" s="125">
        <f t="shared" si="142"/>
        <v>0</v>
      </c>
      <c r="AE325" s="125">
        <f t="shared" si="142"/>
        <v>0</v>
      </c>
      <c r="AF325" s="125">
        <f t="shared" si="142"/>
        <v>0</v>
      </c>
      <c r="AG325" s="125">
        <f t="shared" si="142"/>
        <v>0</v>
      </c>
      <c r="AH325" s="125">
        <f t="shared" si="142"/>
        <v>0</v>
      </c>
      <c r="AI325" s="125">
        <f t="shared" si="142"/>
        <v>0</v>
      </c>
      <c r="AJ325" s="125">
        <f t="shared" si="142"/>
        <v>0</v>
      </c>
      <c r="AK325" s="125">
        <f t="shared" si="142"/>
        <v>0</v>
      </c>
      <c r="AL325" s="125">
        <f t="shared" si="142"/>
        <v>0</v>
      </c>
      <c r="AM325" s="125">
        <f t="shared" si="142"/>
        <v>0</v>
      </c>
      <c r="AN325" s="125">
        <f t="shared" si="142"/>
        <v>0</v>
      </c>
      <c r="AO325" s="125">
        <f t="shared" si="142"/>
        <v>0</v>
      </c>
      <c r="AP325" s="125">
        <f t="shared" si="142"/>
        <v>0</v>
      </c>
      <c r="AQ325" s="125">
        <f t="shared" si="142"/>
        <v>0</v>
      </c>
      <c r="AR325" s="125">
        <f t="shared" si="142"/>
        <v>0</v>
      </c>
      <c r="AS325" s="125">
        <f t="shared" si="142"/>
        <v>0</v>
      </c>
      <c r="AT325" s="125">
        <f t="shared" si="142"/>
        <v>0</v>
      </c>
      <c r="AU325" s="125">
        <f t="shared" si="142"/>
        <v>0</v>
      </c>
      <c r="AV325" s="125">
        <f t="shared" si="142"/>
        <v>0</v>
      </c>
      <c r="AW325" s="125">
        <f t="shared" si="142"/>
        <v>0</v>
      </c>
      <c r="AX325" s="125">
        <f t="shared" si="142"/>
        <v>0</v>
      </c>
      <c r="AY325" s="125">
        <f t="shared" si="142"/>
        <v>0</v>
      </c>
      <c r="AZ325" s="125">
        <f t="shared" si="142"/>
        <v>0</v>
      </c>
      <c r="BA325" s="125">
        <f t="shared" si="142"/>
        <v>0</v>
      </c>
      <c r="BB325" s="125">
        <f t="shared" si="142"/>
        <v>0</v>
      </c>
      <c r="BC325" s="125">
        <f t="shared" si="142"/>
        <v>0</v>
      </c>
      <c r="BD325" s="125">
        <f t="shared" si="142"/>
        <v>0</v>
      </c>
      <c r="BE325" s="125">
        <f t="shared" si="128"/>
        <v>0</v>
      </c>
      <c r="BF325" s="125">
        <f t="shared" si="129"/>
        <v>0</v>
      </c>
      <c r="BG325" s="125"/>
      <c r="BH325" s="125"/>
      <c r="BI325" s="125">
        <v>0</v>
      </c>
      <c r="BJ325" s="125">
        <v>0</v>
      </c>
      <c r="BK325" s="125">
        <v>0</v>
      </c>
      <c r="BL325" s="125">
        <v>0</v>
      </c>
      <c r="BM325" s="125">
        <v>0</v>
      </c>
      <c r="BN325" s="125">
        <v>0</v>
      </c>
      <c r="BO325" s="125">
        <v>0</v>
      </c>
      <c r="BP325" s="125">
        <v>0</v>
      </c>
      <c r="BQ325" s="125">
        <v>0</v>
      </c>
    </row>
    <row r="326" s="110" customFormat="1" spans="1:69">
      <c r="A326" s="123" t="s">
        <v>486</v>
      </c>
      <c r="B326" s="123" t="s">
        <v>158</v>
      </c>
      <c r="C326" s="123" t="s">
        <v>137</v>
      </c>
      <c r="D326" s="124" t="s">
        <v>492</v>
      </c>
      <c r="E326" s="125">
        <f t="shared" si="124"/>
        <v>0</v>
      </c>
      <c r="F326" s="125">
        <f t="shared" si="125"/>
        <v>0</v>
      </c>
      <c r="G326" s="125">
        <v>0</v>
      </c>
      <c r="H326" s="125">
        <f t="shared" si="126"/>
        <v>0</v>
      </c>
      <c r="I326" s="125">
        <v>0</v>
      </c>
      <c r="J326" s="125">
        <v>0</v>
      </c>
      <c r="K326" s="125">
        <v>0</v>
      </c>
      <c r="L326" s="125">
        <v>0</v>
      </c>
      <c r="M326" s="125">
        <v>0</v>
      </c>
      <c r="N326" s="125">
        <v>0</v>
      </c>
      <c r="O326" s="125">
        <v>0</v>
      </c>
      <c r="P326" s="125">
        <v>0</v>
      </c>
      <c r="Q326" s="125"/>
      <c r="R326" s="125">
        <v>0</v>
      </c>
      <c r="S326" s="125">
        <v>0</v>
      </c>
      <c r="T326" s="125">
        <v>0</v>
      </c>
      <c r="U326" s="125">
        <v>0</v>
      </c>
      <c r="V326" s="125">
        <v>0</v>
      </c>
      <c r="W326" s="125">
        <v>0</v>
      </c>
      <c r="X326" s="123" t="s">
        <v>486</v>
      </c>
      <c r="Y326" s="123" t="s">
        <v>158</v>
      </c>
      <c r="Z326" s="123" t="s">
        <v>137</v>
      </c>
      <c r="AA326" s="124" t="s">
        <v>492</v>
      </c>
      <c r="AB326" s="125">
        <f t="shared" ref="AB326:AB328" si="143">SUBTOTAL(9,AC326:BD326)</f>
        <v>0</v>
      </c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5">
        <v>0</v>
      </c>
      <c r="BE326" s="125">
        <f t="shared" si="128"/>
        <v>0</v>
      </c>
      <c r="BF326" s="125">
        <f t="shared" si="129"/>
        <v>0</v>
      </c>
      <c r="BG326" s="125"/>
      <c r="BH326" s="125"/>
      <c r="BI326" s="125">
        <v>0</v>
      </c>
      <c r="BJ326" s="125">
        <v>0</v>
      </c>
      <c r="BK326" s="125">
        <v>0</v>
      </c>
      <c r="BL326" s="125">
        <v>0</v>
      </c>
      <c r="BM326" s="125">
        <v>0</v>
      </c>
      <c r="BN326" s="125">
        <v>0</v>
      </c>
      <c r="BO326" s="125">
        <v>0</v>
      </c>
      <c r="BP326" s="125">
        <v>0</v>
      </c>
      <c r="BQ326" s="125">
        <v>0</v>
      </c>
    </row>
    <row r="327" s="110" customFormat="1" spans="1:69">
      <c r="A327" s="123" t="s">
        <v>486</v>
      </c>
      <c r="B327" s="123" t="s">
        <v>158</v>
      </c>
      <c r="C327" s="123" t="s">
        <v>142</v>
      </c>
      <c r="D327" s="124" t="s">
        <v>493</v>
      </c>
      <c r="E327" s="125">
        <f t="shared" si="124"/>
        <v>0</v>
      </c>
      <c r="F327" s="125">
        <f t="shared" si="125"/>
        <v>0</v>
      </c>
      <c r="G327" s="125">
        <v>0</v>
      </c>
      <c r="H327" s="125">
        <f t="shared" si="126"/>
        <v>0</v>
      </c>
      <c r="I327" s="125">
        <v>0</v>
      </c>
      <c r="J327" s="125">
        <v>0</v>
      </c>
      <c r="K327" s="125">
        <v>0</v>
      </c>
      <c r="L327" s="125">
        <v>0</v>
      </c>
      <c r="M327" s="125">
        <v>0</v>
      </c>
      <c r="N327" s="125">
        <v>0</v>
      </c>
      <c r="O327" s="125">
        <v>0</v>
      </c>
      <c r="P327" s="125">
        <v>0</v>
      </c>
      <c r="Q327" s="125"/>
      <c r="R327" s="125">
        <v>0</v>
      </c>
      <c r="S327" s="125">
        <v>0</v>
      </c>
      <c r="T327" s="125">
        <v>0</v>
      </c>
      <c r="U327" s="125">
        <v>0</v>
      </c>
      <c r="V327" s="125">
        <v>0</v>
      </c>
      <c r="W327" s="125">
        <v>0</v>
      </c>
      <c r="X327" s="123" t="s">
        <v>486</v>
      </c>
      <c r="Y327" s="123" t="s">
        <v>158</v>
      </c>
      <c r="Z327" s="123" t="s">
        <v>142</v>
      </c>
      <c r="AA327" s="124" t="s">
        <v>493</v>
      </c>
      <c r="AB327" s="125">
        <f t="shared" si="143"/>
        <v>0</v>
      </c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>
        <v>0</v>
      </c>
      <c r="BE327" s="125">
        <f t="shared" si="128"/>
        <v>0</v>
      </c>
      <c r="BF327" s="125">
        <f t="shared" si="129"/>
        <v>0</v>
      </c>
      <c r="BG327" s="125"/>
      <c r="BH327" s="125"/>
      <c r="BI327" s="125">
        <v>0</v>
      </c>
      <c r="BJ327" s="125">
        <v>0</v>
      </c>
      <c r="BK327" s="125">
        <v>0</v>
      </c>
      <c r="BL327" s="125">
        <v>0</v>
      </c>
      <c r="BM327" s="125">
        <v>0</v>
      </c>
      <c r="BN327" s="125">
        <v>0</v>
      </c>
      <c r="BO327" s="125">
        <v>0</v>
      </c>
      <c r="BP327" s="125">
        <v>0</v>
      </c>
      <c r="BQ327" s="125">
        <v>0</v>
      </c>
    </row>
    <row r="328" s="110" customFormat="1" spans="1:69">
      <c r="A328" s="123" t="s">
        <v>486</v>
      </c>
      <c r="B328" s="123" t="s">
        <v>158</v>
      </c>
      <c r="C328" s="123" t="s">
        <v>145</v>
      </c>
      <c r="D328" s="124" t="s">
        <v>494</v>
      </c>
      <c r="E328" s="125">
        <f t="shared" ref="E328:E388" si="144">F328+AB328+BE328</f>
        <v>0</v>
      </c>
      <c r="F328" s="125">
        <f t="shared" si="125"/>
        <v>0</v>
      </c>
      <c r="G328" s="125">
        <v>0</v>
      </c>
      <c r="H328" s="125">
        <f t="shared" si="126"/>
        <v>0</v>
      </c>
      <c r="I328" s="125">
        <v>0</v>
      </c>
      <c r="J328" s="125">
        <v>0</v>
      </c>
      <c r="K328" s="125">
        <v>0</v>
      </c>
      <c r="L328" s="125">
        <v>0</v>
      </c>
      <c r="M328" s="125">
        <v>0</v>
      </c>
      <c r="N328" s="125">
        <v>0</v>
      </c>
      <c r="O328" s="125">
        <v>0</v>
      </c>
      <c r="P328" s="125">
        <v>0</v>
      </c>
      <c r="Q328" s="125"/>
      <c r="R328" s="125">
        <v>0</v>
      </c>
      <c r="S328" s="125">
        <v>0</v>
      </c>
      <c r="T328" s="125">
        <v>0</v>
      </c>
      <c r="U328" s="125">
        <v>0</v>
      </c>
      <c r="V328" s="125">
        <v>0</v>
      </c>
      <c r="W328" s="125">
        <v>0</v>
      </c>
      <c r="X328" s="123" t="s">
        <v>486</v>
      </c>
      <c r="Y328" s="123" t="s">
        <v>158</v>
      </c>
      <c r="Z328" s="123" t="s">
        <v>145</v>
      </c>
      <c r="AA328" s="124" t="s">
        <v>494</v>
      </c>
      <c r="AB328" s="125">
        <f t="shared" si="143"/>
        <v>0</v>
      </c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>
        <v>0</v>
      </c>
      <c r="BE328" s="125">
        <f t="shared" si="128"/>
        <v>0</v>
      </c>
      <c r="BF328" s="125">
        <f t="shared" si="129"/>
        <v>0</v>
      </c>
      <c r="BG328" s="125"/>
      <c r="BH328" s="125"/>
      <c r="BI328" s="125">
        <v>0</v>
      </c>
      <c r="BJ328" s="125">
        <v>0</v>
      </c>
      <c r="BK328" s="125">
        <v>0</v>
      </c>
      <c r="BL328" s="125">
        <v>0</v>
      </c>
      <c r="BM328" s="125">
        <v>0</v>
      </c>
      <c r="BN328" s="125">
        <v>0</v>
      </c>
      <c r="BO328" s="125">
        <v>0</v>
      </c>
      <c r="BP328" s="125">
        <v>0</v>
      </c>
      <c r="BQ328" s="125">
        <v>0</v>
      </c>
    </row>
    <row r="329" s="110" customFormat="1" spans="1:69">
      <c r="A329" s="123"/>
      <c r="B329" s="123" t="s">
        <v>166</v>
      </c>
      <c r="C329" s="123"/>
      <c r="D329" s="124" t="s">
        <v>495</v>
      </c>
      <c r="E329" s="125">
        <f t="shared" si="144"/>
        <v>0</v>
      </c>
      <c r="F329" s="125">
        <f t="shared" ref="F329:F388" si="145">SUM(M329:W329)+G329+H329</f>
        <v>0</v>
      </c>
      <c r="G329" s="125">
        <v>0</v>
      </c>
      <c r="H329" s="125">
        <f t="shared" ref="H329:H388" si="146">SUM(I329:L329)</f>
        <v>0</v>
      </c>
      <c r="I329" s="125">
        <v>0</v>
      </c>
      <c r="J329" s="125">
        <v>0</v>
      </c>
      <c r="K329" s="125">
        <v>0</v>
      </c>
      <c r="L329" s="125">
        <v>0</v>
      </c>
      <c r="M329" s="125">
        <v>0</v>
      </c>
      <c r="N329" s="125">
        <v>0</v>
      </c>
      <c r="O329" s="125">
        <v>0</v>
      </c>
      <c r="P329" s="125">
        <v>0</v>
      </c>
      <c r="Q329" s="125"/>
      <c r="R329" s="125">
        <v>0</v>
      </c>
      <c r="S329" s="125">
        <v>0</v>
      </c>
      <c r="T329" s="125">
        <v>0</v>
      </c>
      <c r="U329" s="125">
        <v>0</v>
      </c>
      <c r="V329" s="125">
        <v>0</v>
      </c>
      <c r="W329" s="125">
        <v>0</v>
      </c>
      <c r="X329" s="123"/>
      <c r="Y329" s="123" t="s">
        <v>166</v>
      </c>
      <c r="Z329" s="123"/>
      <c r="AA329" s="124" t="s">
        <v>495</v>
      </c>
      <c r="AB329" s="125">
        <f t="shared" ref="AB329:AB387" si="147">SUM(BD329:BD329)</f>
        <v>0</v>
      </c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>
        <v>0</v>
      </c>
      <c r="BE329" s="125">
        <f t="shared" ref="BE329:BE388" si="148">SUM(BI329:BQ329)+BF329</f>
        <v>0</v>
      </c>
      <c r="BF329" s="125">
        <f t="shared" ref="BF329:BF388" si="149">BG329+BH329</f>
        <v>0</v>
      </c>
      <c r="BG329" s="125"/>
      <c r="BH329" s="125"/>
      <c r="BI329" s="125">
        <v>0</v>
      </c>
      <c r="BJ329" s="125">
        <v>0</v>
      </c>
      <c r="BK329" s="125">
        <v>0</v>
      </c>
      <c r="BL329" s="125">
        <v>0</v>
      </c>
      <c r="BM329" s="125">
        <v>0</v>
      </c>
      <c r="BN329" s="125">
        <v>0</v>
      </c>
      <c r="BO329" s="125">
        <v>0</v>
      </c>
      <c r="BP329" s="125">
        <v>0</v>
      </c>
      <c r="BQ329" s="125">
        <v>0</v>
      </c>
    </row>
    <row r="330" s="110" customFormat="1" spans="1:69">
      <c r="A330" s="123" t="s">
        <v>486</v>
      </c>
      <c r="B330" s="123" t="s">
        <v>168</v>
      </c>
      <c r="C330" s="123" t="s">
        <v>142</v>
      </c>
      <c r="D330" s="124" t="s">
        <v>496</v>
      </c>
      <c r="E330" s="125">
        <f t="shared" si="144"/>
        <v>0</v>
      </c>
      <c r="F330" s="125">
        <f t="shared" si="145"/>
        <v>0</v>
      </c>
      <c r="G330" s="125">
        <v>0</v>
      </c>
      <c r="H330" s="125">
        <f t="shared" si="146"/>
        <v>0</v>
      </c>
      <c r="I330" s="125">
        <v>0</v>
      </c>
      <c r="J330" s="125">
        <v>0</v>
      </c>
      <c r="K330" s="125">
        <v>0</v>
      </c>
      <c r="L330" s="125">
        <v>0</v>
      </c>
      <c r="M330" s="125">
        <v>0</v>
      </c>
      <c r="N330" s="125">
        <v>0</v>
      </c>
      <c r="O330" s="125">
        <v>0</v>
      </c>
      <c r="P330" s="125">
        <v>0</v>
      </c>
      <c r="Q330" s="125"/>
      <c r="R330" s="125">
        <v>0</v>
      </c>
      <c r="S330" s="125">
        <v>0</v>
      </c>
      <c r="T330" s="125">
        <v>0</v>
      </c>
      <c r="U330" s="125">
        <v>0</v>
      </c>
      <c r="V330" s="125">
        <v>0</v>
      </c>
      <c r="W330" s="125">
        <v>0</v>
      </c>
      <c r="X330" s="123" t="s">
        <v>486</v>
      </c>
      <c r="Y330" s="123" t="s">
        <v>168</v>
      </c>
      <c r="Z330" s="123" t="s">
        <v>142</v>
      </c>
      <c r="AA330" s="124" t="s">
        <v>496</v>
      </c>
      <c r="AB330" s="125">
        <f t="shared" ref="AB330:AB331" si="150">SUBTOTAL(9,AC330:BD330)</f>
        <v>0</v>
      </c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>
        <v>0</v>
      </c>
      <c r="BE330" s="125">
        <f t="shared" si="148"/>
        <v>0</v>
      </c>
      <c r="BF330" s="125">
        <f t="shared" si="149"/>
        <v>0</v>
      </c>
      <c r="BG330" s="125"/>
      <c r="BH330" s="125"/>
      <c r="BI330" s="125">
        <v>0</v>
      </c>
      <c r="BJ330" s="125">
        <v>0</v>
      </c>
      <c r="BK330" s="125">
        <v>0</v>
      </c>
      <c r="BL330" s="125">
        <v>0</v>
      </c>
      <c r="BM330" s="125">
        <v>0</v>
      </c>
      <c r="BN330" s="125">
        <v>0</v>
      </c>
      <c r="BO330" s="125">
        <v>0</v>
      </c>
      <c r="BP330" s="125">
        <v>0</v>
      </c>
      <c r="BQ330" s="125">
        <v>0</v>
      </c>
    </row>
    <row r="331" s="110" customFormat="1" spans="1:69">
      <c r="A331" s="123" t="s">
        <v>486</v>
      </c>
      <c r="B331" s="123" t="s">
        <v>168</v>
      </c>
      <c r="C331" s="123" t="s">
        <v>154</v>
      </c>
      <c r="D331" s="124" t="s">
        <v>497</v>
      </c>
      <c r="E331" s="125">
        <f t="shared" si="144"/>
        <v>0</v>
      </c>
      <c r="F331" s="125">
        <f t="shared" si="145"/>
        <v>0</v>
      </c>
      <c r="G331" s="125">
        <v>0</v>
      </c>
      <c r="H331" s="125">
        <f t="shared" si="146"/>
        <v>0</v>
      </c>
      <c r="I331" s="125">
        <v>0</v>
      </c>
      <c r="J331" s="125">
        <v>0</v>
      </c>
      <c r="K331" s="125">
        <v>0</v>
      </c>
      <c r="L331" s="125">
        <v>0</v>
      </c>
      <c r="M331" s="125">
        <v>0</v>
      </c>
      <c r="N331" s="125">
        <v>0</v>
      </c>
      <c r="O331" s="125">
        <v>0</v>
      </c>
      <c r="P331" s="125">
        <v>0</v>
      </c>
      <c r="Q331" s="125"/>
      <c r="R331" s="125">
        <v>0</v>
      </c>
      <c r="S331" s="125">
        <v>0</v>
      </c>
      <c r="T331" s="125">
        <v>0</v>
      </c>
      <c r="U331" s="125">
        <v>0</v>
      </c>
      <c r="V331" s="125">
        <v>0</v>
      </c>
      <c r="W331" s="125">
        <v>0</v>
      </c>
      <c r="X331" s="123" t="s">
        <v>486</v>
      </c>
      <c r="Y331" s="123" t="s">
        <v>168</v>
      </c>
      <c r="Z331" s="123" t="s">
        <v>154</v>
      </c>
      <c r="AA331" s="124" t="s">
        <v>497</v>
      </c>
      <c r="AB331" s="125">
        <f t="shared" si="150"/>
        <v>0</v>
      </c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>
        <v>0</v>
      </c>
      <c r="BE331" s="125">
        <f t="shared" si="148"/>
        <v>0</v>
      </c>
      <c r="BF331" s="125">
        <f t="shared" si="149"/>
        <v>0</v>
      </c>
      <c r="BG331" s="125"/>
      <c r="BH331" s="125"/>
      <c r="BI331" s="125">
        <v>0</v>
      </c>
      <c r="BJ331" s="125">
        <v>0</v>
      </c>
      <c r="BK331" s="125">
        <v>0</v>
      </c>
      <c r="BL331" s="125">
        <v>0</v>
      </c>
      <c r="BM331" s="125">
        <v>0</v>
      </c>
      <c r="BN331" s="125">
        <v>0</v>
      </c>
      <c r="BO331" s="125">
        <v>0</v>
      </c>
      <c r="BP331" s="125">
        <v>0</v>
      </c>
      <c r="BQ331" s="125">
        <v>0</v>
      </c>
    </row>
    <row r="332" s="110" customFormat="1" spans="1:69">
      <c r="A332" s="123" t="s">
        <v>498</v>
      </c>
      <c r="B332" s="123"/>
      <c r="C332" s="123"/>
      <c r="D332" s="124" t="s">
        <v>499</v>
      </c>
      <c r="E332" s="125">
        <f t="shared" si="144"/>
        <v>251.44</v>
      </c>
      <c r="F332" s="125">
        <f t="shared" si="145"/>
        <v>183.91</v>
      </c>
      <c r="G332" s="125">
        <v>103.07</v>
      </c>
      <c r="H332" s="125">
        <f t="shared" si="146"/>
        <v>65.25</v>
      </c>
      <c r="I332" s="125">
        <v>65.25</v>
      </c>
      <c r="J332" s="125">
        <v>0</v>
      </c>
      <c r="K332" s="125">
        <v>0</v>
      </c>
      <c r="L332" s="125">
        <v>0</v>
      </c>
      <c r="M332" s="125">
        <v>8.59</v>
      </c>
      <c r="N332" s="125">
        <v>0</v>
      </c>
      <c r="O332" s="125">
        <v>0</v>
      </c>
      <c r="P332" s="125">
        <v>0</v>
      </c>
      <c r="Q332" s="125"/>
      <c r="R332" s="125">
        <v>0</v>
      </c>
      <c r="S332" s="125">
        <v>0</v>
      </c>
      <c r="T332" s="125">
        <v>0</v>
      </c>
      <c r="U332" s="125">
        <v>0</v>
      </c>
      <c r="V332" s="125">
        <v>0</v>
      </c>
      <c r="W332" s="125">
        <v>7</v>
      </c>
      <c r="X332" s="123" t="s">
        <v>498</v>
      </c>
      <c r="Y332" s="123"/>
      <c r="Z332" s="123"/>
      <c r="AA332" s="124" t="s">
        <v>499</v>
      </c>
      <c r="AB332" s="125">
        <f>AB333+AB336</f>
        <v>56.54</v>
      </c>
      <c r="AC332" s="125">
        <f t="shared" ref="AC332:BD332" si="151">AC333+AC336</f>
        <v>5</v>
      </c>
      <c r="AD332" s="125">
        <f t="shared" si="151"/>
        <v>0</v>
      </c>
      <c r="AE332" s="125">
        <f t="shared" si="151"/>
        <v>0</v>
      </c>
      <c r="AF332" s="125">
        <f t="shared" si="151"/>
        <v>0</v>
      </c>
      <c r="AG332" s="125">
        <f t="shared" si="151"/>
        <v>0.2</v>
      </c>
      <c r="AH332" s="125">
        <f t="shared" si="151"/>
        <v>1</v>
      </c>
      <c r="AI332" s="125">
        <f t="shared" si="151"/>
        <v>1.8</v>
      </c>
      <c r="AJ332" s="125">
        <f t="shared" si="151"/>
        <v>0</v>
      </c>
      <c r="AK332" s="125">
        <f t="shared" si="151"/>
        <v>0</v>
      </c>
      <c r="AL332" s="125">
        <f t="shared" si="151"/>
        <v>18</v>
      </c>
      <c r="AM332" s="125">
        <f t="shared" si="151"/>
        <v>0</v>
      </c>
      <c r="AN332" s="125">
        <f t="shared" si="151"/>
        <v>0</v>
      </c>
      <c r="AO332" s="125">
        <f t="shared" si="151"/>
        <v>0</v>
      </c>
      <c r="AP332" s="125">
        <f t="shared" si="151"/>
        <v>0.5</v>
      </c>
      <c r="AQ332" s="125">
        <f t="shared" si="151"/>
        <v>0.5</v>
      </c>
      <c r="AR332" s="125">
        <f t="shared" si="151"/>
        <v>4</v>
      </c>
      <c r="AS332" s="125">
        <f t="shared" si="151"/>
        <v>0</v>
      </c>
      <c r="AT332" s="125">
        <f t="shared" si="151"/>
        <v>0</v>
      </c>
      <c r="AU332" s="125">
        <f t="shared" si="151"/>
        <v>0</v>
      </c>
      <c r="AV332" s="125">
        <f t="shared" si="151"/>
        <v>0</v>
      </c>
      <c r="AW332" s="125">
        <f t="shared" si="151"/>
        <v>0</v>
      </c>
      <c r="AX332" s="125">
        <f t="shared" si="151"/>
        <v>7</v>
      </c>
      <c r="AY332" s="125">
        <f t="shared" si="151"/>
        <v>0</v>
      </c>
      <c r="AZ332" s="125">
        <f t="shared" si="151"/>
        <v>0</v>
      </c>
      <c r="BA332" s="125">
        <f t="shared" si="151"/>
        <v>18.54</v>
      </c>
      <c r="BB332" s="125">
        <f t="shared" si="151"/>
        <v>0</v>
      </c>
      <c r="BC332" s="125">
        <f t="shared" si="151"/>
        <v>0</v>
      </c>
      <c r="BD332" s="125">
        <f t="shared" si="151"/>
        <v>0</v>
      </c>
      <c r="BE332" s="125">
        <f t="shared" si="148"/>
        <v>10.99</v>
      </c>
      <c r="BF332" s="125">
        <f t="shared" si="149"/>
        <v>0</v>
      </c>
      <c r="BG332" s="125"/>
      <c r="BH332" s="125"/>
      <c r="BI332" s="125">
        <v>0</v>
      </c>
      <c r="BJ332" s="125">
        <v>0</v>
      </c>
      <c r="BK332" s="125">
        <v>10.99</v>
      </c>
      <c r="BL332" s="125">
        <v>0</v>
      </c>
      <c r="BM332" s="125">
        <v>0</v>
      </c>
      <c r="BN332" s="125">
        <v>0</v>
      </c>
      <c r="BO332" s="125">
        <v>0</v>
      </c>
      <c r="BP332" s="125">
        <v>0</v>
      </c>
      <c r="BQ332" s="125">
        <v>0</v>
      </c>
    </row>
    <row r="333" s="110" customFormat="1" spans="1:69">
      <c r="A333" s="123"/>
      <c r="B333" s="123" t="s">
        <v>159</v>
      </c>
      <c r="C333" s="123"/>
      <c r="D333" s="124" t="s">
        <v>500</v>
      </c>
      <c r="E333" s="125">
        <f t="shared" si="144"/>
        <v>251.44</v>
      </c>
      <c r="F333" s="125">
        <f t="shared" si="145"/>
        <v>183.91</v>
      </c>
      <c r="G333" s="125">
        <v>103.07</v>
      </c>
      <c r="H333" s="125">
        <f t="shared" si="146"/>
        <v>65.25</v>
      </c>
      <c r="I333" s="125">
        <v>65.25</v>
      </c>
      <c r="J333" s="125">
        <v>0</v>
      </c>
      <c r="K333" s="125">
        <v>0</v>
      </c>
      <c r="L333" s="125">
        <v>0</v>
      </c>
      <c r="M333" s="125">
        <v>8.59</v>
      </c>
      <c r="N333" s="125">
        <v>0</v>
      </c>
      <c r="O333" s="125">
        <v>0</v>
      </c>
      <c r="P333" s="125">
        <v>0</v>
      </c>
      <c r="Q333" s="125"/>
      <c r="R333" s="125">
        <v>0</v>
      </c>
      <c r="S333" s="125">
        <v>0</v>
      </c>
      <c r="T333" s="125">
        <v>0</v>
      </c>
      <c r="U333" s="125">
        <v>0</v>
      </c>
      <c r="V333" s="125">
        <v>0</v>
      </c>
      <c r="W333" s="125">
        <v>7</v>
      </c>
      <c r="X333" s="123"/>
      <c r="Y333" s="123" t="s">
        <v>159</v>
      </c>
      <c r="Z333" s="123"/>
      <c r="AA333" s="124" t="s">
        <v>500</v>
      </c>
      <c r="AB333" s="125">
        <f>SUM(AB334:AB335)</f>
        <v>56.54</v>
      </c>
      <c r="AC333" s="125">
        <f t="shared" ref="AC333:BD333" si="152">SUM(AC334:AC335)</f>
        <v>5</v>
      </c>
      <c r="AD333" s="125">
        <f t="shared" si="152"/>
        <v>0</v>
      </c>
      <c r="AE333" s="125">
        <f t="shared" si="152"/>
        <v>0</v>
      </c>
      <c r="AF333" s="125">
        <f t="shared" si="152"/>
        <v>0</v>
      </c>
      <c r="AG333" s="125">
        <f t="shared" si="152"/>
        <v>0.2</v>
      </c>
      <c r="AH333" s="125">
        <f t="shared" si="152"/>
        <v>1</v>
      </c>
      <c r="AI333" s="125">
        <f t="shared" si="152"/>
        <v>1.8</v>
      </c>
      <c r="AJ333" s="125">
        <f t="shared" si="152"/>
        <v>0</v>
      </c>
      <c r="AK333" s="125">
        <f t="shared" si="152"/>
        <v>0</v>
      </c>
      <c r="AL333" s="125">
        <f t="shared" si="152"/>
        <v>18</v>
      </c>
      <c r="AM333" s="125">
        <f t="shared" si="152"/>
        <v>0</v>
      </c>
      <c r="AN333" s="125">
        <f t="shared" si="152"/>
        <v>0</v>
      </c>
      <c r="AO333" s="125">
        <f t="shared" si="152"/>
        <v>0</v>
      </c>
      <c r="AP333" s="125">
        <f t="shared" si="152"/>
        <v>0.5</v>
      </c>
      <c r="AQ333" s="125">
        <f t="shared" si="152"/>
        <v>0.5</v>
      </c>
      <c r="AR333" s="125">
        <f t="shared" si="152"/>
        <v>4</v>
      </c>
      <c r="AS333" s="125">
        <f t="shared" si="152"/>
        <v>0</v>
      </c>
      <c r="AT333" s="125">
        <f t="shared" si="152"/>
        <v>0</v>
      </c>
      <c r="AU333" s="125">
        <f t="shared" si="152"/>
        <v>0</v>
      </c>
      <c r="AV333" s="125">
        <f t="shared" si="152"/>
        <v>0</v>
      </c>
      <c r="AW333" s="125">
        <f t="shared" si="152"/>
        <v>0</v>
      </c>
      <c r="AX333" s="125">
        <f t="shared" si="152"/>
        <v>7</v>
      </c>
      <c r="AY333" s="125">
        <f t="shared" si="152"/>
        <v>0</v>
      </c>
      <c r="AZ333" s="125">
        <f t="shared" si="152"/>
        <v>0</v>
      </c>
      <c r="BA333" s="125">
        <f t="shared" si="152"/>
        <v>18.54</v>
      </c>
      <c r="BB333" s="125">
        <f t="shared" si="152"/>
        <v>0</v>
      </c>
      <c r="BC333" s="125">
        <f t="shared" si="152"/>
        <v>0</v>
      </c>
      <c r="BD333" s="125">
        <f t="shared" si="152"/>
        <v>0</v>
      </c>
      <c r="BE333" s="125">
        <f t="shared" si="148"/>
        <v>10.99</v>
      </c>
      <c r="BF333" s="125">
        <f t="shared" si="149"/>
        <v>0</v>
      </c>
      <c r="BG333" s="125"/>
      <c r="BH333" s="125"/>
      <c r="BI333" s="125">
        <v>0</v>
      </c>
      <c r="BJ333" s="125">
        <v>0</v>
      </c>
      <c r="BK333" s="125">
        <v>10.99</v>
      </c>
      <c r="BL333" s="125">
        <v>0</v>
      </c>
      <c r="BM333" s="125">
        <v>0</v>
      </c>
      <c r="BN333" s="125">
        <v>0</v>
      </c>
      <c r="BO333" s="125">
        <v>0</v>
      </c>
      <c r="BP333" s="125">
        <v>0</v>
      </c>
      <c r="BQ333" s="125">
        <v>0</v>
      </c>
    </row>
    <row r="334" s="110" customFormat="1" spans="1:69">
      <c r="A334" s="123" t="s">
        <v>501</v>
      </c>
      <c r="B334" s="123" t="s">
        <v>161</v>
      </c>
      <c r="C334" s="123" t="s">
        <v>137</v>
      </c>
      <c r="D334" s="124" t="s">
        <v>141</v>
      </c>
      <c r="E334" s="125">
        <f t="shared" si="144"/>
        <v>251.44</v>
      </c>
      <c r="F334" s="125">
        <f t="shared" si="145"/>
        <v>183.91</v>
      </c>
      <c r="G334" s="125">
        <v>103.07</v>
      </c>
      <c r="H334" s="125">
        <f t="shared" si="146"/>
        <v>65.25</v>
      </c>
      <c r="I334" s="125">
        <v>65.25</v>
      </c>
      <c r="J334" s="125">
        <v>0</v>
      </c>
      <c r="K334" s="125">
        <v>0</v>
      </c>
      <c r="L334" s="125">
        <v>0</v>
      </c>
      <c r="M334" s="125">
        <v>8.59</v>
      </c>
      <c r="N334" s="125">
        <v>0</v>
      </c>
      <c r="O334" s="125">
        <v>0</v>
      </c>
      <c r="P334" s="125">
        <v>0</v>
      </c>
      <c r="Q334" s="125"/>
      <c r="R334" s="125">
        <v>0</v>
      </c>
      <c r="S334" s="125">
        <v>0</v>
      </c>
      <c r="T334" s="125">
        <v>0</v>
      </c>
      <c r="U334" s="125">
        <v>0</v>
      </c>
      <c r="V334" s="125">
        <v>0</v>
      </c>
      <c r="W334" s="125">
        <v>7</v>
      </c>
      <c r="X334" s="123" t="s">
        <v>501</v>
      </c>
      <c r="Y334" s="123" t="s">
        <v>161</v>
      </c>
      <c r="Z334" s="123" t="s">
        <v>137</v>
      </c>
      <c r="AA334" s="124" t="s">
        <v>141</v>
      </c>
      <c r="AB334" s="125">
        <f t="shared" ref="AB334:AB335" si="153">SUBTOTAL(9,AC334:BD334)</f>
        <v>56.54</v>
      </c>
      <c r="AC334" s="136">
        <v>5</v>
      </c>
      <c r="AD334" s="136">
        <v>0</v>
      </c>
      <c r="AE334" s="137">
        <v>0</v>
      </c>
      <c r="AF334" s="137">
        <v>0</v>
      </c>
      <c r="AG334" s="136">
        <v>0.2</v>
      </c>
      <c r="AH334" s="136">
        <v>1</v>
      </c>
      <c r="AI334" s="136">
        <v>1.8</v>
      </c>
      <c r="AJ334" s="136">
        <v>0</v>
      </c>
      <c r="AK334" s="136">
        <v>0</v>
      </c>
      <c r="AL334" s="136">
        <v>18</v>
      </c>
      <c r="AM334" s="137">
        <v>0</v>
      </c>
      <c r="AN334" s="136">
        <v>0</v>
      </c>
      <c r="AO334" s="136">
        <v>0</v>
      </c>
      <c r="AP334" s="136">
        <v>0.5</v>
      </c>
      <c r="AQ334" s="136">
        <v>0.5</v>
      </c>
      <c r="AR334" s="136">
        <v>4</v>
      </c>
      <c r="AS334" s="137">
        <v>0</v>
      </c>
      <c r="AT334" s="137">
        <v>0</v>
      </c>
      <c r="AU334" s="137">
        <v>0</v>
      </c>
      <c r="AV334" s="136">
        <v>0</v>
      </c>
      <c r="AW334" s="137">
        <v>0</v>
      </c>
      <c r="AX334" s="136">
        <v>7</v>
      </c>
      <c r="AY334" s="136">
        <v>0</v>
      </c>
      <c r="AZ334" s="136">
        <v>0</v>
      </c>
      <c r="BA334" s="136">
        <v>18.54</v>
      </c>
      <c r="BB334" s="136">
        <v>0</v>
      </c>
      <c r="BC334" s="136">
        <v>0</v>
      </c>
      <c r="BD334" s="125">
        <v>0</v>
      </c>
      <c r="BE334" s="125">
        <f t="shared" si="148"/>
        <v>10.99</v>
      </c>
      <c r="BF334" s="125">
        <f t="shared" si="149"/>
        <v>0</v>
      </c>
      <c r="BG334" s="125"/>
      <c r="BH334" s="125"/>
      <c r="BI334" s="125">
        <v>0</v>
      </c>
      <c r="BJ334" s="125">
        <v>0</v>
      </c>
      <c r="BK334" s="125">
        <v>10.99</v>
      </c>
      <c r="BL334" s="125">
        <v>0</v>
      </c>
      <c r="BM334" s="125">
        <v>0</v>
      </c>
      <c r="BN334" s="125">
        <v>0</v>
      </c>
      <c r="BO334" s="125">
        <v>0</v>
      </c>
      <c r="BP334" s="125">
        <v>0</v>
      </c>
      <c r="BQ334" s="125">
        <v>0</v>
      </c>
    </row>
    <row r="335" s="110" customFormat="1" spans="1:69">
      <c r="A335" s="123" t="s">
        <v>501</v>
      </c>
      <c r="B335" s="123" t="s">
        <v>161</v>
      </c>
      <c r="C335" s="123" t="s">
        <v>175</v>
      </c>
      <c r="D335" s="124" t="s">
        <v>502</v>
      </c>
      <c r="E335" s="125">
        <f t="shared" si="144"/>
        <v>0</v>
      </c>
      <c r="F335" s="125">
        <f t="shared" si="145"/>
        <v>0</v>
      </c>
      <c r="G335" s="125">
        <v>0</v>
      </c>
      <c r="H335" s="125">
        <f t="shared" si="146"/>
        <v>0</v>
      </c>
      <c r="I335" s="125">
        <v>0</v>
      </c>
      <c r="J335" s="125">
        <v>0</v>
      </c>
      <c r="K335" s="125">
        <v>0</v>
      </c>
      <c r="L335" s="125">
        <v>0</v>
      </c>
      <c r="M335" s="125">
        <v>0</v>
      </c>
      <c r="N335" s="125">
        <v>0</v>
      </c>
      <c r="O335" s="125">
        <v>0</v>
      </c>
      <c r="P335" s="125">
        <v>0</v>
      </c>
      <c r="Q335" s="125"/>
      <c r="R335" s="125">
        <v>0</v>
      </c>
      <c r="S335" s="125">
        <v>0</v>
      </c>
      <c r="T335" s="125">
        <v>0</v>
      </c>
      <c r="U335" s="125">
        <v>0</v>
      </c>
      <c r="V335" s="125">
        <v>0</v>
      </c>
      <c r="W335" s="125">
        <v>0</v>
      </c>
      <c r="X335" s="123" t="s">
        <v>501</v>
      </c>
      <c r="Y335" s="123" t="s">
        <v>161</v>
      </c>
      <c r="Z335" s="123" t="s">
        <v>175</v>
      </c>
      <c r="AA335" s="124" t="s">
        <v>502</v>
      </c>
      <c r="AB335" s="125">
        <f t="shared" si="153"/>
        <v>0</v>
      </c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>
        <v>0</v>
      </c>
      <c r="BE335" s="125">
        <f t="shared" si="148"/>
        <v>0</v>
      </c>
      <c r="BF335" s="125">
        <f t="shared" si="149"/>
        <v>0</v>
      </c>
      <c r="BG335" s="125"/>
      <c r="BH335" s="125"/>
      <c r="BI335" s="125">
        <v>0</v>
      </c>
      <c r="BJ335" s="125">
        <v>0</v>
      </c>
      <c r="BK335" s="125">
        <v>0</v>
      </c>
      <c r="BL335" s="125">
        <v>0</v>
      </c>
      <c r="BM335" s="125">
        <v>0</v>
      </c>
      <c r="BN335" s="125">
        <v>0</v>
      </c>
      <c r="BO335" s="125">
        <v>0</v>
      </c>
      <c r="BP335" s="125">
        <v>0</v>
      </c>
      <c r="BQ335" s="125">
        <v>0</v>
      </c>
    </row>
    <row r="336" s="110" customFormat="1" spans="1:69">
      <c r="A336" s="123"/>
      <c r="B336" s="123" t="s">
        <v>150</v>
      </c>
      <c r="C336" s="123"/>
      <c r="D336" s="124" t="s">
        <v>503</v>
      </c>
      <c r="E336" s="125">
        <f t="shared" si="144"/>
        <v>0</v>
      </c>
      <c r="F336" s="125">
        <f t="shared" si="145"/>
        <v>0</v>
      </c>
      <c r="G336" s="125">
        <v>0</v>
      </c>
      <c r="H336" s="125">
        <f t="shared" si="146"/>
        <v>0</v>
      </c>
      <c r="I336" s="125">
        <v>0</v>
      </c>
      <c r="J336" s="125">
        <v>0</v>
      </c>
      <c r="K336" s="125">
        <v>0</v>
      </c>
      <c r="L336" s="125">
        <v>0</v>
      </c>
      <c r="M336" s="125">
        <v>0</v>
      </c>
      <c r="N336" s="125">
        <v>0</v>
      </c>
      <c r="O336" s="125">
        <v>0</v>
      </c>
      <c r="P336" s="125">
        <v>0</v>
      </c>
      <c r="Q336" s="125"/>
      <c r="R336" s="125">
        <v>0</v>
      </c>
      <c r="S336" s="125">
        <v>0</v>
      </c>
      <c r="T336" s="125">
        <v>0</v>
      </c>
      <c r="U336" s="125">
        <v>0</v>
      </c>
      <c r="V336" s="125">
        <v>0</v>
      </c>
      <c r="W336" s="125">
        <v>0</v>
      </c>
      <c r="X336" s="123"/>
      <c r="Y336" s="123" t="s">
        <v>150</v>
      </c>
      <c r="Z336" s="123"/>
      <c r="AA336" s="124" t="s">
        <v>503</v>
      </c>
      <c r="AB336" s="125">
        <f t="shared" si="147"/>
        <v>0</v>
      </c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5">
        <v>0</v>
      </c>
      <c r="BE336" s="125">
        <f t="shared" si="148"/>
        <v>0</v>
      </c>
      <c r="BF336" s="125">
        <f t="shared" si="149"/>
        <v>0</v>
      </c>
      <c r="BG336" s="125"/>
      <c r="BH336" s="125"/>
      <c r="BI336" s="125">
        <v>0</v>
      </c>
      <c r="BJ336" s="125">
        <v>0</v>
      </c>
      <c r="BK336" s="125">
        <v>0</v>
      </c>
      <c r="BL336" s="125">
        <v>0</v>
      </c>
      <c r="BM336" s="125">
        <v>0</v>
      </c>
      <c r="BN336" s="125">
        <v>0</v>
      </c>
      <c r="BO336" s="125">
        <v>0</v>
      </c>
      <c r="BP336" s="125">
        <v>0</v>
      </c>
      <c r="BQ336" s="125">
        <v>0</v>
      </c>
    </row>
    <row r="337" s="110" customFormat="1" ht="19.5" customHeight="1" spans="1:69">
      <c r="A337" s="123" t="s">
        <v>501</v>
      </c>
      <c r="B337" s="123" t="s">
        <v>174</v>
      </c>
      <c r="C337" s="123" t="s">
        <v>159</v>
      </c>
      <c r="D337" s="124" t="s">
        <v>504</v>
      </c>
      <c r="E337" s="125">
        <f t="shared" si="144"/>
        <v>0</v>
      </c>
      <c r="F337" s="125">
        <f t="shared" si="145"/>
        <v>0</v>
      </c>
      <c r="G337" s="125">
        <v>0</v>
      </c>
      <c r="H337" s="125">
        <f t="shared" si="146"/>
        <v>0</v>
      </c>
      <c r="I337" s="125">
        <v>0</v>
      </c>
      <c r="J337" s="125">
        <v>0</v>
      </c>
      <c r="K337" s="125">
        <v>0</v>
      </c>
      <c r="L337" s="125">
        <v>0</v>
      </c>
      <c r="M337" s="125">
        <v>0</v>
      </c>
      <c r="N337" s="125">
        <v>0</v>
      </c>
      <c r="O337" s="125">
        <v>0</v>
      </c>
      <c r="P337" s="125">
        <v>0</v>
      </c>
      <c r="Q337" s="125"/>
      <c r="R337" s="125">
        <v>0</v>
      </c>
      <c r="S337" s="125">
        <v>0</v>
      </c>
      <c r="T337" s="125">
        <v>0</v>
      </c>
      <c r="U337" s="125">
        <v>0</v>
      </c>
      <c r="V337" s="125">
        <v>0</v>
      </c>
      <c r="W337" s="125">
        <v>0</v>
      </c>
      <c r="X337" s="123" t="s">
        <v>501</v>
      </c>
      <c r="Y337" s="123" t="s">
        <v>174</v>
      </c>
      <c r="Z337" s="123" t="s">
        <v>159</v>
      </c>
      <c r="AA337" s="124" t="s">
        <v>504</v>
      </c>
      <c r="AB337" s="125">
        <f t="shared" ref="AB337:AB338" si="154">SUBTOTAL(9,AC337:BD337)</f>
        <v>0</v>
      </c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>
        <v>0</v>
      </c>
      <c r="BE337" s="125">
        <f t="shared" si="148"/>
        <v>0</v>
      </c>
      <c r="BF337" s="125">
        <f t="shared" si="149"/>
        <v>0</v>
      </c>
      <c r="BG337" s="125"/>
      <c r="BH337" s="125"/>
      <c r="BI337" s="125">
        <v>0</v>
      </c>
      <c r="BJ337" s="125">
        <v>0</v>
      </c>
      <c r="BK337" s="125">
        <v>0</v>
      </c>
      <c r="BL337" s="125">
        <v>0</v>
      </c>
      <c r="BM337" s="125">
        <v>0</v>
      </c>
      <c r="BN337" s="125">
        <v>0</v>
      </c>
      <c r="BO337" s="125">
        <v>0</v>
      </c>
      <c r="BP337" s="125">
        <v>0</v>
      </c>
      <c r="BQ337" s="125">
        <v>0</v>
      </c>
    </row>
    <row r="338" s="110" customFormat="1" ht="19.5" customHeight="1" spans="1:69">
      <c r="A338" s="123" t="s">
        <v>501</v>
      </c>
      <c r="B338" s="123" t="s">
        <v>174</v>
      </c>
      <c r="C338" s="123" t="s">
        <v>154</v>
      </c>
      <c r="D338" s="124" t="s">
        <v>505</v>
      </c>
      <c r="E338" s="125">
        <f t="shared" si="144"/>
        <v>0</v>
      </c>
      <c r="F338" s="125">
        <f t="shared" si="145"/>
        <v>0</v>
      </c>
      <c r="G338" s="125">
        <v>0</v>
      </c>
      <c r="H338" s="125">
        <f t="shared" si="146"/>
        <v>0</v>
      </c>
      <c r="I338" s="125">
        <v>0</v>
      </c>
      <c r="J338" s="125">
        <v>0</v>
      </c>
      <c r="K338" s="125">
        <v>0</v>
      </c>
      <c r="L338" s="125">
        <v>0</v>
      </c>
      <c r="M338" s="125">
        <v>0</v>
      </c>
      <c r="N338" s="125">
        <v>0</v>
      </c>
      <c r="O338" s="125">
        <v>0</v>
      </c>
      <c r="P338" s="125">
        <v>0</v>
      </c>
      <c r="Q338" s="125"/>
      <c r="R338" s="125">
        <v>0</v>
      </c>
      <c r="S338" s="125">
        <v>0</v>
      </c>
      <c r="T338" s="125">
        <v>0</v>
      </c>
      <c r="U338" s="125">
        <v>0</v>
      </c>
      <c r="V338" s="125">
        <v>0</v>
      </c>
      <c r="W338" s="125">
        <v>0</v>
      </c>
      <c r="X338" s="123" t="s">
        <v>501</v>
      </c>
      <c r="Y338" s="123" t="s">
        <v>174</v>
      </c>
      <c r="Z338" s="123" t="s">
        <v>154</v>
      </c>
      <c r="AA338" s="124" t="s">
        <v>505</v>
      </c>
      <c r="AB338" s="125">
        <f t="shared" si="154"/>
        <v>0</v>
      </c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>
        <v>0</v>
      </c>
      <c r="BE338" s="125">
        <f t="shared" si="148"/>
        <v>0</v>
      </c>
      <c r="BF338" s="125">
        <f t="shared" si="149"/>
        <v>0</v>
      </c>
      <c r="BG338" s="125"/>
      <c r="BH338" s="125"/>
      <c r="BI338" s="125">
        <v>0</v>
      </c>
      <c r="BJ338" s="125">
        <v>0</v>
      </c>
      <c r="BK338" s="125">
        <v>0</v>
      </c>
      <c r="BL338" s="125">
        <v>0</v>
      </c>
      <c r="BM338" s="125">
        <v>0</v>
      </c>
      <c r="BN338" s="125">
        <v>0</v>
      </c>
      <c r="BO338" s="125">
        <v>0</v>
      </c>
      <c r="BP338" s="125">
        <v>0</v>
      </c>
      <c r="BQ338" s="125">
        <v>0</v>
      </c>
    </row>
    <row r="339" s="110" customFormat="1" ht="19.5" customHeight="1" spans="1:69">
      <c r="A339" s="123" t="s">
        <v>506</v>
      </c>
      <c r="B339" s="123"/>
      <c r="C339" s="123"/>
      <c r="D339" s="124" t="s">
        <v>507</v>
      </c>
      <c r="E339" s="125">
        <f t="shared" si="144"/>
        <v>152.33</v>
      </c>
      <c r="F339" s="125">
        <f t="shared" si="145"/>
        <v>110.92</v>
      </c>
      <c r="G339" s="125">
        <v>65</v>
      </c>
      <c r="H339" s="125">
        <f t="shared" si="146"/>
        <v>40.5</v>
      </c>
      <c r="I339" s="125">
        <v>40.5</v>
      </c>
      <c r="J339" s="125">
        <v>0</v>
      </c>
      <c r="K339" s="125">
        <v>0</v>
      </c>
      <c r="L339" s="125">
        <v>0</v>
      </c>
      <c r="M339" s="125">
        <v>5.42</v>
      </c>
      <c r="N339" s="125">
        <v>0</v>
      </c>
      <c r="O339" s="125">
        <v>0</v>
      </c>
      <c r="P339" s="125">
        <v>0</v>
      </c>
      <c r="Q339" s="125"/>
      <c r="R339" s="125">
        <v>0</v>
      </c>
      <c r="S339" s="125">
        <v>0</v>
      </c>
      <c r="T339" s="125">
        <v>0</v>
      </c>
      <c r="U339" s="125">
        <v>0</v>
      </c>
      <c r="V339" s="125">
        <v>0</v>
      </c>
      <c r="W339" s="125">
        <v>0</v>
      </c>
      <c r="X339" s="123" t="s">
        <v>506</v>
      </c>
      <c r="Y339" s="123"/>
      <c r="Z339" s="123"/>
      <c r="AA339" s="124" t="s">
        <v>507</v>
      </c>
      <c r="AB339" s="125">
        <f>AB340</f>
        <v>39.3</v>
      </c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>
        <v>0</v>
      </c>
      <c r="BE339" s="125">
        <f t="shared" si="148"/>
        <v>2.11</v>
      </c>
      <c r="BF339" s="125">
        <f t="shared" si="149"/>
        <v>0</v>
      </c>
      <c r="BG339" s="125"/>
      <c r="BH339" s="125"/>
      <c r="BI339" s="125">
        <v>0</v>
      </c>
      <c r="BJ339" s="125">
        <v>0</v>
      </c>
      <c r="BK339" s="125">
        <v>2.11</v>
      </c>
      <c r="BL339" s="125">
        <v>0</v>
      </c>
      <c r="BM339" s="125">
        <v>0</v>
      </c>
      <c r="BN339" s="125">
        <v>0</v>
      </c>
      <c r="BO339" s="125">
        <v>0</v>
      </c>
      <c r="BP339" s="125">
        <v>0</v>
      </c>
      <c r="BQ339" s="125">
        <v>0</v>
      </c>
    </row>
    <row r="340" s="110" customFormat="1" ht="19.5" customHeight="1" spans="1:69">
      <c r="A340" s="123"/>
      <c r="B340" s="123" t="s">
        <v>142</v>
      </c>
      <c r="C340" s="123"/>
      <c r="D340" s="124" t="s">
        <v>508</v>
      </c>
      <c r="E340" s="125">
        <f t="shared" si="144"/>
        <v>152.33</v>
      </c>
      <c r="F340" s="125">
        <f t="shared" si="145"/>
        <v>110.92</v>
      </c>
      <c r="G340" s="125">
        <v>65</v>
      </c>
      <c r="H340" s="125">
        <f t="shared" si="146"/>
        <v>40.5</v>
      </c>
      <c r="I340" s="125">
        <v>40.5</v>
      </c>
      <c r="J340" s="125">
        <v>0</v>
      </c>
      <c r="K340" s="125">
        <v>0</v>
      </c>
      <c r="L340" s="125">
        <v>0</v>
      </c>
      <c r="M340" s="125">
        <v>5.42</v>
      </c>
      <c r="N340" s="125">
        <v>0</v>
      </c>
      <c r="O340" s="125">
        <v>0</v>
      </c>
      <c r="P340" s="125">
        <v>0</v>
      </c>
      <c r="Q340" s="125"/>
      <c r="R340" s="125">
        <v>0</v>
      </c>
      <c r="S340" s="125">
        <v>0</v>
      </c>
      <c r="T340" s="125">
        <v>0</v>
      </c>
      <c r="U340" s="125">
        <v>0</v>
      </c>
      <c r="V340" s="125">
        <v>0</v>
      </c>
      <c r="W340" s="125">
        <v>0</v>
      </c>
      <c r="X340" s="123"/>
      <c r="Y340" s="123" t="s">
        <v>142</v>
      </c>
      <c r="Z340" s="123"/>
      <c r="AA340" s="124" t="s">
        <v>508</v>
      </c>
      <c r="AB340" s="125">
        <f>SUM(AB341)</f>
        <v>39.3</v>
      </c>
      <c r="AC340" s="125">
        <f t="shared" ref="AC340:BD340" si="155">SUM(AC341)</f>
        <v>1</v>
      </c>
      <c r="AD340" s="125">
        <f t="shared" si="155"/>
        <v>0.4</v>
      </c>
      <c r="AE340" s="125">
        <f t="shared" si="155"/>
        <v>0</v>
      </c>
      <c r="AF340" s="125">
        <f t="shared" si="155"/>
        <v>0</v>
      </c>
      <c r="AG340" s="125">
        <f t="shared" si="155"/>
        <v>0</v>
      </c>
      <c r="AH340" s="125">
        <f t="shared" si="155"/>
        <v>0</v>
      </c>
      <c r="AI340" s="125">
        <f t="shared" si="155"/>
        <v>0</v>
      </c>
      <c r="AJ340" s="125">
        <f t="shared" si="155"/>
        <v>0</v>
      </c>
      <c r="AK340" s="125">
        <f t="shared" si="155"/>
        <v>0</v>
      </c>
      <c r="AL340" s="125">
        <f t="shared" si="155"/>
        <v>0</v>
      </c>
      <c r="AM340" s="125">
        <f t="shared" si="155"/>
        <v>0</v>
      </c>
      <c r="AN340" s="125">
        <f t="shared" si="155"/>
        <v>1</v>
      </c>
      <c r="AO340" s="125">
        <f t="shared" si="155"/>
        <v>0</v>
      </c>
      <c r="AP340" s="125">
        <f t="shared" si="155"/>
        <v>1</v>
      </c>
      <c r="AQ340" s="125">
        <f t="shared" si="155"/>
        <v>0</v>
      </c>
      <c r="AR340" s="125">
        <f t="shared" si="155"/>
        <v>1</v>
      </c>
      <c r="AS340" s="125">
        <f t="shared" si="155"/>
        <v>0</v>
      </c>
      <c r="AT340" s="125">
        <f t="shared" si="155"/>
        <v>0</v>
      </c>
      <c r="AU340" s="125">
        <f t="shared" si="155"/>
        <v>0</v>
      </c>
      <c r="AV340" s="125">
        <f t="shared" si="155"/>
        <v>0.5</v>
      </c>
      <c r="AW340" s="125">
        <f t="shared" si="155"/>
        <v>0</v>
      </c>
      <c r="AX340" s="125">
        <f t="shared" si="155"/>
        <v>10.98</v>
      </c>
      <c r="AY340" s="125">
        <f t="shared" si="155"/>
        <v>0</v>
      </c>
      <c r="AZ340" s="125">
        <f t="shared" si="155"/>
        <v>1</v>
      </c>
      <c r="BA340" s="125">
        <f t="shared" si="155"/>
        <v>12.88</v>
      </c>
      <c r="BB340" s="125">
        <f t="shared" si="155"/>
        <v>0</v>
      </c>
      <c r="BC340" s="125">
        <f t="shared" si="155"/>
        <v>9.54</v>
      </c>
      <c r="BD340" s="125">
        <f t="shared" si="155"/>
        <v>0</v>
      </c>
      <c r="BE340" s="125">
        <f t="shared" si="148"/>
        <v>2.11</v>
      </c>
      <c r="BF340" s="125">
        <f t="shared" si="149"/>
        <v>0</v>
      </c>
      <c r="BG340" s="125"/>
      <c r="BH340" s="125"/>
      <c r="BI340" s="125">
        <v>0</v>
      </c>
      <c r="BJ340" s="125">
        <v>0</v>
      </c>
      <c r="BK340" s="125">
        <v>2.11</v>
      </c>
      <c r="BL340" s="125">
        <v>0</v>
      </c>
      <c r="BM340" s="125">
        <v>0</v>
      </c>
      <c r="BN340" s="125">
        <v>0</v>
      </c>
      <c r="BO340" s="125">
        <v>0</v>
      </c>
      <c r="BP340" s="125">
        <v>0</v>
      </c>
      <c r="BQ340" s="125">
        <v>0</v>
      </c>
    </row>
    <row r="341" s="110" customFormat="1" ht="19.5" customHeight="1" spans="1:69">
      <c r="A341" s="123" t="s">
        <v>509</v>
      </c>
      <c r="B341" s="123" t="s">
        <v>144</v>
      </c>
      <c r="C341" s="123" t="s">
        <v>137</v>
      </c>
      <c r="D341" s="124" t="s">
        <v>141</v>
      </c>
      <c r="E341" s="125">
        <f t="shared" si="144"/>
        <v>152.33</v>
      </c>
      <c r="F341" s="125">
        <f t="shared" si="145"/>
        <v>110.92</v>
      </c>
      <c r="G341" s="125">
        <v>65</v>
      </c>
      <c r="H341" s="125">
        <f t="shared" si="146"/>
        <v>40.5</v>
      </c>
      <c r="I341" s="125">
        <v>40.5</v>
      </c>
      <c r="J341" s="125">
        <v>0</v>
      </c>
      <c r="K341" s="125">
        <v>0</v>
      </c>
      <c r="L341" s="125">
        <v>0</v>
      </c>
      <c r="M341" s="125">
        <v>5.42</v>
      </c>
      <c r="N341" s="125">
        <v>0</v>
      </c>
      <c r="O341" s="125">
        <v>0</v>
      </c>
      <c r="P341" s="125">
        <v>0</v>
      </c>
      <c r="Q341" s="125"/>
      <c r="R341" s="125">
        <v>0</v>
      </c>
      <c r="S341" s="125">
        <v>0</v>
      </c>
      <c r="T341" s="125">
        <v>0</v>
      </c>
      <c r="U341" s="125">
        <v>0</v>
      </c>
      <c r="V341" s="125">
        <v>0</v>
      </c>
      <c r="W341" s="125">
        <v>0</v>
      </c>
      <c r="X341" s="123" t="s">
        <v>509</v>
      </c>
      <c r="Y341" s="123" t="s">
        <v>144</v>
      </c>
      <c r="Z341" s="123" t="s">
        <v>137</v>
      </c>
      <c r="AA341" s="124" t="s">
        <v>141</v>
      </c>
      <c r="AB341" s="125">
        <f>SUBTOTAL(9,AC341:BD341)</f>
        <v>39.3</v>
      </c>
      <c r="AC341" s="136">
        <v>1</v>
      </c>
      <c r="AD341" s="136">
        <v>0.4</v>
      </c>
      <c r="AE341" s="137">
        <v>0</v>
      </c>
      <c r="AF341" s="137">
        <v>0</v>
      </c>
      <c r="AG341" s="136">
        <v>0</v>
      </c>
      <c r="AH341" s="136">
        <v>0</v>
      </c>
      <c r="AI341" s="136">
        <v>0</v>
      </c>
      <c r="AJ341" s="136">
        <v>0</v>
      </c>
      <c r="AK341" s="136">
        <v>0</v>
      </c>
      <c r="AL341" s="136">
        <v>0</v>
      </c>
      <c r="AM341" s="137">
        <v>0</v>
      </c>
      <c r="AN341" s="136">
        <v>1</v>
      </c>
      <c r="AO341" s="136">
        <v>0</v>
      </c>
      <c r="AP341" s="136">
        <v>1</v>
      </c>
      <c r="AQ341" s="136">
        <v>0</v>
      </c>
      <c r="AR341" s="136">
        <v>1</v>
      </c>
      <c r="AS341" s="137">
        <v>0</v>
      </c>
      <c r="AT341" s="137">
        <v>0</v>
      </c>
      <c r="AU341" s="137">
        <v>0</v>
      </c>
      <c r="AV341" s="136">
        <v>0.5</v>
      </c>
      <c r="AW341" s="137">
        <v>0</v>
      </c>
      <c r="AX341" s="136">
        <v>10.98</v>
      </c>
      <c r="AY341" s="136">
        <v>0</v>
      </c>
      <c r="AZ341" s="136">
        <v>1</v>
      </c>
      <c r="BA341" s="136">
        <v>12.88</v>
      </c>
      <c r="BB341" s="136">
        <v>0</v>
      </c>
      <c r="BC341" s="136">
        <v>9.54</v>
      </c>
      <c r="BD341" s="125">
        <v>0</v>
      </c>
      <c r="BE341" s="125">
        <f t="shared" si="148"/>
        <v>2.11</v>
      </c>
      <c r="BF341" s="125">
        <f t="shared" si="149"/>
        <v>0</v>
      </c>
      <c r="BG341" s="125"/>
      <c r="BH341" s="125"/>
      <c r="BI341" s="125">
        <v>0</v>
      </c>
      <c r="BJ341" s="125">
        <v>0</v>
      </c>
      <c r="BK341" s="125">
        <v>2.11</v>
      </c>
      <c r="BL341" s="125">
        <v>0</v>
      </c>
      <c r="BM341" s="125">
        <v>0</v>
      </c>
      <c r="BN341" s="125">
        <v>0</v>
      </c>
      <c r="BO341" s="125">
        <v>0</v>
      </c>
      <c r="BP341" s="125">
        <v>0</v>
      </c>
      <c r="BQ341" s="125">
        <v>0</v>
      </c>
    </row>
    <row r="342" s="110" customFormat="1" ht="19.5" customHeight="1" spans="1:69">
      <c r="A342" s="123" t="s">
        <v>510</v>
      </c>
      <c r="B342" s="123"/>
      <c r="C342" s="123"/>
      <c r="D342" s="124" t="s">
        <v>511</v>
      </c>
      <c r="E342" s="125">
        <f t="shared" si="144"/>
        <v>0</v>
      </c>
      <c r="F342" s="125">
        <f t="shared" si="145"/>
        <v>0</v>
      </c>
      <c r="G342" s="125">
        <v>0</v>
      </c>
      <c r="H342" s="125">
        <f t="shared" si="146"/>
        <v>0</v>
      </c>
      <c r="I342" s="125">
        <v>0</v>
      </c>
      <c r="J342" s="125">
        <v>0</v>
      </c>
      <c r="K342" s="125">
        <v>0</v>
      </c>
      <c r="L342" s="125">
        <v>0</v>
      </c>
      <c r="M342" s="125">
        <v>0</v>
      </c>
      <c r="N342" s="125">
        <v>0</v>
      </c>
      <c r="O342" s="125">
        <v>0</v>
      </c>
      <c r="P342" s="125">
        <v>0</v>
      </c>
      <c r="Q342" s="125"/>
      <c r="R342" s="125">
        <v>0</v>
      </c>
      <c r="S342" s="125">
        <v>0</v>
      </c>
      <c r="T342" s="125">
        <v>0</v>
      </c>
      <c r="U342" s="125">
        <v>0</v>
      </c>
      <c r="V342" s="125">
        <v>0</v>
      </c>
      <c r="W342" s="125">
        <v>0</v>
      </c>
      <c r="X342" s="123" t="s">
        <v>510</v>
      </c>
      <c r="Y342" s="123"/>
      <c r="Z342" s="123"/>
      <c r="AA342" s="124" t="s">
        <v>511</v>
      </c>
      <c r="AB342" s="125">
        <f>AB343</f>
        <v>0</v>
      </c>
      <c r="AC342" s="125">
        <f t="shared" ref="AC342:BD342" si="156">AC343</f>
        <v>0</v>
      </c>
      <c r="AD342" s="125">
        <f t="shared" si="156"/>
        <v>0</v>
      </c>
      <c r="AE342" s="125">
        <f t="shared" si="156"/>
        <v>0</v>
      </c>
      <c r="AF342" s="125">
        <f t="shared" si="156"/>
        <v>0</v>
      </c>
      <c r="AG342" s="125">
        <f t="shared" si="156"/>
        <v>0</v>
      </c>
      <c r="AH342" s="125">
        <f t="shared" si="156"/>
        <v>0</v>
      </c>
      <c r="AI342" s="125">
        <f t="shared" si="156"/>
        <v>0</v>
      </c>
      <c r="AJ342" s="125">
        <f t="shared" si="156"/>
        <v>0</v>
      </c>
      <c r="AK342" s="125">
        <f t="shared" si="156"/>
        <v>0</v>
      </c>
      <c r="AL342" s="125">
        <f t="shared" si="156"/>
        <v>0</v>
      </c>
      <c r="AM342" s="125">
        <f t="shared" si="156"/>
        <v>0</v>
      </c>
      <c r="AN342" s="125">
        <f t="shared" si="156"/>
        <v>0</v>
      </c>
      <c r="AO342" s="125">
        <f t="shared" si="156"/>
        <v>0</v>
      </c>
      <c r="AP342" s="125">
        <f t="shared" si="156"/>
        <v>0</v>
      </c>
      <c r="AQ342" s="125">
        <f t="shared" si="156"/>
        <v>0</v>
      </c>
      <c r="AR342" s="125">
        <f t="shared" si="156"/>
        <v>0</v>
      </c>
      <c r="AS342" s="125">
        <f t="shared" si="156"/>
        <v>0</v>
      </c>
      <c r="AT342" s="125">
        <f t="shared" si="156"/>
        <v>0</v>
      </c>
      <c r="AU342" s="125">
        <f t="shared" si="156"/>
        <v>0</v>
      </c>
      <c r="AV342" s="125">
        <f t="shared" si="156"/>
        <v>0</v>
      </c>
      <c r="AW342" s="125">
        <f t="shared" si="156"/>
        <v>0</v>
      </c>
      <c r="AX342" s="125">
        <f t="shared" si="156"/>
        <v>0</v>
      </c>
      <c r="AY342" s="125">
        <f t="shared" si="156"/>
        <v>0</v>
      </c>
      <c r="AZ342" s="125">
        <f t="shared" si="156"/>
        <v>0</v>
      </c>
      <c r="BA342" s="125">
        <f t="shared" si="156"/>
        <v>0</v>
      </c>
      <c r="BB342" s="125">
        <f t="shared" si="156"/>
        <v>0</v>
      </c>
      <c r="BC342" s="125">
        <f t="shared" si="156"/>
        <v>0</v>
      </c>
      <c r="BD342" s="125">
        <f t="shared" si="156"/>
        <v>0</v>
      </c>
      <c r="BE342" s="125">
        <f t="shared" si="148"/>
        <v>0</v>
      </c>
      <c r="BF342" s="125">
        <f t="shared" si="149"/>
        <v>0</v>
      </c>
      <c r="BG342" s="125"/>
      <c r="BH342" s="125"/>
      <c r="BI342" s="125">
        <v>0</v>
      </c>
      <c r="BJ342" s="125">
        <v>0</v>
      </c>
      <c r="BK342" s="125">
        <v>0</v>
      </c>
      <c r="BL342" s="125">
        <v>0</v>
      </c>
      <c r="BM342" s="125">
        <v>0</v>
      </c>
      <c r="BN342" s="125">
        <v>0</v>
      </c>
      <c r="BO342" s="125">
        <v>0</v>
      </c>
      <c r="BP342" s="125">
        <v>0</v>
      </c>
      <c r="BQ342" s="125">
        <v>0</v>
      </c>
    </row>
    <row r="343" s="110" customFormat="1" ht="19.5" customHeight="1" spans="1:69">
      <c r="A343" s="123"/>
      <c r="B343" s="123" t="s">
        <v>137</v>
      </c>
      <c r="C343" s="123"/>
      <c r="D343" s="124" t="s">
        <v>512</v>
      </c>
      <c r="E343" s="125">
        <f t="shared" si="144"/>
        <v>0</v>
      </c>
      <c r="F343" s="125">
        <f t="shared" si="145"/>
        <v>0</v>
      </c>
      <c r="G343" s="125">
        <v>0</v>
      </c>
      <c r="H343" s="125">
        <f t="shared" si="146"/>
        <v>0</v>
      </c>
      <c r="I343" s="125">
        <v>0</v>
      </c>
      <c r="J343" s="125">
        <v>0</v>
      </c>
      <c r="K343" s="125">
        <v>0</v>
      </c>
      <c r="L343" s="125">
        <v>0</v>
      </c>
      <c r="M343" s="125">
        <v>0</v>
      </c>
      <c r="N343" s="125">
        <v>0</v>
      </c>
      <c r="O343" s="125">
        <v>0</v>
      </c>
      <c r="P343" s="125">
        <v>0</v>
      </c>
      <c r="Q343" s="125"/>
      <c r="R343" s="125">
        <v>0</v>
      </c>
      <c r="S343" s="125">
        <v>0</v>
      </c>
      <c r="T343" s="125">
        <v>0</v>
      </c>
      <c r="U343" s="125">
        <v>0</v>
      </c>
      <c r="V343" s="125">
        <v>0</v>
      </c>
      <c r="W343" s="125">
        <v>0</v>
      </c>
      <c r="X343" s="123"/>
      <c r="Y343" s="123" t="s">
        <v>137</v>
      </c>
      <c r="Z343" s="123"/>
      <c r="AA343" s="124" t="s">
        <v>512</v>
      </c>
      <c r="AB343" s="125">
        <f t="shared" si="147"/>
        <v>0</v>
      </c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>
        <v>0</v>
      </c>
      <c r="BE343" s="125">
        <f t="shared" si="148"/>
        <v>0</v>
      </c>
      <c r="BF343" s="125">
        <f t="shared" si="149"/>
        <v>0</v>
      </c>
      <c r="BG343" s="125"/>
      <c r="BH343" s="125"/>
      <c r="BI343" s="125">
        <v>0</v>
      </c>
      <c r="BJ343" s="125">
        <v>0</v>
      </c>
      <c r="BK343" s="125">
        <v>0</v>
      </c>
      <c r="BL343" s="125">
        <v>0</v>
      </c>
      <c r="BM343" s="125">
        <v>0</v>
      </c>
      <c r="BN343" s="125">
        <v>0</v>
      </c>
      <c r="BO343" s="125">
        <v>0</v>
      </c>
      <c r="BP343" s="125">
        <v>0</v>
      </c>
      <c r="BQ343" s="125">
        <v>0</v>
      </c>
    </row>
    <row r="344" s="110" customFormat="1" ht="19.5" customHeight="1" spans="1:69">
      <c r="A344" s="123" t="s">
        <v>513</v>
      </c>
      <c r="B344" s="123" t="s">
        <v>140</v>
      </c>
      <c r="C344" s="123" t="s">
        <v>154</v>
      </c>
      <c r="D344" s="124" t="s">
        <v>514</v>
      </c>
      <c r="E344" s="125">
        <f t="shared" si="144"/>
        <v>0</v>
      </c>
      <c r="F344" s="125">
        <f t="shared" si="145"/>
        <v>0</v>
      </c>
      <c r="G344" s="125">
        <v>0</v>
      </c>
      <c r="H344" s="125">
        <f t="shared" si="146"/>
        <v>0</v>
      </c>
      <c r="I344" s="125">
        <v>0</v>
      </c>
      <c r="J344" s="125">
        <v>0</v>
      </c>
      <c r="K344" s="125">
        <v>0</v>
      </c>
      <c r="L344" s="125">
        <v>0</v>
      </c>
      <c r="M344" s="125">
        <v>0</v>
      </c>
      <c r="N344" s="125">
        <v>0</v>
      </c>
      <c r="O344" s="125">
        <v>0</v>
      </c>
      <c r="P344" s="125">
        <v>0</v>
      </c>
      <c r="Q344" s="125"/>
      <c r="R344" s="125">
        <v>0</v>
      </c>
      <c r="S344" s="125">
        <v>0</v>
      </c>
      <c r="T344" s="125">
        <v>0</v>
      </c>
      <c r="U344" s="125">
        <v>0</v>
      </c>
      <c r="V344" s="125">
        <v>0</v>
      </c>
      <c r="W344" s="125">
        <v>0</v>
      </c>
      <c r="X344" s="123" t="s">
        <v>513</v>
      </c>
      <c r="Y344" s="123" t="s">
        <v>140</v>
      </c>
      <c r="Z344" s="123" t="s">
        <v>154</v>
      </c>
      <c r="AA344" s="124" t="s">
        <v>514</v>
      </c>
      <c r="AB344" s="125">
        <f>SUBTOTAL(9,AC344:BD344)</f>
        <v>0</v>
      </c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>
        <v>0</v>
      </c>
      <c r="BE344" s="125">
        <f t="shared" si="148"/>
        <v>0</v>
      </c>
      <c r="BF344" s="125">
        <f t="shared" si="149"/>
        <v>0</v>
      </c>
      <c r="BG344" s="125"/>
      <c r="BH344" s="125"/>
      <c r="BI344" s="125">
        <v>0</v>
      </c>
      <c r="BJ344" s="125">
        <v>0</v>
      </c>
      <c r="BK344" s="125">
        <v>0</v>
      </c>
      <c r="BL344" s="125">
        <v>0</v>
      </c>
      <c r="BM344" s="125">
        <v>0</v>
      </c>
      <c r="BN344" s="125">
        <v>0</v>
      </c>
      <c r="BO344" s="125">
        <v>0</v>
      </c>
      <c r="BP344" s="125">
        <v>0</v>
      </c>
      <c r="BQ344" s="125">
        <v>0</v>
      </c>
    </row>
    <row r="345" s="110" customFormat="1" ht="19.5" customHeight="1" spans="1:69">
      <c r="A345" s="123" t="s">
        <v>515</v>
      </c>
      <c r="B345" s="123"/>
      <c r="C345" s="123"/>
      <c r="D345" s="124" t="s">
        <v>516</v>
      </c>
      <c r="E345" s="125">
        <f t="shared" si="144"/>
        <v>1590.61</v>
      </c>
      <c r="F345" s="125">
        <f t="shared" si="145"/>
        <v>970.42</v>
      </c>
      <c r="G345" s="125">
        <v>566.39</v>
      </c>
      <c r="H345" s="125">
        <f t="shared" si="146"/>
        <v>278.08</v>
      </c>
      <c r="I345" s="125">
        <v>254.25</v>
      </c>
      <c r="J345" s="125">
        <v>23.83</v>
      </c>
      <c r="K345" s="125">
        <v>0</v>
      </c>
      <c r="L345" s="125">
        <v>0</v>
      </c>
      <c r="M345" s="125">
        <v>47.2</v>
      </c>
      <c r="N345" s="125">
        <v>0</v>
      </c>
      <c r="O345" s="125">
        <v>78.75</v>
      </c>
      <c r="P345" s="125">
        <v>0</v>
      </c>
      <c r="Q345" s="125"/>
      <c r="R345" s="125">
        <v>0</v>
      </c>
      <c r="S345" s="125">
        <v>0</v>
      </c>
      <c r="T345" s="125">
        <v>0</v>
      </c>
      <c r="U345" s="125">
        <v>0</v>
      </c>
      <c r="V345" s="125">
        <v>0</v>
      </c>
      <c r="W345" s="125">
        <v>0</v>
      </c>
      <c r="X345" s="123" t="s">
        <v>515</v>
      </c>
      <c r="Y345" s="123"/>
      <c r="Z345" s="123"/>
      <c r="AA345" s="124" t="s">
        <v>516</v>
      </c>
      <c r="AB345" s="125">
        <f>AB346+AB353</f>
        <v>617.58</v>
      </c>
      <c r="AC345" s="125">
        <f t="shared" ref="AC345:BD345" si="157">AC346+AC353</f>
        <v>190.96</v>
      </c>
      <c r="AD345" s="125">
        <f t="shared" si="157"/>
        <v>33.98</v>
      </c>
      <c r="AE345" s="125">
        <f t="shared" si="157"/>
        <v>0</v>
      </c>
      <c r="AF345" s="125">
        <f t="shared" si="157"/>
        <v>0</v>
      </c>
      <c r="AG345" s="125">
        <f t="shared" si="157"/>
        <v>7.5</v>
      </c>
      <c r="AH345" s="125">
        <f t="shared" si="157"/>
        <v>0</v>
      </c>
      <c r="AI345" s="125">
        <f t="shared" si="157"/>
        <v>20</v>
      </c>
      <c r="AJ345" s="125">
        <f t="shared" si="157"/>
        <v>0</v>
      </c>
      <c r="AK345" s="125">
        <f t="shared" si="157"/>
        <v>22.22</v>
      </c>
      <c r="AL345" s="125">
        <f t="shared" si="157"/>
        <v>160.7</v>
      </c>
      <c r="AM345" s="125">
        <f t="shared" si="157"/>
        <v>0</v>
      </c>
      <c r="AN345" s="125">
        <f t="shared" si="157"/>
        <v>3</v>
      </c>
      <c r="AO345" s="125">
        <f t="shared" si="157"/>
        <v>0</v>
      </c>
      <c r="AP345" s="125">
        <f t="shared" si="157"/>
        <v>4.9</v>
      </c>
      <c r="AQ345" s="125">
        <f t="shared" si="157"/>
        <v>4.9</v>
      </c>
      <c r="AR345" s="125">
        <f t="shared" si="157"/>
        <v>5.38</v>
      </c>
      <c r="AS345" s="125">
        <f t="shared" si="157"/>
        <v>5</v>
      </c>
      <c r="AT345" s="125">
        <f t="shared" si="157"/>
        <v>0</v>
      </c>
      <c r="AU345" s="125">
        <f t="shared" si="157"/>
        <v>0</v>
      </c>
      <c r="AV345" s="125">
        <f t="shared" si="157"/>
        <v>15</v>
      </c>
      <c r="AW345" s="125">
        <f t="shared" si="157"/>
        <v>10</v>
      </c>
      <c r="AX345" s="125">
        <f t="shared" si="157"/>
        <v>16.92</v>
      </c>
      <c r="AY345" s="125">
        <f t="shared" si="157"/>
        <v>0</v>
      </c>
      <c r="AZ345" s="125">
        <f t="shared" si="157"/>
        <v>0</v>
      </c>
      <c r="BA345" s="125">
        <f t="shared" si="157"/>
        <v>41.98</v>
      </c>
      <c r="BB345" s="125">
        <f t="shared" si="157"/>
        <v>0</v>
      </c>
      <c r="BC345" s="125">
        <f t="shared" si="157"/>
        <v>75.14</v>
      </c>
      <c r="BD345" s="125">
        <f t="shared" si="157"/>
        <v>0</v>
      </c>
      <c r="BE345" s="125">
        <f t="shared" si="148"/>
        <v>2.61</v>
      </c>
      <c r="BF345" s="125">
        <f t="shared" si="149"/>
        <v>0</v>
      </c>
      <c r="BG345" s="125"/>
      <c r="BH345" s="125"/>
      <c r="BI345" s="125">
        <v>0</v>
      </c>
      <c r="BJ345" s="125">
        <v>0</v>
      </c>
      <c r="BK345" s="125">
        <v>2.61</v>
      </c>
      <c r="BL345" s="125">
        <v>0</v>
      </c>
      <c r="BM345" s="125">
        <v>0</v>
      </c>
      <c r="BN345" s="125">
        <v>0</v>
      </c>
      <c r="BO345" s="125">
        <v>0</v>
      </c>
      <c r="BP345" s="125">
        <v>0</v>
      </c>
      <c r="BQ345" s="125">
        <v>0</v>
      </c>
    </row>
    <row r="346" s="110" customFormat="1" ht="19.5" customHeight="1" spans="1:69">
      <c r="A346" s="123"/>
      <c r="B346" s="123" t="s">
        <v>137</v>
      </c>
      <c r="C346" s="123"/>
      <c r="D346" s="124" t="s">
        <v>517</v>
      </c>
      <c r="E346" s="125">
        <f t="shared" si="144"/>
        <v>1590.61</v>
      </c>
      <c r="F346" s="125">
        <f t="shared" si="145"/>
        <v>970.42</v>
      </c>
      <c r="G346" s="125">
        <v>566.39</v>
      </c>
      <c r="H346" s="125">
        <f t="shared" si="146"/>
        <v>278.08</v>
      </c>
      <c r="I346" s="125">
        <v>254.25</v>
      </c>
      <c r="J346" s="125">
        <v>23.83</v>
      </c>
      <c r="K346" s="125">
        <v>0</v>
      </c>
      <c r="L346" s="125">
        <v>0</v>
      </c>
      <c r="M346" s="125">
        <v>47.2</v>
      </c>
      <c r="N346" s="125">
        <v>0</v>
      </c>
      <c r="O346" s="125">
        <v>78.75</v>
      </c>
      <c r="P346" s="125">
        <v>0</v>
      </c>
      <c r="Q346" s="125"/>
      <c r="R346" s="125">
        <v>0</v>
      </c>
      <c r="S346" s="125">
        <v>0</v>
      </c>
      <c r="T346" s="125">
        <v>0</v>
      </c>
      <c r="U346" s="125">
        <v>0</v>
      </c>
      <c r="V346" s="125">
        <v>0</v>
      </c>
      <c r="W346" s="125">
        <v>0</v>
      </c>
      <c r="X346" s="123"/>
      <c r="Y346" s="123" t="s">
        <v>137</v>
      </c>
      <c r="Z346" s="123"/>
      <c r="AA346" s="124" t="s">
        <v>517</v>
      </c>
      <c r="AB346" s="125">
        <f>SUM(AB347:AB352)</f>
        <v>617.58</v>
      </c>
      <c r="AC346" s="125">
        <f t="shared" ref="AC346:BD346" si="158">SUM(AC347:AC352)</f>
        <v>190.96</v>
      </c>
      <c r="AD346" s="125">
        <f t="shared" si="158"/>
        <v>33.98</v>
      </c>
      <c r="AE346" s="125">
        <f t="shared" si="158"/>
        <v>0</v>
      </c>
      <c r="AF346" s="125">
        <f t="shared" si="158"/>
        <v>0</v>
      </c>
      <c r="AG346" s="125">
        <f t="shared" si="158"/>
        <v>7.5</v>
      </c>
      <c r="AH346" s="125">
        <f t="shared" si="158"/>
        <v>0</v>
      </c>
      <c r="AI346" s="125">
        <f t="shared" si="158"/>
        <v>20</v>
      </c>
      <c r="AJ346" s="125">
        <f t="shared" si="158"/>
        <v>0</v>
      </c>
      <c r="AK346" s="125">
        <f t="shared" si="158"/>
        <v>22.22</v>
      </c>
      <c r="AL346" s="125">
        <f t="shared" si="158"/>
        <v>160.7</v>
      </c>
      <c r="AM346" s="125">
        <f t="shared" si="158"/>
        <v>0</v>
      </c>
      <c r="AN346" s="125">
        <f t="shared" si="158"/>
        <v>3</v>
      </c>
      <c r="AO346" s="125">
        <f t="shared" si="158"/>
        <v>0</v>
      </c>
      <c r="AP346" s="125">
        <f t="shared" si="158"/>
        <v>4.9</v>
      </c>
      <c r="AQ346" s="125">
        <f t="shared" si="158"/>
        <v>4.9</v>
      </c>
      <c r="AR346" s="125">
        <f t="shared" si="158"/>
        <v>5.38</v>
      </c>
      <c r="AS346" s="125">
        <f t="shared" si="158"/>
        <v>5</v>
      </c>
      <c r="AT346" s="125">
        <f t="shared" si="158"/>
        <v>0</v>
      </c>
      <c r="AU346" s="125">
        <f t="shared" si="158"/>
        <v>0</v>
      </c>
      <c r="AV346" s="125">
        <f t="shared" si="158"/>
        <v>15</v>
      </c>
      <c r="AW346" s="125">
        <f t="shared" si="158"/>
        <v>10</v>
      </c>
      <c r="AX346" s="125">
        <f t="shared" si="158"/>
        <v>16.92</v>
      </c>
      <c r="AY346" s="125">
        <f t="shared" si="158"/>
        <v>0</v>
      </c>
      <c r="AZ346" s="125">
        <f t="shared" si="158"/>
        <v>0</v>
      </c>
      <c r="BA346" s="125">
        <f t="shared" si="158"/>
        <v>41.98</v>
      </c>
      <c r="BB346" s="125">
        <f t="shared" si="158"/>
        <v>0</v>
      </c>
      <c r="BC346" s="125">
        <f t="shared" si="158"/>
        <v>75.14</v>
      </c>
      <c r="BD346" s="125">
        <f t="shared" si="158"/>
        <v>0</v>
      </c>
      <c r="BE346" s="125">
        <f t="shared" si="148"/>
        <v>2.61</v>
      </c>
      <c r="BF346" s="125">
        <f t="shared" si="149"/>
        <v>0</v>
      </c>
      <c r="BG346" s="125"/>
      <c r="BH346" s="125"/>
      <c r="BI346" s="125">
        <v>0</v>
      </c>
      <c r="BJ346" s="125">
        <v>0</v>
      </c>
      <c r="BK346" s="125">
        <v>2.61</v>
      </c>
      <c r="BL346" s="125">
        <v>0</v>
      </c>
      <c r="BM346" s="125">
        <v>0</v>
      </c>
      <c r="BN346" s="125">
        <v>0</v>
      </c>
      <c r="BO346" s="125">
        <v>0</v>
      </c>
      <c r="BP346" s="125">
        <v>0</v>
      </c>
      <c r="BQ346" s="125">
        <v>0</v>
      </c>
    </row>
    <row r="347" s="110" customFormat="1" ht="19.5" customHeight="1" spans="1:69">
      <c r="A347" s="123" t="s">
        <v>518</v>
      </c>
      <c r="B347" s="123" t="s">
        <v>140</v>
      </c>
      <c r="C347" s="123" t="s">
        <v>137</v>
      </c>
      <c r="D347" s="124" t="s">
        <v>141</v>
      </c>
      <c r="E347" s="125">
        <f t="shared" si="144"/>
        <v>1161.51</v>
      </c>
      <c r="F347" s="125">
        <f t="shared" si="145"/>
        <v>734.82</v>
      </c>
      <c r="G347" s="125">
        <v>421.61</v>
      </c>
      <c r="H347" s="125">
        <f t="shared" si="146"/>
        <v>278.08</v>
      </c>
      <c r="I347" s="125">
        <v>254.25</v>
      </c>
      <c r="J347" s="125">
        <v>23.83</v>
      </c>
      <c r="K347" s="125">
        <v>0</v>
      </c>
      <c r="L347" s="125">
        <v>0</v>
      </c>
      <c r="M347" s="125">
        <v>35.13</v>
      </c>
      <c r="N347" s="125">
        <v>0</v>
      </c>
      <c r="O347" s="125">
        <v>0</v>
      </c>
      <c r="P347" s="125">
        <v>0</v>
      </c>
      <c r="Q347" s="125"/>
      <c r="R347" s="125">
        <v>0</v>
      </c>
      <c r="S347" s="125">
        <v>0</v>
      </c>
      <c r="T347" s="125">
        <v>0</v>
      </c>
      <c r="U347" s="125">
        <v>0</v>
      </c>
      <c r="V347" s="125">
        <v>0</v>
      </c>
      <c r="W347" s="125">
        <v>0</v>
      </c>
      <c r="X347" s="123" t="s">
        <v>518</v>
      </c>
      <c r="Y347" s="123" t="s">
        <v>140</v>
      </c>
      <c r="Z347" s="123" t="s">
        <v>137</v>
      </c>
      <c r="AA347" s="124" t="s">
        <v>141</v>
      </c>
      <c r="AB347" s="125">
        <f t="shared" ref="AB347:AB352" si="159">SUBTOTAL(9,AC347:BD347)</f>
        <v>424.08</v>
      </c>
      <c r="AC347" s="136">
        <v>149.08</v>
      </c>
      <c r="AD347" s="136">
        <v>23.5</v>
      </c>
      <c r="AE347" s="137">
        <v>0</v>
      </c>
      <c r="AF347" s="137">
        <v>0</v>
      </c>
      <c r="AG347" s="136">
        <v>7.5</v>
      </c>
      <c r="AH347" s="136">
        <v>0</v>
      </c>
      <c r="AI347" s="136">
        <v>20</v>
      </c>
      <c r="AJ347" s="136">
        <v>0</v>
      </c>
      <c r="AK347" s="136">
        <v>22.22</v>
      </c>
      <c r="AL347" s="136">
        <v>120</v>
      </c>
      <c r="AM347" s="137">
        <v>0</v>
      </c>
      <c r="AN347" s="136">
        <v>0</v>
      </c>
      <c r="AO347" s="136">
        <v>0</v>
      </c>
      <c r="AP347" s="136">
        <v>0</v>
      </c>
      <c r="AQ347" s="136">
        <v>0</v>
      </c>
      <c r="AR347" s="136">
        <v>0</v>
      </c>
      <c r="AS347" s="137">
        <v>0</v>
      </c>
      <c r="AT347" s="137">
        <v>0</v>
      </c>
      <c r="AU347" s="137">
        <v>0</v>
      </c>
      <c r="AV347" s="136">
        <v>0</v>
      </c>
      <c r="AW347" s="137">
        <v>0</v>
      </c>
      <c r="AX347" s="136">
        <v>0</v>
      </c>
      <c r="AY347" s="136">
        <v>0</v>
      </c>
      <c r="AZ347" s="136">
        <v>0</v>
      </c>
      <c r="BA347" s="136">
        <v>21.78</v>
      </c>
      <c r="BB347" s="136">
        <v>0</v>
      </c>
      <c r="BC347" s="136">
        <v>60</v>
      </c>
      <c r="BD347" s="125">
        <v>0</v>
      </c>
      <c r="BE347" s="125">
        <f t="shared" si="148"/>
        <v>2.61</v>
      </c>
      <c r="BF347" s="125">
        <f t="shared" si="149"/>
        <v>0</v>
      </c>
      <c r="BG347" s="125"/>
      <c r="BH347" s="125"/>
      <c r="BI347" s="125">
        <v>0</v>
      </c>
      <c r="BJ347" s="125">
        <v>0</v>
      </c>
      <c r="BK347" s="125">
        <v>2.61</v>
      </c>
      <c r="BL347" s="125">
        <v>0</v>
      </c>
      <c r="BM347" s="125">
        <v>0</v>
      </c>
      <c r="BN347" s="125">
        <v>0</v>
      </c>
      <c r="BO347" s="125">
        <v>0</v>
      </c>
      <c r="BP347" s="125">
        <v>0</v>
      </c>
      <c r="BQ347" s="125">
        <v>0</v>
      </c>
    </row>
    <row r="348" s="110" customFormat="1" ht="19.5" customHeight="1" spans="1:69">
      <c r="A348" s="123" t="s">
        <v>518</v>
      </c>
      <c r="B348" s="123" t="s">
        <v>140</v>
      </c>
      <c r="C348" s="123" t="s">
        <v>159</v>
      </c>
      <c r="D348" s="124" t="s">
        <v>519</v>
      </c>
      <c r="E348" s="125">
        <f t="shared" si="144"/>
        <v>0</v>
      </c>
      <c r="F348" s="125">
        <f t="shared" si="145"/>
        <v>0</v>
      </c>
      <c r="G348" s="125">
        <v>0</v>
      </c>
      <c r="H348" s="125">
        <f t="shared" si="146"/>
        <v>0</v>
      </c>
      <c r="I348" s="125">
        <v>0</v>
      </c>
      <c r="J348" s="125">
        <v>0</v>
      </c>
      <c r="K348" s="125">
        <v>0</v>
      </c>
      <c r="L348" s="125">
        <v>0</v>
      </c>
      <c r="M348" s="125">
        <v>0</v>
      </c>
      <c r="N348" s="125">
        <v>0</v>
      </c>
      <c r="O348" s="125">
        <v>0</v>
      </c>
      <c r="P348" s="125">
        <v>0</v>
      </c>
      <c r="Q348" s="125"/>
      <c r="R348" s="125">
        <v>0</v>
      </c>
      <c r="S348" s="125">
        <v>0</v>
      </c>
      <c r="T348" s="125">
        <v>0</v>
      </c>
      <c r="U348" s="125">
        <v>0</v>
      </c>
      <c r="V348" s="125">
        <v>0</v>
      </c>
      <c r="W348" s="125">
        <v>0</v>
      </c>
      <c r="X348" s="123" t="s">
        <v>518</v>
      </c>
      <c r="Y348" s="123" t="s">
        <v>140</v>
      </c>
      <c r="Z348" s="123" t="s">
        <v>159</v>
      </c>
      <c r="AA348" s="124" t="s">
        <v>519</v>
      </c>
      <c r="AB348" s="125">
        <f t="shared" si="159"/>
        <v>0</v>
      </c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>
        <v>0</v>
      </c>
      <c r="BE348" s="125">
        <f t="shared" si="148"/>
        <v>0</v>
      </c>
      <c r="BF348" s="125">
        <f t="shared" si="149"/>
        <v>0</v>
      </c>
      <c r="BG348" s="125"/>
      <c r="BH348" s="125"/>
      <c r="BI348" s="125">
        <v>0</v>
      </c>
      <c r="BJ348" s="125">
        <v>0</v>
      </c>
      <c r="BK348" s="125">
        <v>0</v>
      </c>
      <c r="BL348" s="125">
        <v>0</v>
      </c>
      <c r="BM348" s="125">
        <v>0</v>
      </c>
      <c r="BN348" s="125">
        <v>0</v>
      </c>
      <c r="BO348" s="125">
        <v>0</v>
      </c>
      <c r="BP348" s="125">
        <v>0</v>
      </c>
      <c r="BQ348" s="125">
        <v>0</v>
      </c>
    </row>
    <row r="349" s="110" customFormat="1" ht="19.5" customHeight="1" spans="1:69">
      <c r="A349" s="123" t="s">
        <v>518</v>
      </c>
      <c r="B349" s="123" t="s">
        <v>140</v>
      </c>
      <c r="C349" s="123" t="s">
        <v>175</v>
      </c>
      <c r="D349" s="124" t="s">
        <v>520</v>
      </c>
      <c r="E349" s="125">
        <f t="shared" si="144"/>
        <v>0</v>
      </c>
      <c r="F349" s="125">
        <f t="shared" si="145"/>
        <v>0</v>
      </c>
      <c r="G349" s="125">
        <v>0</v>
      </c>
      <c r="H349" s="125">
        <f t="shared" si="146"/>
        <v>0</v>
      </c>
      <c r="I349" s="125">
        <v>0</v>
      </c>
      <c r="J349" s="125">
        <v>0</v>
      </c>
      <c r="K349" s="125">
        <v>0</v>
      </c>
      <c r="L349" s="125">
        <v>0</v>
      </c>
      <c r="M349" s="125">
        <v>0</v>
      </c>
      <c r="N349" s="125">
        <v>0</v>
      </c>
      <c r="O349" s="125">
        <v>0</v>
      </c>
      <c r="P349" s="125">
        <v>0</v>
      </c>
      <c r="Q349" s="125"/>
      <c r="R349" s="125">
        <v>0</v>
      </c>
      <c r="S349" s="125">
        <v>0</v>
      </c>
      <c r="T349" s="125">
        <v>0</v>
      </c>
      <c r="U349" s="125">
        <v>0</v>
      </c>
      <c r="V349" s="125">
        <v>0</v>
      </c>
      <c r="W349" s="125">
        <v>0</v>
      </c>
      <c r="X349" s="123" t="s">
        <v>518</v>
      </c>
      <c r="Y349" s="123" t="s">
        <v>140</v>
      </c>
      <c r="Z349" s="123" t="s">
        <v>175</v>
      </c>
      <c r="AA349" s="124" t="s">
        <v>520</v>
      </c>
      <c r="AB349" s="125">
        <f t="shared" si="159"/>
        <v>0</v>
      </c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>
        <v>0</v>
      </c>
      <c r="BE349" s="125">
        <f t="shared" si="148"/>
        <v>0</v>
      </c>
      <c r="BF349" s="125">
        <f t="shared" si="149"/>
        <v>0</v>
      </c>
      <c r="BG349" s="125"/>
      <c r="BH349" s="125"/>
      <c r="BI349" s="125">
        <v>0</v>
      </c>
      <c r="BJ349" s="125">
        <v>0</v>
      </c>
      <c r="BK349" s="125">
        <v>0</v>
      </c>
      <c r="BL349" s="125">
        <v>0</v>
      </c>
      <c r="BM349" s="125">
        <v>0</v>
      </c>
      <c r="BN349" s="125">
        <v>0</v>
      </c>
      <c r="BO349" s="125">
        <v>0</v>
      </c>
      <c r="BP349" s="125">
        <v>0</v>
      </c>
      <c r="BQ349" s="125">
        <v>0</v>
      </c>
    </row>
    <row r="350" s="110" customFormat="1" ht="18.75" customHeight="1" spans="1:69">
      <c r="A350" s="123" t="s">
        <v>518</v>
      </c>
      <c r="B350" s="123" t="s">
        <v>140</v>
      </c>
      <c r="C350" s="123" t="s">
        <v>385</v>
      </c>
      <c r="D350" s="124" t="s">
        <v>521</v>
      </c>
      <c r="E350" s="125">
        <f t="shared" si="144"/>
        <v>29.07</v>
      </c>
      <c r="F350" s="125">
        <f t="shared" si="145"/>
        <v>23.97</v>
      </c>
      <c r="G350" s="125">
        <v>14.85</v>
      </c>
      <c r="H350" s="125">
        <f t="shared" si="146"/>
        <v>0</v>
      </c>
      <c r="I350" s="125">
        <v>0</v>
      </c>
      <c r="J350" s="125">
        <v>0</v>
      </c>
      <c r="K350" s="125">
        <v>0</v>
      </c>
      <c r="L350" s="125">
        <v>0</v>
      </c>
      <c r="M350" s="125">
        <v>1.24</v>
      </c>
      <c r="N350" s="125">
        <v>0</v>
      </c>
      <c r="O350" s="125">
        <v>7.88</v>
      </c>
      <c r="P350" s="125">
        <v>0</v>
      </c>
      <c r="Q350" s="125"/>
      <c r="R350" s="125">
        <v>0</v>
      </c>
      <c r="S350" s="125">
        <v>0</v>
      </c>
      <c r="T350" s="125">
        <v>0</v>
      </c>
      <c r="U350" s="125">
        <v>0</v>
      </c>
      <c r="V350" s="125">
        <v>0</v>
      </c>
      <c r="W350" s="125">
        <v>0</v>
      </c>
      <c r="X350" s="123" t="s">
        <v>518</v>
      </c>
      <c r="Y350" s="123" t="s">
        <v>140</v>
      </c>
      <c r="Z350" s="123" t="s">
        <v>385</v>
      </c>
      <c r="AA350" s="124" t="s">
        <v>521</v>
      </c>
      <c r="AB350" s="125">
        <f t="shared" si="159"/>
        <v>5.1</v>
      </c>
      <c r="AC350" s="136">
        <v>0.68</v>
      </c>
      <c r="AD350" s="136">
        <v>0</v>
      </c>
      <c r="AE350" s="137">
        <v>0</v>
      </c>
      <c r="AF350" s="137">
        <v>0</v>
      </c>
      <c r="AG350" s="136">
        <v>0</v>
      </c>
      <c r="AH350" s="136">
        <v>0</v>
      </c>
      <c r="AI350" s="136">
        <v>0</v>
      </c>
      <c r="AJ350" s="136">
        <v>0</v>
      </c>
      <c r="AK350" s="136">
        <v>0</v>
      </c>
      <c r="AL350" s="136">
        <v>0.4</v>
      </c>
      <c r="AM350" s="137">
        <v>0</v>
      </c>
      <c r="AN350" s="136">
        <v>0</v>
      </c>
      <c r="AO350" s="136">
        <v>0</v>
      </c>
      <c r="AP350" s="136">
        <v>0</v>
      </c>
      <c r="AQ350" s="136">
        <v>0</v>
      </c>
      <c r="AR350" s="136">
        <v>0.58</v>
      </c>
      <c r="AS350" s="137">
        <v>0</v>
      </c>
      <c r="AT350" s="137">
        <v>0</v>
      </c>
      <c r="AU350" s="137">
        <v>0</v>
      </c>
      <c r="AV350" s="136">
        <v>0</v>
      </c>
      <c r="AW350" s="137">
        <v>0</v>
      </c>
      <c r="AX350" s="136">
        <v>1.5</v>
      </c>
      <c r="AY350" s="136">
        <v>0</v>
      </c>
      <c r="AZ350" s="136">
        <v>0</v>
      </c>
      <c r="BA350" s="136">
        <v>0.2</v>
      </c>
      <c r="BB350" s="136">
        <v>0</v>
      </c>
      <c r="BC350" s="136">
        <v>1.74</v>
      </c>
      <c r="BD350" s="125">
        <v>0</v>
      </c>
      <c r="BE350" s="125">
        <f t="shared" si="148"/>
        <v>0</v>
      </c>
      <c r="BF350" s="125">
        <f t="shared" si="149"/>
        <v>0</v>
      </c>
      <c r="BG350" s="125"/>
      <c r="BH350" s="125"/>
      <c r="BI350" s="125">
        <v>0</v>
      </c>
      <c r="BJ350" s="125">
        <v>0</v>
      </c>
      <c r="BK350" s="125">
        <v>0</v>
      </c>
      <c r="BL350" s="125">
        <v>0</v>
      </c>
      <c r="BM350" s="125">
        <v>0</v>
      </c>
      <c r="BN350" s="125">
        <v>0</v>
      </c>
      <c r="BO350" s="125">
        <v>0</v>
      </c>
      <c r="BP350" s="125">
        <v>0</v>
      </c>
      <c r="BQ350" s="125">
        <v>0</v>
      </c>
    </row>
    <row r="351" s="110" customFormat="1" ht="19.5" customHeight="1" spans="1:69">
      <c r="A351" s="123" t="s">
        <v>518</v>
      </c>
      <c r="B351" s="123" t="s">
        <v>140</v>
      </c>
      <c r="C351" s="123" t="s">
        <v>182</v>
      </c>
      <c r="D351" s="124" t="s">
        <v>522</v>
      </c>
      <c r="E351" s="125">
        <f t="shared" si="144"/>
        <v>0</v>
      </c>
      <c r="F351" s="125">
        <f t="shared" si="145"/>
        <v>0</v>
      </c>
      <c r="G351" s="125">
        <v>0</v>
      </c>
      <c r="H351" s="125">
        <f t="shared" si="146"/>
        <v>0</v>
      </c>
      <c r="I351" s="125">
        <v>0</v>
      </c>
      <c r="J351" s="125">
        <v>0</v>
      </c>
      <c r="K351" s="125">
        <v>0</v>
      </c>
      <c r="L351" s="125">
        <v>0</v>
      </c>
      <c r="M351" s="125">
        <v>0</v>
      </c>
      <c r="N351" s="125">
        <v>0</v>
      </c>
      <c r="O351" s="125">
        <v>0</v>
      </c>
      <c r="P351" s="125">
        <v>0</v>
      </c>
      <c r="Q351" s="125"/>
      <c r="R351" s="125">
        <v>0</v>
      </c>
      <c r="S351" s="125">
        <v>0</v>
      </c>
      <c r="T351" s="125">
        <v>0</v>
      </c>
      <c r="U351" s="125">
        <v>0</v>
      </c>
      <c r="V351" s="125">
        <v>0</v>
      </c>
      <c r="W351" s="125">
        <v>0</v>
      </c>
      <c r="X351" s="123" t="s">
        <v>518</v>
      </c>
      <c r="Y351" s="123" t="s">
        <v>140</v>
      </c>
      <c r="Z351" s="123" t="s">
        <v>182</v>
      </c>
      <c r="AA351" s="124" t="s">
        <v>522</v>
      </c>
      <c r="AB351" s="125">
        <f t="shared" si="159"/>
        <v>0</v>
      </c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>
        <v>0</v>
      </c>
      <c r="BE351" s="125">
        <f t="shared" si="148"/>
        <v>0</v>
      </c>
      <c r="BF351" s="125">
        <f t="shared" si="149"/>
        <v>0</v>
      </c>
      <c r="BG351" s="125"/>
      <c r="BH351" s="125"/>
      <c r="BI351" s="125">
        <v>0</v>
      </c>
      <c r="BJ351" s="125">
        <v>0</v>
      </c>
      <c r="BK351" s="125">
        <v>0</v>
      </c>
      <c r="BL351" s="125">
        <v>0</v>
      </c>
      <c r="BM351" s="125">
        <v>0</v>
      </c>
      <c r="BN351" s="125">
        <v>0</v>
      </c>
      <c r="BO351" s="125">
        <v>0</v>
      </c>
      <c r="BP351" s="125">
        <v>0</v>
      </c>
      <c r="BQ351" s="125">
        <v>0</v>
      </c>
    </row>
    <row r="352" s="110" customFormat="1" ht="19.5" customHeight="1" spans="1:69">
      <c r="A352" s="123" t="s">
        <v>518</v>
      </c>
      <c r="B352" s="123" t="s">
        <v>140</v>
      </c>
      <c r="C352" s="123" t="s">
        <v>152</v>
      </c>
      <c r="D352" s="124" t="s">
        <v>153</v>
      </c>
      <c r="E352" s="125">
        <f t="shared" si="144"/>
        <v>400.04</v>
      </c>
      <c r="F352" s="125">
        <f t="shared" si="145"/>
        <v>211.64</v>
      </c>
      <c r="G352" s="125">
        <v>129.93</v>
      </c>
      <c r="H352" s="125">
        <f t="shared" si="146"/>
        <v>0</v>
      </c>
      <c r="I352" s="125">
        <v>0</v>
      </c>
      <c r="J352" s="125">
        <v>0</v>
      </c>
      <c r="K352" s="125">
        <v>0</v>
      </c>
      <c r="L352" s="125">
        <v>0</v>
      </c>
      <c r="M352" s="125">
        <v>10.83</v>
      </c>
      <c r="N352" s="125">
        <v>0</v>
      </c>
      <c r="O352" s="125">
        <v>70.88</v>
      </c>
      <c r="P352" s="125">
        <v>0</v>
      </c>
      <c r="Q352" s="125"/>
      <c r="R352" s="125">
        <v>0</v>
      </c>
      <c r="S352" s="125">
        <v>0</v>
      </c>
      <c r="T352" s="125">
        <v>0</v>
      </c>
      <c r="U352" s="125">
        <v>0</v>
      </c>
      <c r="V352" s="125">
        <v>0</v>
      </c>
      <c r="W352" s="125">
        <v>0</v>
      </c>
      <c r="X352" s="123" t="s">
        <v>518</v>
      </c>
      <c r="Y352" s="123" t="s">
        <v>140</v>
      </c>
      <c r="Z352" s="123" t="s">
        <v>152</v>
      </c>
      <c r="AA352" s="124" t="s">
        <v>153</v>
      </c>
      <c r="AB352" s="125">
        <f t="shared" si="159"/>
        <v>188.4</v>
      </c>
      <c r="AC352" s="136">
        <v>41.2</v>
      </c>
      <c r="AD352" s="136">
        <v>10.48</v>
      </c>
      <c r="AE352" s="137">
        <v>0</v>
      </c>
      <c r="AF352" s="137">
        <v>0</v>
      </c>
      <c r="AG352" s="136">
        <v>0</v>
      </c>
      <c r="AH352" s="136">
        <v>0</v>
      </c>
      <c r="AI352" s="136">
        <v>0</v>
      </c>
      <c r="AJ352" s="136">
        <v>0</v>
      </c>
      <c r="AK352" s="136">
        <v>0</v>
      </c>
      <c r="AL352" s="136">
        <v>40.3</v>
      </c>
      <c r="AM352" s="137">
        <v>0</v>
      </c>
      <c r="AN352" s="136">
        <v>3</v>
      </c>
      <c r="AO352" s="136">
        <v>0</v>
      </c>
      <c r="AP352" s="136">
        <v>4.9</v>
      </c>
      <c r="AQ352" s="136">
        <v>4.9</v>
      </c>
      <c r="AR352" s="136">
        <v>4.8</v>
      </c>
      <c r="AS352" s="137">
        <v>5</v>
      </c>
      <c r="AT352" s="137">
        <v>0</v>
      </c>
      <c r="AU352" s="137">
        <v>0</v>
      </c>
      <c r="AV352" s="136">
        <v>15</v>
      </c>
      <c r="AW352" s="137">
        <v>10</v>
      </c>
      <c r="AX352" s="136">
        <v>15.42</v>
      </c>
      <c r="AY352" s="136">
        <v>0</v>
      </c>
      <c r="AZ352" s="136">
        <v>0</v>
      </c>
      <c r="BA352" s="136">
        <v>20</v>
      </c>
      <c r="BB352" s="136">
        <v>0</v>
      </c>
      <c r="BC352" s="136">
        <v>13.4</v>
      </c>
      <c r="BD352" s="125">
        <v>0</v>
      </c>
      <c r="BE352" s="125">
        <f t="shared" si="148"/>
        <v>0</v>
      </c>
      <c r="BF352" s="125">
        <f t="shared" si="149"/>
        <v>0</v>
      </c>
      <c r="BG352" s="125"/>
      <c r="BH352" s="125"/>
      <c r="BI352" s="125">
        <v>0</v>
      </c>
      <c r="BJ352" s="125">
        <v>0</v>
      </c>
      <c r="BK352" s="125">
        <v>0</v>
      </c>
      <c r="BL352" s="125">
        <v>0</v>
      </c>
      <c r="BM352" s="125">
        <v>0</v>
      </c>
      <c r="BN352" s="125">
        <v>0</v>
      </c>
      <c r="BO352" s="125">
        <v>0</v>
      </c>
      <c r="BP352" s="125">
        <v>0</v>
      </c>
      <c r="BQ352" s="125">
        <v>0</v>
      </c>
    </row>
    <row r="353" s="110" customFormat="1" spans="1:69">
      <c r="A353" s="123"/>
      <c r="B353" s="123" t="s">
        <v>159</v>
      </c>
      <c r="C353" s="123"/>
      <c r="D353" s="124" t="s">
        <v>523</v>
      </c>
      <c r="E353" s="125">
        <f t="shared" si="144"/>
        <v>0</v>
      </c>
      <c r="F353" s="125">
        <f t="shared" si="145"/>
        <v>0</v>
      </c>
      <c r="G353" s="125">
        <v>0</v>
      </c>
      <c r="H353" s="125">
        <f t="shared" si="146"/>
        <v>0</v>
      </c>
      <c r="I353" s="125">
        <v>0</v>
      </c>
      <c r="J353" s="125">
        <v>0</v>
      </c>
      <c r="K353" s="125">
        <v>0</v>
      </c>
      <c r="L353" s="125">
        <v>0</v>
      </c>
      <c r="M353" s="125">
        <v>0</v>
      </c>
      <c r="N353" s="125">
        <v>0</v>
      </c>
      <c r="O353" s="125">
        <v>0</v>
      </c>
      <c r="P353" s="125">
        <v>0</v>
      </c>
      <c r="Q353" s="125"/>
      <c r="R353" s="125">
        <v>0</v>
      </c>
      <c r="S353" s="125">
        <v>0</v>
      </c>
      <c r="T353" s="125">
        <v>0</v>
      </c>
      <c r="U353" s="125">
        <v>0</v>
      </c>
      <c r="V353" s="125">
        <v>0</v>
      </c>
      <c r="W353" s="125">
        <v>0</v>
      </c>
      <c r="X353" s="123"/>
      <c r="Y353" s="123" t="s">
        <v>159</v>
      </c>
      <c r="Z353" s="123"/>
      <c r="AA353" s="124" t="s">
        <v>523</v>
      </c>
      <c r="AB353" s="125">
        <f>SUM(AB354)</f>
        <v>0</v>
      </c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>
        <v>0</v>
      </c>
      <c r="BE353" s="125">
        <f t="shared" si="148"/>
        <v>0</v>
      </c>
      <c r="BF353" s="125">
        <f t="shared" si="149"/>
        <v>0</v>
      </c>
      <c r="BG353" s="125"/>
      <c r="BH353" s="125"/>
      <c r="BI353" s="125">
        <v>0</v>
      </c>
      <c r="BJ353" s="125">
        <v>0</v>
      </c>
      <c r="BK353" s="125">
        <v>0</v>
      </c>
      <c r="BL353" s="125">
        <v>0</v>
      </c>
      <c r="BM353" s="125">
        <v>0</v>
      </c>
      <c r="BN353" s="125">
        <v>0</v>
      </c>
      <c r="BO353" s="125">
        <v>0</v>
      </c>
      <c r="BP353" s="125">
        <v>0</v>
      </c>
      <c r="BQ353" s="125">
        <v>0</v>
      </c>
    </row>
    <row r="354" s="110" customFormat="1" spans="1:69">
      <c r="A354" s="123" t="s">
        <v>518</v>
      </c>
      <c r="B354" s="123" t="s">
        <v>161</v>
      </c>
      <c r="C354" s="123" t="s">
        <v>154</v>
      </c>
      <c r="D354" s="124" t="s">
        <v>524</v>
      </c>
      <c r="E354" s="125">
        <f t="shared" si="144"/>
        <v>0</v>
      </c>
      <c r="F354" s="125">
        <f t="shared" si="145"/>
        <v>0</v>
      </c>
      <c r="G354" s="125">
        <v>0</v>
      </c>
      <c r="H354" s="125">
        <f t="shared" si="146"/>
        <v>0</v>
      </c>
      <c r="I354" s="125">
        <v>0</v>
      </c>
      <c r="J354" s="125">
        <v>0</v>
      </c>
      <c r="K354" s="125">
        <v>0</v>
      </c>
      <c r="L354" s="125">
        <v>0</v>
      </c>
      <c r="M354" s="125">
        <v>0</v>
      </c>
      <c r="N354" s="125">
        <v>0</v>
      </c>
      <c r="O354" s="125">
        <v>0</v>
      </c>
      <c r="P354" s="125">
        <v>0</v>
      </c>
      <c r="Q354" s="125"/>
      <c r="R354" s="125">
        <v>0</v>
      </c>
      <c r="S354" s="125">
        <v>0</v>
      </c>
      <c r="T354" s="125">
        <v>0</v>
      </c>
      <c r="U354" s="125">
        <v>0</v>
      </c>
      <c r="V354" s="125">
        <v>0</v>
      </c>
      <c r="W354" s="125">
        <v>0</v>
      </c>
      <c r="X354" s="123" t="s">
        <v>518</v>
      </c>
      <c r="Y354" s="123" t="s">
        <v>161</v>
      </c>
      <c r="Z354" s="123" t="s">
        <v>154</v>
      </c>
      <c r="AA354" s="124" t="s">
        <v>524</v>
      </c>
      <c r="AB354" s="125">
        <f>SUBTOTAL(9,AC354:BD354)</f>
        <v>0</v>
      </c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>
        <v>0</v>
      </c>
      <c r="BE354" s="125">
        <f t="shared" si="148"/>
        <v>0</v>
      </c>
      <c r="BF354" s="125">
        <f t="shared" si="149"/>
        <v>0</v>
      </c>
      <c r="BG354" s="125"/>
      <c r="BH354" s="125"/>
      <c r="BI354" s="125">
        <v>0</v>
      </c>
      <c r="BJ354" s="125">
        <v>0</v>
      </c>
      <c r="BK354" s="125">
        <v>0</v>
      </c>
      <c r="BL354" s="125">
        <v>0</v>
      </c>
      <c r="BM354" s="125">
        <v>0</v>
      </c>
      <c r="BN354" s="125">
        <v>0</v>
      </c>
      <c r="BO354" s="125">
        <v>0</v>
      </c>
      <c r="BP354" s="125">
        <v>0</v>
      </c>
      <c r="BQ354" s="125">
        <v>0</v>
      </c>
    </row>
    <row r="355" s="110" customFormat="1" spans="1:69">
      <c r="A355" s="123" t="s">
        <v>525</v>
      </c>
      <c r="B355" s="123"/>
      <c r="C355" s="123"/>
      <c r="D355" s="124" t="s">
        <v>526</v>
      </c>
      <c r="E355" s="125">
        <f t="shared" si="144"/>
        <v>9416.39</v>
      </c>
      <c r="F355" s="125">
        <f t="shared" si="145"/>
        <v>9377.79</v>
      </c>
      <c r="G355" s="125">
        <v>110.32</v>
      </c>
      <c r="H355" s="125">
        <f t="shared" si="146"/>
        <v>0</v>
      </c>
      <c r="I355" s="125">
        <v>0</v>
      </c>
      <c r="J355" s="125">
        <v>0</v>
      </c>
      <c r="K355" s="125">
        <v>0</v>
      </c>
      <c r="L355" s="125">
        <v>0</v>
      </c>
      <c r="M355" s="125">
        <v>9.19</v>
      </c>
      <c r="N355" s="125">
        <v>0</v>
      </c>
      <c r="O355" s="125">
        <v>58.28</v>
      </c>
      <c r="P355" s="125">
        <v>0</v>
      </c>
      <c r="Q355" s="125"/>
      <c r="R355" s="125">
        <v>0</v>
      </c>
      <c r="S355" s="125">
        <v>0</v>
      </c>
      <c r="T355" s="125">
        <v>0</v>
      </c>
      <c r="U355" s="125">
        <v>9200</v>
      </c>
      <c r="V355" s="125">
        <v>0</v>
      </c>
      <c r="W355" s="125">
        <v>0</v>
      </c>
      <c r="X355" s="123" t="s">
        <v>525</v>
      </c>
      <c r="Y355" s="123"/>
      <c r="Z355" s="123"/>
      <c r="AA355" s="124" t="s">
        <v>526</v>
      </c>
      <c r="AB355" s="125">
        <f>AB356+AB359+AB361</f>
        <v>37.8</v>
      </c>
      <c r="AC355" s="125">
        <f t="shared" ref="AC355:BD355" si="160">AC356+AC359+AC361</f>
        <v>14.22</v>
      </c>
      <c r="AD355" s="125">
        <f t="shared" si="160"/>
        <v>0</v>
      </c>
      <c r="AE355" s="125">
        <f t="shared" si="160"/>
        <v>0</v>
      </c>
      <c r="AF355" s="125">
        <f t="shared" si="160"/>
        <v>0</v>
      </c>
      <c r="AG355" s="125">
        <f t="shared" si="160"/>
        <v>0.4</v>
      </c>
      <c r="AH355" s="125">
        <f t="shared" si="160"/>
        <v>2</v>
      </c>
      <c r="AI355" s="125">
        <f t="shared" si="160"/>
        <v>0.6</v>
      </c>
      <c r="AJ355" s="125">
        <f t="shared" si="160"/>
        <v>0</v>
      </c>
      <c r="AK355" s="125">
        <f t="shared" si="160"/>
        <v>0</v>
      </c>
      <c r="AL355" s="125">
        <f t="shared" si="160"/>
        <v>0</v>
      </c>
      <c r="AM355" s="125">
        <f t="shared" si="160"/>
        <v>0</v>
      </c>
      <c r="AN355" s="125">
        <f t="shared" si="160"/>
        <v>1</v>
      </c>
      <c r="AO355" s="125">
        <f t="shared" si="160"/>
        <v>0</v>
      </c>
      <c r="AP355" s="125">
        <f t="shared" si="160"/>
        <v>0</v>
      </c>
      <c r="AQ355" s="125">
        <f t="shared" si="160"/>
        <v>0</v>
      </c>
      <c r="AR355" s="125">
        <f t="shared" si="160"/>
        <v>5</v>
      </c>
      <c r="AS355" s="125">
        <f t="shared" si="160"/>
        <v>0</v>
      </c>
      <c r="AT355" s="125">
        <f t="shared" si="160"/>
        <v>0</v>
      </c>
      <c r="AU355" s="125">
        <f t="shared" si="160"/>
        <v>0</v>
      </c>
      <c r="AV355" s="125">
        <f t="shared" si="160"/>
        <v>0</v>
      </c>
      <c r="AW355" s="125">
        <f t="shared" si="160"/>
        <v>2</v>
      </c>
      <c r="AX355" s="125">
        <f t="shared" si="160"/>
        <v>12.58</v>
      </c>
      <c r="AY355" s="125">
        <f t="shared" si="160"/>
        <v>0</v>
      </c>
      <c r="AZ355" s="125">
        <f t="shared" si="160"/>
        <v>0</v>
      </c>
      <c r="BA355" s="125">
        <f t="shared" si="160"/>
        <v>0</v>
      </c>
      <c r="BB355" s="125">
        <f t="shared" si="160"/>
        <v>0</v>
      </c>
      <c r="BC355" s="125">
        <f t="shared" si="160"/>
        <v>0</v>
      </c>
      <c r="BD355" s="125">
        <f t="shared" si="160"/>
        <v>0</v>
      </c>
      <c r="BE355" s="125">
        <f t="shared" si="148"/>
        <v>0.8</v>
      </c>
      <c r="BF355" s="125">
        <f t="shared" si="149"/>
        <v>0</v>
      </c>
      <c r="BG355" s="125"/>
      <c r="BH355" s="125"/>
      <c r="BI355" s="125">
        <v>0</v>
      </c>
      <c r="BJ355" s="125">
        <v>0</v>
      </c>
      <c r="BK355" s="125">
        <v>0.8</v>
      </c>
      <c r="BL355" s="125">
        <v>0</v>
      </c>
      <c r="BM355" s="125">
        <v>0</v>
      </c>
      <c r="BN355" s="125">
        <v>0</v>
      </c>
      <c r="BO355" s="125">
        <v>0</v>
      </c>
      <c r="BP355" s="125">
        <v>0</v>
      </c>
      <c r="BQ355" s="125">
        <v>0</v>
      </c>
    </row>
    <row r="356" s="110" customFormat="1" spans="1:69">
      <c r="A356" s="123"/>
      <c r="B356" s="123" t="s">
        <v>137</v>
      </c>
      <c r="C356" s="123"/>
      <c r="D356" s="124" t="s">
        <v>527</v>
      </c>
      <c r="E356" s="125">
        <f t="shared" si="144"/>
        <v>0</v>
      </c>
      <c r="F356" s="125">
        <f t="shared" si="145"/>
        <v>0</v>
      </c>
      <c r="G356" s="125">
        <v>0</v>
      </c>
      <c r="H356" s="125">
        <f t="shared" si="146"/>
        <v>0</v>
      </c>
      <c r="I356" s="125">
        <v>0</v>
      </c>
      <c r="J356" s="125">
        <v>0</v>
      </c>
      <c r="K356" s="125">
        <v>0</v>
      </c>
      <c r="L356" s="125">
        <v>0</v>
      </c>
      <c r="M356" s="125">
        <v>0</v>
      </c>
      <c r="N356" s="125">
        <v>0</v>
      </c>
      <c r="O356" s="125">
        <v>0</v>
      </c>
      <c r="P356" s="125">
        <v>0</v>
      </c>
      <c r="Q356" s="125"/>
      <c r="R356" s="125">
        <v>0</v>
      </c>
      <c r="S356" s="125">
        <v>0</v>
      </c>
      <c r="T356" s="125">
        <v>0</v>
      </c>
      <c r="U356" s="125">
        <v>0</v>
      </c>
      <c r="V356" s="125">
        <v>0</v>
      </c>
      <c r="W356" s="125">
        <v>0</v>
      </c>
      <c r="X356" s="123"/>
      <c r="Y356" s="123" t="s">
        <v>137</v>
      </c>
      <c r="Z356" s="123"/>
      <c r="AA356" s="124" t="s">
        <v>527</v>
      </c>
      <c r="AB356" s="125">
        <f t="shared" si="147"/>
        <v>0</v>
      </c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>
        <v>0</v>
      </c>
      <c r="BE356" s="125">
        <f t="shared" si="148"/>
        <v>0</v>
      </c>
      <c r="BF356" s="125">
        <f t="shared" si="149"/>
        <v>0</v>
      </c>
      <c r="BG356" s="125"/>
      <c r="BH356" s="125"/>
      <c r="BI356" s="125">
        <v>0</v>
      </c>
      <c r="BJ356" s="125">
        <v>0</v>
      </c>
      <c r="BK356" s="125">
        <v>0</v>
      </c>
      <c r="BL356" s="125">
        <v>0</v>
      </c>
      <c r="BM356" s="125">
        <v>0</v>
      </c>
      <c r="BN356" s="125">
        <v>0</v>
      </c>
      <c r="BO356" s="125">
        <v>0</v>
      </c>
      <c r="BP356" s="125">
        <v>0</v>
      </c>
      <c r="BQ356" s="125">
        <v>0</v>
      </c>
    </row>
    <row r="357" s="110" customFormat="1" spans="1:69">
      <c r="A357" s="123" t="s">
        <v>528</v>
      </c>
      <c r="B357" s="123" t="s">
        <v>140</v>
      </c>
      <c r="C357" s="123" t="s">
        <v>145</v>
      </c>
      <c r="D357" s="124" t="s">
        <v>529</v>
      </c>
      <c r="E357" s="125">
        <f t="shared" si="144"/>
        <v>0</v>
      </c>
      <c r="F357" s="125">
        <f t="shared" si="145"/>
        <v>0</v>
      </c>
      <c r="G357" s="125">
        <v>0</v>
      </c>
      <c r="H357" s="125">
        <f t="shared" si="146"/>
        <v>0</v>
      </c>
      <c r="I357" s="125">
        <v>0</v>
      </c>
      <c r="J357" s="125">
        <v>0</v>
      </c>
      <c r="K357" s="125">
        <v>0</v>
      </c>
      <c r="L357" s="125">
        <v>0</v>
      </c>
      <c r="M357" s="125">
        <v>0</v>
      </c>
      <c r="N357" s="125">
        <v>0</v>
      </c>
      <c r="O357" s="125">
        <v>0</v>
      </c>
      <c r="P357" s="125">
        <v>0</v>
      </c>
      <c r="Q357" s="125"/>
      <c r="R357" s="125">
        <v>0</v>
      </c>
      <c r="S357" s="125">
        <v>0</v>
      </c>
      <c r="T357" s="125">
        <v>0</v>
      </c>
      <c r="U357" s="125">
        <v>0</v>
      </c>
      <c r="V357" s="125">
        <v>0</v>
      </c>
      <c r="W357" s="125">
        <v>0</v>
      </c>
      <c r="X357" s="123" t="s">
        <v>528</v>
      </c>
      <c r="Y357" s="123" t="s">
        <v>140</v>
      </c>
      <c r="Z357" s="123" t="s">
        <v>145</v>
      </c>
      <c r="AA357" s="124" t="s">
        <v>529</v>
      </c>
      <c r="AB357" s="125">
        <f t="shared" ref="AB357:AB358" si="161">SUBTOTAL(9,AC357:BD357)</f>
        <v>0</v>
      </c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>
        <v>0</v>
      </c>
      <c r="BE357" s="125">
        <f t="shared" si="148"/>
        <v>0</v>
      </c>
      <c r="BF357" s="125">
        <f t="shared" si="149"/>
        <v>0</v>
      </c>
      <c r="BG357" s="125"/>
      <c r="BH357" s="125"/>
      <c r="BI357" s="125">
        <v>0</v>
      </c>
      <c r="BJ357" s="125">
        <v>0</v>
      </c>
      <c r="BK357" s="125">
        <v>0</v>
      </c>
      <c r="BL357" s="125">
        <v>0</v>
      </c>
      <c r="BM357" s="125">
        <v>0</v>
      </c>
      <c r="BN357" s="125">
        <v>0</v>
      </c>
      <c r="BO357" s="125">
        <v>0</v>
      </c>
      <c r="BP357" s="125">
        <v>0</v>
      </c>
      <c r="BQ357" s="125">
        <v>0</v>
      </c>
    </row>
    <row r="358" s="110" customFormat="1" spans="1:69">
      <c r="A358" s="123" t="s">
        <v>528</v>
      </c>
      <c r="B358" s="123" t="s">
        <v>140</v>
      </c>
      <c r="C358" s="123" t="s">
        <v>159</v>
      </c>
      <c r="D358" s="124" t="s">
        <v>530</v>
      </c>
      <c r="E358" s="125">
        <f t="shared" si="144"/>
        <v>0</v>
      </c>
      <c r="F358" s="125">
        <f t="shared" si="145"/>
        <v>0</v>
      </c>
      <c r="G358" s="125">
        <v>0</v>
      </c>
      <c r="H358" s="125">
        <f t="shared" si="146"/>
        <v>0</v>
      </c>
      <c r="I358" s="125">
        <v>0</v>
      </c>
      <c r="J358" s="125">
        <v>0</v>
      </c>
      <c r="K358" s="125">
        <v>0</v>
      </c>
      <c r="L358" s="125">
        <v>0</v>
      </c>
      <c r="M358" s="125">
        <v>0</v>
      </c>
      <c r="N358" s="125">
        <v>0</v>
      </c>
      <c r="O358" s="125">
        <v>0</v>
      </c>
      <c r="P358" s="125">
        <v>0</v>
      </c>
      <c r="Q358" s="125"/>
      <c r="R358" s="125">
        <v>0</v>
      </c>
      <c r="S358" s="125">
        <v>0</v>
      </c>
      <c r="T358" s="125">
        <v>0</v>
      </c>
      <c r="U358" s="125">
        <v>0</v>
      </c>
      <c r="V358" s="125">
        <v>0</v>
      </c>
      <c r="W358" s="125">
        <v>0</v>
      </c>
      <c r="X358" s="123" t="s">
        <v>528</v>
      </c>
      <c r="Y358" s="123" t="s">
        <v>140</v>
      </c>
      <c r="Z358" s="123" t="s">
        <v>159</v>
      </c>
      <c r="AA358" s="124" t="s">
        <v>530</v>
      </c>
      <c r="AB358" s="125">
        <f t="shared" si="161"/>
        <v>0</v>
      </c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>
        <v>0</v>
      </c>
      <c r="BE358" s="125">
        <f t="shared" si="148"/>
        <v>0</v>
      </c>
      <c r="BF358" s="125">
        <f t="shared" si="149"/>
        <v>0</v>
      </c>
      <c r="BG358" s="125"/>
      <c r="BH358" s="125"/>
      <c r="BI358" s="125">
        <v>0</v>
      </c>
      <c r="BJ358" s="125">
        <v>0</v>
      </c>
      <c r="BK358" s="125">
        <v>0</v>
      </c>
      <c r="BL358" s="125">
        <v>0</v>
      </c>
      <c r="BM358" s="125">
        <v>0</v>
      </c>
      <c r="BN358" s="125">
        <v>0</v>
      </c>
      <c r="BO358" s="125">
        <v>0</v>
      </c>
      <c r="BP358" s="125">
        <v>0</v>
      </c>
      <c r="BQ358" s="125">
        <v>0</v>
      </c>
    </row>
    <row r="359" s="110" customFormat="1" spans="1:69">
      <c r="A359" s="123"/>
      <c r="B359" s="123" t="s">
        <v>142</v>
      </c>
      <c r="C359" s="123"/>
      <c r="D359" s="124" t="s">
        <v>531</v>
      </c>
      <c r="E359" s="125">
        <f t="shared" si="144"/>
        <v>9200</v>
      </c>
      <c r="F359" s="125">
        <f t="shared" si="145"/>
        <v>9200</v>
      </c>
      <c r="G359" s="125">
        <v>0</v>
      </c>
      <c r="H359" s="125">
        <f t="shared" si="146"/>
        <v>0</v>
      </c>
      <c r="I359" s="125">
        <v>0</v>
      </c>
      <c r="J359" s="125">
        <v>0</v>
      </c>
      <c r="K359" s="125">
        <v>0</v>
      </c>
      <c r="L359" s="125">
        <v>0</v>
      </c>
      <c r="M359" s="125">
        <v>0</v>
      </c>
      <c r="N359" s="125">
        <v>0</v>
      </c>
      <c r="O359" s="125">
        <v>0</v>
      </c>
      <c r="P359" s="125">
        <v>0</v>
      </c>
      <c r="Q359" s="125"/>
      <c r="R359" s="125">
        <v>0</v>
      </c>
      <c r="S359" s="125">
        <v>0</v>
      </c>
      <c r="T359" s="125">
        <v>0</v>
      </c>
      <c r="U359" s="125">
        <v>9200</v>
      </c>
      <c r="V359" s="125">
        <v>0</v>
      </c>
      <c r="W359" s="125">
        <v>0</v>
      </c>
      <c r="X359" s="123"/>
      <c r="Y359" s="123" t="s">
        <v>142</v>
      </c>
      <c r="Z359" s="123"/>
      <c r="AA359" s="124" t="s">
        <v>531</v>
      </c>
      <c r="AB359" s="125">
        <f t="shared" si="147"/>
        <v>0</v>
      </c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5">
        <v>0</v>
      </c>
      <c r="BE359" s="125">
        <f t="shared" si="148"/>
        <v>0</v>
      </c>
      <c r="BF359" s="125">
        <f t="shared" si="149"/>
        <v>0</v>
      </c>
      <c r="BG359" s="125"/>
      <c r="BH359" s="125"/>
      <c r="BI359" s="125">
        <v>0</v>
      </c>
      <c r="BJ359" s="125">
        <v>0</v>
      </c>
      <c r="BK359" s="125">
        <v>0</v>
      </c>
      <c r="BL359" s="125">
        <v>0</v>
      </c>
      <c r="BM359" s="125">
        <v>0</v>
      </c>
      <c r="BN359" s="125">
        <v>0</v>
      </c>
      <c r="BO359" s="125">
        <v>0</v>
      </c>
      <c r="BP359" s="125">
        <v>0</v>
      </c>
      <c r="BQ359" s="125">
        <v>0</v>
      </c>
    </row>
    <row r="360" s="110" customFormat="1" spans="1:69">
      <c r="A360" s="123" t="s">
        <v>528</v>
      </c>
      <c r="B360" s="123" t="s">
        <v>144</v>
      </c>
      <c r="C360" s="123" t="s">
        <v>137</v>
      </c>
      <c r="D360" s="124" t="s">
        <v>532</v>
      </c>
      <c r="E360" s="125">
        <f t="shared" si="144"/>
        <v>9200</v>
      </c>
      <c r="F360" s="125">
        <f t="shared" si="145"/>
        <v>9200</v>
      </c>
      <c r="G360" s="125">
        <v>0</v>
      </c>
      <c r="H360" s="125">
        <f t="shared" si="146"/>
        <v>0</v>
      </c>
      <c r="I360" s="125">
        <v>0</v>
      </c>
      <c r="J360" s="125">
        <v>0</v>
      </c>
      <c r="K360" s="125">
        <v>0</v>
      </c>
      <c r="L360" s="125">
        <v>0</v>
      </c>
      <c r="M360" s="125">
        <v>0</v>
      </c>
      <c r="N360" s="125">
        <v>0</v>
      </c>
      <c r="O360" s="125">
        <v>0</v>
      </c>
      <c r="P360" s="125">
        <v>0</v>
      </c>
      <c r="Q360" s="125"/>
      <c r="R360" s="125">
        <v>0</v>
      </c>
      <c r="S360" s="125">
        <v>0</v>
      </c>
      <c r="T360" s="125">
        <v>0</v>
      </c>
      <c r="U360" s="125">
        <v>9200</v>
      </c>
      <c r="V360" s="125">
        <v>0</v>
      </c>
      <c r="W360" s="125">
        <v>0</v>
      </c>
      <c r="X360" s="123" t="s">
        <v>528</v>
      </c>
      <c r="Y360" s="123" t="s">
        <v>144</v>
      </c>
      <c r="Z360" s="123" t="s">
        <v>137</v>
      </c>
      <c r="AA360" s="124" t="s">
        <v>532</v>
      </c>
      <c r="AB360" s="125">
        <f>SUBTOTAL(9,AC360:BD360)</f>
        <v>0</v>
      </c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>
        <v>0</v>
      </c>
      <c r="BE360" s="125">
        <f t="shared" si="148"/>
        <v>0</v>
      </c>
      <c r="BF360" s="125">
        <f t="shared" si="149"/>
        <v>0</v>
      </c>
      <c r="BG360" s="125"/>
      <c r="BH360" s="125"/>
      <c r="BI360" s="125">
        <v>0</v>
      </c>
      <c r="BJ360" s="125">
        <v>0</v>
      </c>
      <c r="BK360" s="125">
        <v>0</v>
      </c>
      <c r="BL360" s="125">
        <v>0</v>
      </c>
      <c r="BM360" s="125">
        <v>0</v>
      </c>
      <c r="BN360" s="125">
        <v>0</v>
      </c>
      <c r="BO360" s="125">
        <v>0</v>
      </c>
      <c r="BP360" s="125">
        <v>0</v>
      </c>
      <c r="BQ360" s="125">
        <v>0</v>
      </c>
    </row>
    <row r="361" s="110" customFormat="1" spans="1:69">
      <c r="A361" s="123"/>
      <c r="B361" s="123" t="s">
        <v>145</v>
      </c>
      <c r="C361" s="123"/>
      <c r="D361" s="124" t="s">
        <v>533</v>
      </c>
      <c r="E361" s="125">
        <f t="shared" si="144"/>
        <v>216.39</v>
      </c>
      <c r="F361" s="125">
        <f t="shared" si="145"/>
        <v>177.79</v>
      </c>
      <c r="G361" s="125">
        <v>110.32</v>
      </c>
      <c r="H361" s="125">
        <f t="shared" si="146"/>
        <v>0</v>
      </c>
      <c r="I361" s="125">
        <v>0</v>
      </c>
      <c r="J361" s="125">
        <v>0</v>
      </c>
      <c r="K361" s="125">
        <v>0</v>
      </c>
      <c r="L361" s="125">
        <v>0</v>
      </c>
      <c r="M361" s="125">
        <v>9.19</v>
      </c>
      <c r="N361" s="125">
        <v>0</v>
      </c>
      <c r="O361" s="125">
        <v>58.28</v>
      </c>
      <c r="P361" s="125">
        <v>0</v>
      </c>
      <c r="Q361" s="125"/>
      <c r="R361" s="125">
        <v>0</v>
      </c>
      <c r="S361" s="125">
        <v>0</v>
      </c>
      <c r="T361" s="125">
        <v>0</v>
      </c>
      <c r="U361" s="125">
        <v>0</v>
      </c>
      <c r="V361" s="125">
        <v>0</v>
      </c>
      <c r="W361" s="125">
        <v>0</v>
      </c>
      <c r="X361" s="123"/>
      <c r="Y361" s="123" t="s">
        <v>145</v>
      </c>
      <c r="Z361" s="123"/>
      <c r="AA361" s="124" t="s">
        <v>533</v>
      </c>
      <c r="AB361" s="125">
        <f>SUM(AB362)</f>
        <v>37.8</v>
      </c>
      <c r="AC361" s="125">
        <f t="shared" ref="AC361:BD361" si="162">SUM(AC362)</f>
        <v>14.22</v>
      </c>
      <c r="AD361" s="125">
        <f t="shared" si="162"/>
        <v>0</v>
      </c>
      <c r="AE361" s="125">
        <f t="shared" si="162"/>
        <v>0</v>
      </c>
      <c r="AF361" s="125">
        <f t="shared" si="162"/>
        <v>0</v>
      </c>
      <c r="AG361" s="125">
        <f t="shared" si="162"/>
        <v>0.4</v>
      </c>
      <c r="AH361" s="125">
        <f t="shared" si="162"/>
        <v>2</v>
      </c>
      <c r="AI361" s="125">
        <f t="shared" si="162"/>
        <v>0.6</v>
      </c>
      <c r="AJ361" s="125">
        <f t="shared" si="162"/>
        <v>0</v>
      </c>
      <c r="AK361" s="125">
        <f t="shared" si="162"/>
        <v>0</v>
      </c>
      <c r="AL361" s="125">
        <f t="shared" si="162"/>
        <v>0</v>
      </c>
      <c r="AM361" s="125">
        <f t="shared" si="162"/>
        <v>0</v>
      </c>
      <c r="AN361" s="125">
        <f t="shared" si="162"/>
        <v>1</v>
      </c>
      <c r="AO361" s="125">
        <f t="shared" si="162"/>
        <v>0</v>
      </c>
      <c r="AP361" s="125">
        <f t="shared" si="162"/>
        <v>0</v>
      </c>
      <c r="AQ361" s="125">
        <f t="shared" si="162"/>
        <v>0</v>
      </c>
      <c r="AR361" s="125">
        <f t="shared" si="162"/>
        <v>5</v>
      </c>
      <c r="AS361" s="125">
        <f t="shared" si="162"/>
        <v>0</v>
      </c>
      <c r="AT361" s="125">
        <f t="shared" si="162"/>
        <v>0</v>
      </c>
      <c r="AU361" s="125">
        <f t="shared" si="162"/>
        <v>0</v>
      </c>
      <c r="AV361" s="125">
        <f t="shared" si="162"/>
        <v>0</v>
      </c>
      <c r="AW361" s="125">
        <f t="shared" si="162"/>
        <v>2</v>
      </c>
      <c r="AX361" s="125">
        <f t="shared" si="162"/>
        <v>12.58</v>
      </c>
      <c r="AY361" s="125">
        <f t="shared" si="162"/>
        <v>0</v>
      </c>
      <c r="AZ361" s="125">
        <f t="shared" si="162"/>
        <v>0</v>
      </c>
      <c r="BA361" s="125">
        <f t="shared" si="162"/>
        <v>0</v>
      </c>
      <c r="BB361" s="125">
        <f t="shared" si="162"/>
        <v>0</v>
      </c>
      <c r="BC361" s="125">
        <f t="shared" si="162"/>
        <v>0</v>
      </c>
      <c r="BD361" s="125">
        <f t="shared" si="162"/>
        <v>0</v>
      </c>
      <c r="BE361" s="125">
        <f t="shared" si="148"/>
        <v>0.8</v>
      </c>
      <c r="BF361" s="125">
        <f t="shared" si="149"/>
        <v>0</v>
      </c>
      <c r="BG361" s="125"/>
      <c r="BH361" s="125"/>
      <c r="BI361" s="125">
        <v>0</v>
      </c>
      <c r="BJ361" s="125">
        <v>0</v>
      </c>
      <c r="BK361" s="125">
        <v>0.8</v>
      </c>
      <c r="BL361" s="125">
        <v>0</v>
      </c>
      <c r="BM361" s="125">
        <v>0</v>
      </c>
      <c r="BN361" s="125">
        <v>0</v>
      </c>
      <c r="BO361" s="125">
        <v>0</v>
      </c>
      <c r="BP361" s="125">
        <v>0</v>
      </c>
      <c r="BQ361" s="125">
        <v>0</v>
      </c>
    </row>
    <row r="362" s="110" customFormat="1" spans="1:69">
      <c r="A362" s="123" t="s">
        <v>528</v>
      </c>
      <c r="B362" s="123" t="s">
        <v>147</v>
      </c>
      <c r="C362" s="123" t="s">
        <v>154</v>
      </c>
      <c r="D362" s="124" t="s">
        <v>534</v>
      </c>
      <c r="E362" s="125">
        <f t="shared" si="144"/>
        <v>216.39</v>
      </c>
      <c r="F362" s="125">
        <f t="shared" si="145"/>
        <v>177.79</v>
      </c>
      <c r="G362" s="125">
        <v>110.32</v>
      </c>
      <c r="H362" s="125">
        <f t="shared" si="146"/>
        <v>0</v>
      </c>
      <c r="I362" s="125">
        <v>0</v>
      </c>
      <c r="J362" s="125">
        <v>0</v>
      </c>
      <c r="K362" s="125">
        <v>0</v>
      </c>
      <c r="L362" s="125">
        <v>0</v>
      </c>
      <c r="M362" s="125">
        <v>9.19</v>
      </c>
      <c r="N362" s="125">
        <v>0</v>
      </c>
      <c r="O362" s="125">
        <v>58.28</v>
      </c>
      <c r="P362" s="125">
        <v>0</v>
      </c>
      <c r="Q362" s="125"/>
      <c r="R362" s="125">
        <v>0</v>
      </c>
      <c r="S362" s="125">
        <v>0</v>
      </c>
      <c r="T362" s="125">
        <v>0</v>
      </c>
      <c r="U362" s="125">
        <v>0</v>
      </c>
      <c r="V362" s="125">
        <v>0</v>
      </c>
      <c r="W362" s="125">
        <v>0</v>
      </c>
      <c r="X362" s="123" t="s">
        <v>528</v>
      </c>
      <c r="Y362" s="123" t="s">
        <v>147</v>
      </c>
      <c r="Z362" s="123" t="s">
        <v>154</v>
      </c>
      <c r="AA362" s="124" t="s">
        <v>534</v>
      </c>
      <c r="AB362" s="125">
        <f>SUBTOTAL(9,AC362:BD362)</f>
        <v>37.8</v>
      </c>
      <c r="AC362" s="136">
        <v>14.22</v>
      </c>
      <c r="AD362" s="136">
        <v>0</v>
      </c>
      <c r="AE362" s="137">
        <v>0</v>
      </c>
      <c r="AF362" s="137">
        <v>0</v>
      </c>
      <c r="AG362" s="136">
        <v>0.4</v>
      </c>
      <c r="AH362" s="136">
        <v>2</v>
      </c>
      <c r="AI362" s="136">
        <v>0.6</v>
      </c>
      <c r="AJ362" s="136">
        <v>0</v>
      </c>
      <c r="AK362" s="136">
        <v>0</v>
      </c>
      <c r="AL362" s="136">
        <v>0</v>
      </c>
      <c r="AM362" s="137">
        <v>0</v>
      </c>
      <c r="AN362" s="136">
        <v>1</v>
      </c>
      <c r="AO362" s="136">
        <v>0</v>
      </c>
      <c r="AP362" s="136">
        <v>0</v>
      </c>
      <c r="AQ362" s="136">
        <v>0</v>
      </c>
      <c r="AR362" s="136">
        <v>5</v>
      </c>
      <c r="AS362" s="137">
        <v>0</v>
      </c>
      <c r="AT362" s="137">
        <v>0</v>
      </c>
      <c r="AU362" s="137">
        <v>0</v>
      </c>
      <c r="AV362" s="136">
        <v>0</v>
      </c>
      <c r="AW362" s="137">
        <v>2</v>
      </c>
      <c r="AX362" s="136">
        <v>12.58</v>
      </c>
      <c r="AY362" s="136">
        <v>0</v>
      </c>
      <c r="AZ362" s="136">
        <v>0</v>
      </c>
      <c r="BA362" s="136">
        <v>0</v>
      </c>
      <c r="BB362" s="136">
        <v>0</v>
      </c>
      <c r="BC362" s="136">
        <v>0</v>
      </c>
      <c r="BD362" s="125">
        <v>0</v>
      </c>
      <c r="BE362" s="125">
        <f t="shared" si="148"/>
        <v>0.8</v>
      </c>
      <c r="BF362" s="125">
        <f t="shared" si="149"/>
        <v>0</v>
      </c>
      <c r="BG362" s="125"/>
      <c r="BH362" s="125"/>
      <c r="BI362" s="125">
        <v>0</v>
      </c>
      <c r="BJ362" s="125">
        <v>0</v>
      </c>
      <c r="BK362" s="125">
        <v>0.8</v>
      </c>
      <c r="BL362" s="125">
        <v>0</v>
      </c>
      <c r="BM362" s="125">
        <v>0</v>
      </c>
      <c r="BN362" s="125">
        <v>0</v>
      </c>
      <c r="BO362" s="125">
        <v>0</v>
      </c>
      <c r="BP362" s="125">
        <v>0</v>
      </c>
      <c r="BQ362" s="125">
        <v>0</v>
      </c>
    </row>
    <row r="363" s="110" customFormat="1" spans="1:69">
      <c r="A363" s="123" t="s">
        <v>535</v>
      </c>
      <c r="B363" s="123"/>
      <c r="C363" s="123"/>
      <c r="D363" s="124" t="s">
        <v>536</v>
      </c>
      <c r="E363" s="125">
        <f t="shared" si="144"/>
        <v>0</v>
      </c>
      <c r="F363" s="125">
        <f t="shared" si="145"/>
        <v>0</v>
      </c>
      <c r="G363" s="125">
        <v>0</v>
      </c>
      <c r="H363" s="125">
        <f t="shared" si="146"/>
        <v>0</v>
      </c>
      <c r="I363" s="125">
        <v>0</v>
      </c>
      <c r="J363" s="125">
        <v>0</v>
      </c>
      <c r="K363" s="125">
        <v>0</v>
      </c>
      <c r="L363" s="125">
        <v>0</v>
      </c>
      <c r="M363" s="125">
        <v>0</v>
      </c>
      <c r="N363" s="125">
        <v>0</v>
      </c>
      <c r="O363" s="125">
        <v>0</v>
      </c>
      <c r="P363" s="125">
        <v>0</v>
      </c>
      <c r="Q363" s="125"/>
      <c r="R363" s="125">
        <v>0</v>
      </c>
      <c r="S363" s="125">
        <v>0</v>
      </c>
      <c r="T363" s="125">
        <v>0</v>
      </c>
      <c r="U363" s="125">
        <v>0</v>
      </c>
      <c r="V363" s="125">
        <v>0</v>
      </c>
      <c r="W363" s="125">
        <v>0</v>
      </c>
      <c r="X363" s="123" t="s">
        <v>535</v>
      </c>
      <c r="Y363" s="123"/>
      <c r="Z363" s="123"/>
      <c r="AA363" s="124" t="s">
        <v>536</v>
      </c>
      <c r="AB363" s="125">
        <f>AB364+AB368</f>
        <v>0</v>
      </c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>
        <v>0</v>
      </c>
      <c r="BE363" s="125">
        <f t="shared" si="148"/>
        <v>0</v>
      </c>
      <c r="BF363" s="125">
        <f t="shared" si="149"/>
        <v>0</v>
      </c>
      <c r="BG363" s="125"/>
      <c r="BH363" s="125"/>
      <c r="BI363" s="125">
        <v>0</v>
      </c>
      <c r="BJ363" s="125">
        <v>0</v>
      </c>
      <c r="BK363" s="125">
        <v>0</v>
      </c>
      <c r="BL363" s="125">
        <v>0</v>
      </c>
      <c r="BM363" s="125">
        <v>0</v>
      </c>
      <c r="BN363" s="125">
        <v>0</v>
      </c>
      <c r="BO363" s="125">
        <v>0</v>
      </c>
      <c r="BP363" s="125">
        <v>0</v>
      </c>
      <c r="BQ363" s="125">
        <v>0</v>
      </c>
    </row>
    <row r="364" s="110" customFormat="1" spans="1:69">
      <c r="A364" s="123"/>
      <c r="B364" s="123" t="s">
        <v>137</v>
      </c>
      <c r="C364" s="123"/>
      <c r="D364" s="124" t="s">
        <v>537</v>
      </c>
      <c r="E364" s="125">
        <f t="shared" si="144"/>
        <v>0</v>
      </c>
      <c r="F364" s="125">
        <f t="shared" si="145"/>
        <v>0</v>
      </c>
      <c r="G364" s="125">
        <v>0</v>
      </c>
      <c r="H364" s="125">
        <f t="shared" si="146"/>
        <v>0</v>
      </c>
      <c r="I364" s="125">
        <v>0</v>
      </c>
      <c r="J364" s="125">
        <v>0</v>
      </c>
      <c r="K364" s="125">
        <v>0</v>
      </c>
      <c r="L364" s="125">
        <v>0</v>
      </c>
      <c r="M364" s="125">
        <v>0</v>
      </c>
      <c r="N364" s="125">
        <v>0</v>
      </c>
      <c r="O364" s="125">
        <v>0</v>
      </c>
      <c r="P364" s="125">
        <v>0</v>
      </c>
      <c r="Q364" s="125"/>
      <c r="R364" s="125">
        <v>0</v>
      </c>
      <c r="S364" s="125">
        <v>0</v>
      </c>
      <c r="T364" s="125">
        <v>0</v>
      </c>
      <c r="U364" s="125">
        <v>0</v>
      </c>
      <c r="V364" s="125">
        <v>0</v>
      </c>
      <c r="W364" s="125">
        <v>0</v>
      </c>
      <c r="X364" s="123"/>
      <c r="Y364" s="123" t="s">
        <v>137</v>
      </c>
      <c r="Z364" s="123"/>
      <c r="AA364" s="124" t="s">
        <v>537</v>
      </c>
      <c r="AB364" s="125">
        <f>SUM(AB365:AB367)</f>
        <v>0</v>
      </c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>
        <v>0</v>
      </c>
      <c r="BE364" s="125">
        <f t="shared" si="148"/>
        <v>0</v>
      </c>
      <c r="BF364" s="125">
        <f t="shared" si="149"/>
        <v>0</v>
      </c>
      <c r="BG364" s="125"/>
      <c r="BH364" s="125"/>
      <c r="BI364" s="125">
        <v>0</v>
      </c>
      <c r="BJ364" s="125">
        <v>0</v>
      </c>
      <c r="BK364" s="125">
        <v>0</v>
      </c>
      <c r="BL364" s="125">
        <v>0</v>
      </c>
      <c r="BM364" s="125">
        <v>0</v>
      </c>
      <c r="BN364" s="125">
        <v>0</v>
      </c>
      <c r="BO364" s="125">
        <v>0</v>
      </c>
      <c r="BP364" s="125">
        <v>0</v>
      </c>
      <c r="BQ364" s="125">
        <v>0</v>
      </c>
    </row>
    <row r="365" s="110" customFormat="1" spans="1:69">
      <c r="A365" s="123" t="s">
        <v>538</v>
      </c>
      <c r="B365" s="123" t="s">
        <v>140</v>
      </c>
      <c r="C365" s="123" t="s">
        <v>137</v>
      </c>
      <c r="D365" s="124" t="s">
        <v>141</v>
      </c>
      <c r="E365" s="125">
        <f t="shared" si="144"/>
        <v>0</v>
      </c>
      <c r="F365" s="125">
        <f t="shared" si="145"/>
        <v>0</v>
      </c>
      <c r="G365" s="125">
        <v>0</v>
      </c>
      <c r="H365" s="125">
        <f t="shared" si="146"/>
        <v>0</v>
      </c>
      <c r="I365" s="125">
        <v>0</v>
      </c>
      <c r="J365" s="125">
        <v>0</v>
      </c>
      <c r="K365" s="125">
        <v>0</v>
      </c>
      <c r="L365" s="125">
        <v>0</v>
      </c>
      <c r="M365" s="125">
        <v>0</v>
      </c>
      <c r="N365" s="125">
        <v>0</v>
      </c>
      <c r="O365" s="125">
        <v>0</v>
      </c>
      <c r="P365" s="125">
        <v>0</v>
      </c>
      <c r="Q365" s="125"/>
      <c r="R365" s="125">
        <v>0</v>
      </c>
      <c r="S365" s="125">
        <v>0</v>
      </c>
      <c r="T365" s="125">
        <v>0</v>
      </c>
      <c r="U365" s="125">
        <v>0</v>
      </c>
      <c r="V365" s="125">
        <v>0</v>
      </c>
      <c r="W365" s="125">
        <v>0</v>
      </c>
      <c r="X365" s="123" t="s">
        <v>538</v>
      </c>
      <c r="Y365" s="123" t="s">
        <v>140</v>
      </c>
      <c r="Z365" s="123" t="s">
        <v>137</v>
      </c>
      <c r="AA365" s="124" t="s">
        <v>141</v>
      </c>
      <c r="AB365" s="125">
        <f t="shared" ref="AB365:AB367" si="163">SUBTOTAL(9,AC365:BD365)</f>
        <v>0</v>
      </c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>
        <v>0</v>
      </c>
      <c r="BE365" s="125">
        <f t="shared" si="148"/>
        <v>0</v>
      </c>
      <c r="BF365" s="125">
        <f t="shared" si="149"/>
        <v>0</v>
      </c>
      <c r="BG365" s="125"/>
      <c r="BH365" s="125"/>
      <c r="BI365" s="125">
        <v>0</v>
      </c>
      <c r="BJ365" s="125">
        <v>0</v>
      </c>
      <c r="BK365" s="125">
        <v>0</v>
      </c>
      <c r="BL365" s="125">
        <v>0</v>
      </c>
      <c r="BM365" s="125">
        <v>0</v>
      </c>
      <c r="BN365" s="125">
        <v>0</v>
      </c>
      <c r="BO365" s="125">
        <v>0</v>
      </c>
      <c r="BP365" s="125">
        <v>0</v>
      </c>
      <c r="BQ365" s="125">
        <v>0</v>
      </c>
    </row>
    <row r="366" s="110" customFormat="1" spans="1:69">
      <c r="A366" s="123" t="s">
        <v>538</v>
      </c>
      <c r="B366" s="123" t="s">
        <v>140</v>
      </c>
      <c r="C366" s="123" t="s">
        <v>396</v>
      </c>
      <c r="D366" s="124" t="s">
        <v>539</v>
      </c>
      <c r="E366" s="125">
        <f t="shared" si="144"/>
        <v>0</v>
      </c>
      <c r="F366" s="125">
        <f t="shared" si="145"/>
        <v>0</v>
      </c>
      <c r="G366" s="125">
        <v>0</v>
      </c>
      <c r="H366" s="125">
        <f t="shared" si="146"/>
        <v>0</v>
      </c>
      <c r="I366" s="125">
        <v>0</v>
      </c>
      <c r="J366" s="125">
        <v>0</v>
      </c>
      <c r="K366" s="125">
        <v>0</v>
      </c>
      <c r="L366" s="125">
        <v>0</v>
      </c>
      <c r="M366" s="125">
        <v>0</v>
      </c>
      <c r="N366" s="125">
        <v>0</v>
      </c>
      <c r="O366" s="125">
        <v>0</v>
      </c>
      <c r="P366" s="125">
        <v>0</v>
      </c>
      <c r="Q366" s="125"/>
      <c r="R366" s="125">
        <v>0</v>
      </c>
      <c r="S366" s="125">
        <v>0</v>
      </c>
      <c r="T366" s="125">
        <v>0</v>
      </c>
      <c r="U366" s="125">
        <v>0</v>
      </c>
      <c r="V366" s="125">
        <v>0</v>
      </c>
      <c r="W366" s="125">
        <v>0</v>
      </c>
      <c r="X366" s="123" t="s">
        <v>538</v>
      </c>
      <c r="Y366" s="123" t="s">
        <v>140</v>
      </c>
      <c r="Z366" s="123" t="s">
        <v>396</v>
      </c>
      <c r="AA366" s="124" t="s">
        <v>539</v>
      </c>
      <c r="AB366" s="125">
        <f t="shared" si="163"/>
        <v>0</v>
      </c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>
        <v>0</v>
      </c>
      <c r="BE366" s="125">
        <f t="shared" si="148"/>
        <v>0</v>
      </c>
      <c r="BF366" s="125">
        <f t="shared" si="149"/>
        <v>0</v>
      </c>
      <c r="BG366" s="125"/>
      <c r="BH366" s="125"/>
      <c r="BI366" s="125">
        <v>0</v>
      </c>
      <c r="BJ366" s="125">
        <v>0</v>
      </c>
      <c r="BK366" s="125">
        <v>0</v>
      </c>
      <c r="BL366" s="125">
        <v>0</v>
      </c>
      <c r="BM366" s="125">
        <v>0</v>
      </c>
      <c r="BN366" s="125">
        <v>0</v>
      </c>
      <c r="BO366" s="125">
        <v>0</v>
      </c>
      <c r="BP366" s="125">
        <v>0</v>
      </c>
      <c r="BQ366" s="125">
        <v>0</v>
      </c>
    </row>
    <row r="367" s="110" customFormat="1" spans="1:69">
      <c r="A367" s="123" t="s">
        <v>538</v>
      </c>
      <c r="B367" s="123" t="s">
        <v>140</v>
      </c>
      <c r="C367" s="123" t="s">
        <v>154</v>
      </c>
      <c r="D367" s="124" t="s">
        <v>540</v>
      </c>
      <c r="E367" s="125">
        <f t="shared" si="144"/>
        <v>0</v>
      </c>
      <c r="F367" s="125">
        <f t="shared" si="145"/>
        <v>0</v>
      </c>
      <c r="G367" s="125">
        <v>0</v>
      </c>
      <c r="H367" s="125">
        <f t="shared" si="146"/>
        <v>0</v>
      </c>
      <c r="I367" s="125">
        <v>0</v>
      </c>
      <c r="J367" s="125">
        <v>0</v>
      </c>
      <c r="K367" s="125">
        <v>0</v>
      </c>
      <c r="L367" s="125">
        <v>0</v>
      </c>
      <c r="M367" s="125">
        <v>0</v>
      </c>
      <c r="N367" s="125">
        <v>0</v>
      </c>
      <c r="O367" s="125">
        <v>0</v>
      </c>
      <c r="P367" s="125">
        <v>0</v>
      </c>
      <c r="Q367" s="125"/>
      <c r="R367" s="125">
        <v>0</v>
      </c>
      <c r="S367" s="125">
        <v>0</v>
      </c>
      <c r="T367" s="125">
        <v>0</v>
      </c>
      <c r="U367" s="125">
        <v>0</v>
      </c>
      <c r="V367" s="125">
        <v>0</v>
      </c>
      <c r="W367" s="125">
        <v>0</v>
      </c>
      <c r="X367" s="123" t="s">
        <v>538</v>
      </c>
      <c r="Y367" s="123" t="s">
        <v>140</v>
      </c>
      <c r="Z367" s="123" t="s">
        <v>154</v>
      </c>
      <c r="AA367" s="124" t="s">
        <v>540</v>
      </c>
      <c r="AB367" s="125">
        <f t="shared" si="163"/>
        <v>0</v>
      </c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>
        <v>0</v>
      </c>
      <c r="BE367" s="125">
        <f t="shared" si="148"/>
        <v>0</v>
      </c>
      <c r="BF367" s="125">
        <f t="shared" si="149"/>
        <v>0</v>
      </c>
      <c r="BG367" s="125"/>
      <c r="BH367" s="125"/>
      <c r="BI367" s="125">
        <v>0</v>
      </c>
      <c r="BJ367" s="125">
        <v>0</v>
      </c>
      <c r="BK367" s="125">
        <v>0</v>
      </c>
      <c r="BL367" s="125">
        <v>0</v>
      </c>
      <c r="BM367" s="125">
        <v>0</v>
      </c>
      <c r="BN367" s="125">
        <v>0</v>
      </c>
      <c r="BO367" s="125">
        <v>0</v>
      </c>
      <c r="BP367" s="125">
        <v>0</v>
      </c>
      <c r="BQ367" s="125">
        <v>0</v>
      </c>
    </row>
    <row r="368" s="110" customFormat="1" spans="1:69">
      <c r="A368" s="123"/>
      <c r="B368" s="123" t="s">
        <v>156</v>
      </c>
      <c r="C368" s="123"/>
      <c r="D368" s="124" t="s">
        <v>541</v>
      </c>
      <c r="E368" s="125">
        <f t="shared" si="144"/>
        <v>0</v>
      </c>
      <c r="F368" s="125">
        <f t="shared" si="145"/>
        <v>0</v>
      </c>
      <c r="G368" s="125">
        <v>0</v>
      </c>
      <c r="H368" s="125">
        <f t="shared" si="146"/>
        <v>0</v>
      </c>
      <c r="I368" s="125">
        <v>0</v>
      </c>
      <c r="J368" s="125">
        <v>0</v>
      </c>
      <c r="K368" s="125">
        <v>0</v>
      </c>
      <c r="L368" s="125">
        <v>0</v>
      </c>
      <c r="M368" s="125">
        <v>0</v>
      </c>
      <c r="N368" s="125">
        <v>0</v>
      </c>
      <c r="O368" s="125">
        <v>0</v>
      </c>
      <c r="P368" s="125">
        <v>0</v>
      </c>
      <c r="Q368" s="125"/>
      <c r="R368" s="125">
        <v>0</v>
      </c>
      <c r="S368" s="125">
        <v>0</v>
      </c>
      <c r="T368" s="125">
        <v>0</v>
      </c>
      <c r="U368" s="125">
        <v>0</v>
      </c>
      <c r="V368" s="125">
        <v>0</v>
      </c>
      <c r="W368" s="125">
        <v>0</v>
      </c>
      <c r="X368" s="123"/>
      <c r="Y368" s="123" t="s">
        <v>156</v>
      </c>
      <c r="Z368" s="123"/>
      <c r="AA368" s="124" t="s">
        <v>541</v>
      </c>
      <c r="AB368" s="125">
        <f t="shared" si="147"/>
        <v>0</v>
      </c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>
        <v>0</v>
      </c>
      <c r="BE368" s="125">
        <f t="shared" si="148"/>
        <v>0</v>
      </c>
      <c r="BF368" s="125">
        <f t="shared" si="149"/>
        <v>0</v>
      </c>
      <c r="BG368" s="125"/>
      <c r="BH368" s="125"/>
      <c r="BI368" s="125">
        <v>0</v>
      </c>
      <c r="BJ368" s="125">
        <v>0</v>
      </c>
      <c r="BK368" s="125">
        <v>0</v>
      </c>
      <c r="BL368" s="125">
        <v>0</v>
      </c>
      <c r="BM368" s="125">
        <v>0</v>
      </c>
      <c r="BN368" s="125">
        <v>0</v>
      </c>
      <c r="BO368" s="125">
        <v>0</v>
      </c>
      <c r="BP368" s="125">
        <v>0</v>
      </c>
      <c r="BQ368" s="125">
        <v>0</v>
      </c>
    </row>
    <row r="369" s="110" customFormat="1" spans="1:69">
      <c r="A369" s="123" t="s">
        <v>538</v>
      </c>
      <c r="B369" s="123" t="s">
        <v>158</v>
      </c>
      <c r="C369" s="123" t="s">
        <v>154</v>
      </c>
      <c r="D369" s="124" t="s">
        <v>542</v>
      </c>
      <c r="E369" s="125">
        <f t="shared" si="144"/>
        <v>0</v>
      </c>
      <c r="F369" s="125">
        <f t="shared" si="145"/>
        <v>0</v>
      </c>
      <c r="G369" s="125">
        <v>0</v>
      </c>
      <c r="H369" s="125">
        <f t="shared" si="146"/>
        <v>0</v>
      </c>
      <c r="I369" s="125">
        <v>0</v>
      </c>
      <c r="J369" s="125">
        <v>0</v>
      </c>
      <c r="K369" s="125">
        <v>0</v>
      </c>
      <c r="L369" s="125">
        <v>0</v>
      </c>
      <c r="M369" s="125">
        <v>0</v>
      </c>
      <c r="N369" s="125">
        <v>0</v>
      </c>
      <c r="O369" s="125">
        <v>0</v>
      </c>
      <c r="P369" s="125">
        <v>0</v>
      </c>
      <c r="Q369" s="125"/>
      <c r="R369" s="125">
        <v>0</v>
      </c>
      <c r="S369" s="125">
        <v>0</v>
      </c>
      <c r="T369" s="125">
        <v>0</v>
      </c>
      <c r="U369" s="125">
        <v>0</v>
      </c>
      <c r="V369" s="125">
        <v>0</v>
      </c>
      <c r="W369" s="125">
        <v>0</v>
      </c>
      <c r="X369" s="123" t="s">
        <v>538</v>
      </c>
      <c r="Y369" s="123" t="s">
        <v>158</v>
      </c>
      <c r="Z369" s="123" t="s">
        <v>154</v>
      </c>
      <c r="AA369" s="124" t="s">
        <v>542</v>
      </c>
      <c r="AB369" s="125">
        <f>SUBTOTAL(9,AC369:BD369)</f>
        <v>0</v>
      </c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>
        <v>0</v>
      </c>
      <c r="BE369" s="125">
        <f t="shared" si="148"/>
        <v>0</v>
      </c>
      <c r="BF369" s="125">
        <f t="shared" si="149"/>
        <v>0</v>
      </c>
      <c r="BG369" s="125"/>
      <c r="BH369" s="125"/>
      <c r="BI369" s="125">
        <v>0</v>
      </c>
      <c r="BJ369" s="125">
        <v>0</v>
      </c>
      <c r="BK369" s="125">
        <v>0</v>
      </c>
      <c r="BL369" s="125">
        <v>0</v>
      </c>
      <c r="BM369" s="125">
        <v>0</v>
      </c>
      <c r="BN369" s="125">
        <v>0</v>
      </c>
      <c r="BO369" s="125">
        <v>0</v>
      </c>
      <c r="BP369" s="125">
        <v>0</v>
      </c>
      <c r="BQ369" s="125">
        <v>0</v>
      </c>
    </row>
    <row r="370" s="110" customFormat="1" spans="1:69">
      <c r="A370" s="123" t="s">
        <v>543</v>
      </c>
      <c r="B370" s="123"/>
      <c r="C370" s="123"/>
      <c r="D370" s="124" t="s">
        <v>544</v>
      </c>
      <c r="E370" s="125">
        <f t="shared" si="144"/>
        <v>595.46</v>
      </c>
      <c r="F370" s="125">
        <f t="shared" si="145"/>
        <v>548.46</v>
      </c>
      <c r="G370" s="125">
        <v>447.19</v>
      </c>
      <c r="H370" s="125">
        <f t="shared" si="146"/>
        <v>54</v>
      </c>
      <c r="I370" s="125">
        <v>54</v>
      </c>
      <c r="J370" s="125">
        <v>0</v>
      </c>
      <c r="K370" s="125">
        <v>0</v>
      </c>
      <c r="L370" s="125">
        <v>0</v>
      </c>
      <c r="M370" s="125">
        <v>7.27</v>
      </c>
      <c r="N370" s="125">
        <v>0</v>
      </c>
      <c r="O370" s="125">
        <v>0</v>
      </c>
      <c r="P370" s="125">
        <v>0</v>
      </c>
      <c r="Q370" s="125"/>
      <c r="R370" s="125">
        <v>0</v>
      </c>
      <c r="S370" s="125">
        <v>0</v>
      </c>
      <c r="T370" s="125">
        <v>0</v>
      </c>
      <c r="U370" s="125">
        <v>0</v>
      </c>
      <c r="V370" s="125">
        <v>0</v>
      </c>
      <c r="W370" s="125">
        <f>47-7</f>
        <v>40</v>
      </c>
      <c r="X370" s="123" t="s">
        <v>543</v>
      </c>
      <c r="Y370" s="123"/>
      <c r="Z370" s="123"/>
      <c r="AA370" s="124" t="s">
        <v>544</v>
      </c>
      <c r="AB370" s="125">
        <f>AB371+AB374</f>
        <v>44.56</v>
      </c>
      <c r="AC370" s="125">
        <f t="shared" ref="AC370:BD370" si="164">AC371+AC374</f>
        <v>5</v>
      </c>
      <c r="AD370" s="125">
        <f t="shared" si="164"/>
        <v>5</v>
      </c>
      <c r="AE370" s="125">
        <f t="shared" si="164"/>
        <v>0</v>
      </c>
      <c r="AF370" s="125">
        <f t="shared" si="164"/>
        <v>0</v>
      </c>
      <c r="AG370" s="125">
        <f t="shared" si="164"/>
        <v>1</v>
      </c>
      <c r="AH370" s="125">
        <f t="shared" si="164"/>
        <v>5</v>
      </c>
      <c r="AI370" s="125">
        <f t="shared" si="164"/>
        <v>1</v>
      </c>
      <c r="AJ370" s="125">
        <f t="shared" si="164"/>
        <v>0</v>
      </c>
      <c r="AK370" s="125">
        <f t="shared" si="164"/>
        <v>0</v>
      </c>
      <c r="AL370" s="125">
        <f t="shared" si="164"/>
        <v>5</v>
      </c>
      <c r="AM370" s="125">
        <f t="shared" si="164"/>
        <v>0</v>
      </c>
      <c r="AN370" s="125">
        <f t="shared" si="164"/>
        <v>0</v>
      </c>
      <c r="AO370" s="125">
        <f t="shared" si="164"/>
        <v>0</v>
      </c>
      <c r="AP370" s="125">
        <f t="shared" si="164"/>
        <v>1</v>
      </c>
      <c r="AQ370" s="125">
        <f t="shared" si="164"/>
        <v>2</v>
      </c>
      <c r="AR370" s="125">
        <f t="shared" si="164"/>
        <v>5</v>
      </c>
      <c r="AS370" s="125">
        <f t="shared" si="164"/>
        <v>0</v>
      </c>
      <c r="AT370" s="125">
        <f t="shared" si="164"/>
        <v>0</v>
      </c>
      <c r="AU370" s="125">
        <f t="shared" si="164"/>
        <v>0</v>
      </c>
      <c r="AV370" s="125">
        <f t="shared" si="164"/>
        <v>0</v>
      </c>
      <c r="AW370" s="125">
        <f t="shared" si="164"/>
        <v>0</v>
      </c>
      <c r="AX370" s="125">
        <f t="shared" si="164"/>
        <v>2</v>
      </c>
      <c r="AY370" s="125">
        <f t="shared" si="164"/>
        <v>0</v>
      </c>
      <c r="AZ370" s="125">
        <f t="shared" si="164"/>
        <v>0</v>
      </c>
      <c r="BA370" s="125">
        <f t="shared" si="164"/>
        <v>11.56</v>
      </c>
      <c r="BB370" s="125">
        <f t="shared" si="164"/>
        <v>-0.96</v>
      </c>
      <c r="BC370" s="125">
        <f t="shared" si="164"/>
        <v>1.96</v>
      </c>
      <c r="BD370" s="125">
        <f t="shared" si="164"/>
        <v>0</v>
      </c>
      <c r="BE370" s="125">
        <f t="shared" si="148"/>
        <v>2.44</v>
      </c>
      <c r="BF370" s="125">
        <f t="shared" si="149"/>
        <v>0</v>
      </c>
      <c r="BG370" s="125"/>
      <c r="BH370" s="125"/>
      <c r="BI370" s="125">
        <v>0</v>
      </c>
      <c r="BJ370" s="125">
        <v>0</v>
      </c>
      <c r="BK370" s="125">
        <v>2.44</v>
      </c>
      <c r="BL370" s="125">
        <v>0</v>
      </c>
      <c r="BM370" s="125">
        <v>0</v>
      </c>
      <c r="BN370" s="125">
        <v>0</v>
      </c>
      <c r="BO370" s="125">
        <v>0</v>
      </c>
      <c r="BP370" s="125">
        <v>0</v>
      </c>
      <c r="BQ370" s="125">
        <v>0</v>
      </c>
    </row>
    <row r="371" s="110" customFormat="1" spans="1:69">
      <c r="A371" s="123"/>
      <c r="B371" s="123" t="s">
        <v>137</v>
      </c>
      <c r="C371" s="123"/>
      <c r="D371" s="124" t="s">
        <v>545</v>
      </c>
      <c r="E371" s="125">
        <f t="shared" si="144"/>
        <v>195.46</v>
      </c>
      <c r="F371" s="125">
        <f t="shared" si="145"/>
        <v>148.46</v>
      </c>
      <c r="G371" s="125">
        <v>87.19</v>
      </c>
      <c r="H371" s="125">
        <f t="shared" si="146"/>
        <v>54</v>
      </c>
      <c r="I371" s="125">
        <v>54</v>
      </c>
      <c r="J371" s="125">
        <v>0</v>
      </c>
      <c r="K371" s="125">
        <v>0</v>
      </c>
      <c r="L371" s="125">
        <v>0</v>
      </c>
      <c r="M371" s="125">
        <v>7.27</v>
      </c>
      <c r="N371" s="125">
        <v>0</v>
      </c>
      <c r="O371" s="125">
        <v>0</v>
      </c>
      <c r="P371" s="125">
        <v>0</v>
      </c>
      <c r="Q371" s="125"/>
      <c r="R371" s="125">
        <v>0</v>
      </c>
      <c r="S371" s="125">
        <v>0</v>
      </c>
      <c r="T371" s="125">
        <v>0</v>
      </c>
      <c r="U371" s="125">
        <v>0</v>
      </c>
      <c r="V371" s="125">
        <v>0</v>
      </c>
      <c r="W371" s="125"/>
      <c r="X371" s="123"/>
      <c r="Y371" s="123" t="s">
        <v>137</v>
      </c>
      <c r="Z371" s="123"/>
      <c r="AA371" s="124" t="s">
        <v>545</v>
      </c>
      <c r="AB371" s="125">
        <f>SUM(AB372:AB373)</f>
        <v>44.56</v>
      </c>
      <c r="AC371" s="125">
        <f t="shared" ref="AC371:BD371" si="165">SUM(AC372:AC373)</f>
        <v>5</v>
      </c>
      <c r="AD371" s="125">
        <f t="shared" si="165"/>
        <v>5</v>
      </c>
      <c r="AE371" s="125">
        <f t="shared" si="165"/>
        <v>0</v>
      </c>
      <c r="AF371" s="125">
        <f t="shared" si="165"/>
        <v>0</v>
      </c>
      <c r="AG371" s="125">
        <f t="shared" si="165"/>
        <v>1</v>
      </c>
      <c r="AH371" s="125">
        <f t="shared" si="165"/>
        <v>5</v>
      </c>
      <c r="AI371" s="125">
        <f t="shared" si="165"/>
        <v>1</v>
      </c>
      <c r="AJ371" s="125">
        <f t="shared" si="165"/>
        <v>0</v>
      </c>
      <c r="AK371" s="125">
        <f t="shared" si="165"/>
        <v>0</v>
      </c>
      <c r="AL371" s="125">
        <f t="shared" si="165"/>
        <v>5</v>
      </c>
      <c r="AM371" s="125">
        <f t="shared" si="165"/>
        <v>0</v>
      </c>
      <c r="AN371" s="125">
        <f t="shared" si="165"/>
        <v>0</v>
      </c>
      <c r="AO371" s="125">
        <f t="shared" si="165"/>
        <v>0</v>
      </c>
      <c r="AP371" s="125">
        <f t="shared" si="165"/>
        <v>1</v>
      </c>
      <c r="AQ371" s="125">
        <f t="shared" si="165"/>
        <v>2</v>
      </c>
      <c r="AR371" s="125">
        <f t="shared" si="165"/>
        <v>5</v>
      </c>
      <c r="AS371" s="125">
        <f t="shared" si="165"/>
        <v>0</v>
      </c>
      <c r="AT371" s="125">
        <f t="shared" si="165"/>
        <v>0</v>
      </c>
      <c r="AU371" s="125">
        <f t="shared" si="165"/>
        <v>0</v>
      </c>
      <c r="AV371" s="125">
        <f t="shared" si="165"/>
        <v>0</v>
      </c>
      <c r="AW371" s="125">
        <f t="shared" si="165"/>
        <v>0</v>
      </c>
      <c r="AX371" s="125">
        <f t="shared" si="165"/>
        <v>2</v>
      </c>
      <c r="AY371" s="125">
        <f t="shared" si="165"/>
        <v>0</v>
      </c>
      <c r="AZ371" s="125">
        <f t="shared" si="165"/>
        <v>0</v>
      </c>
      <c r="BA371" s="125">
        <f t="shared" si="165"/>
        <v>11.56</v>
      </c>
      <c r="BB371" s="125">
        <f t="shared" si="165"/>
        <v>-0.96</v>
      </c>
      <c r="BC371" s="125">
        <f t="shared" si="165"/>
        <v>1.96</v>
      </c>
      <c r="BD371" s="125">
        <f t="shared" si="165"/>
        <v>0</v>
      </c>
      <c r="BE371" s="125">
        <f t="shared" si="148"/>
        <v>2.44</v>
      </c>
      <c r="BF371" s="125">
        <f t="shared" si="149"/>
        <v>0</v>
      </c>
      <c r="BG371" s="125"/>
      <c r="BH371" s="125"/>
      <c r="BI371" s="125">
        <v>0</v>
      </c>
      <c r="BJ371" s="125">
        <v>0</v>
      </c>
      <c r="BK371" s="125">
        <v>2.44</v>
      </c>
      <c r="BL371" s="125">
        <v>0</v>
      </c>
      <c r="BM371" s="125">
        <v>0</v>
      </c>
      <c r="BN371" s="125">
        <v>0</v>
      </c>
      <c r="BO371" s="125">
        <v>0</v>
      </c>
      <c r="BP371" s="125">
        <v>0</v>
      </c>
      <c r="BQ371" s="125">
        <v>0</v>
      </c>
    </row>
    <row r="372" s="110" customFormat="1" spans="1:69">
      <c r="A372" s="123" t="s">
        <v>546</v>
      </c>
      <c r="B372" s="123" t="s">
        <v>140</v>
      </c>
      <c r="C372" s="123" t="s">
        <v>137</v>
      </c>
      <c r="D372" s="124" t="s">
        <v>141</v>
      </c>
      <c r="E372" s="125">
        <f t="shared" si="144"/>
        <v>0</v>
      </c>
      <c r="F372" s="125">
        <f t="shared" si="145"/>
        <v>0</v>
      </c>
      <c r="G372" s="125">
        <v>0</v>
      </c>
      <c r="H372" s="125">
        <f t="shared" si="146"/>
        <v>0</v>
      </c>
      <c r="I372" s="125">
        <v>0</v>
      </c>
      <c r="J372" s="125">
        <v>0</v>
      </c>
      <c r="K372" s="125">
        <v>0</v>
      </c>
      <c r="L372" s="125">
        <v>0</v>
      </c>
      <c r="M372" s="125">
        <v>0</v>
      </c>
      <c r="N372" s="125">
        <v>0</v>
      </c>
      <c r="O372" s="125">
        <v>0</v>
      </c>
      <c r="P372" s="125">
        <v>0</v>
      </c>
      <c r="Q372" s="125"/>
      <c r="R372" s="125">
        <v>0</v>
      </c>
      <c r="S372" s="125">
        <v>0</v>
      </c>
      <c r="T372" s="125">
        <v>0</v>
      </c>
      <c r="U372" s="125">
        <v>0</v>
      </c>
      <c r="V372" s="125">
        <v>0</v>
      </c>
      <c r="W372" s="125">
        <v>0</v>
      </c>
      <c r="X372" s="123" t="s">
        <v>546</v>
      </c>
      <c r="Y372" s="123" t="s">
        <v>140</v>
      </c>
      <c r="Z372" s="123" t="s">
        <v>137</v>
      </c>
      <c r="AA372" s="124" t="s">
        <v>141</v>
      </c>
      <c r="AB372" s="125">
        <f t="shared" ref="AB372:AB373" si="166">SUBTOTAL(9,AC372:BD372)</f>
        <v>0</v>
      </c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>
        <v>0</v>
      </c>
      <c r="BE372" s="125">
        <f t="shared" si="148"/>
        <v>0</v>
      </c>
      <c r="BF372" s="125">
        <f t="shared" si="149"/>
        <v>0</v>
      </c>
      <c r="BG372" s="125"/>
      <c r="BH372" s="125"/>
      <c r="BI372" s="125">
        <v>0</v>
      </c>
      <c r="BJ372" s="125">
        <v>0</v>
      </c>
      <c r="BK372" s="125">
        <v>0</v>
      </c>
      <c r="BL372" s="125">
        <v>0</v>
      </c>
      <c r="BM372" s="125">
        <v>0</v>
      </c>
      <c r="BN372" s="125">
        <v>0</v>
      </c>
      <c r="BO372" s="125">
        <v>0</v>
      </c>
      <c r="BP372" s="125">
        <v>0</v>
      </c>
      <c r="BQ372" s="125">
        <v>0</v>
      </c>
    </row>
    <row r="373" s="110" customFormat="1" spans="1:69">
      <c r="A373" s="123" t="s">
        <v>546</v>
      </c>
      <c r="B373" s="123" t="s">
        <v>140</v>
      </c>
      <c r="C373" s="123" t="s">
        <v>166</v>
      </c>
      <c r="D373" s="124" t="s">
        <v>547</v>
      </c>
      <c r="E373" s="125">
        <f t="shared" si="144"/>
        <v>195.46</v>
      </c>
      <c r="F373" s="125">
        <f t="shared" si="145"/>
        <v>148.46</v>
      </c>
      <c r="G373" s="125">
        <v>87.19</v>
      </c>
      <c r="H373" s="125">
        <f t="shared" si="146"/>
        <v>54</v>
      </c>
      <c r="I373" s="125">
        <v>54</v>
      </c>
      <c r="J373" s="125">
        <v>0</v>
      </c>
      <c r="K373" s="125">
        <v>0</v>
      </c>
      <c r="L373" s="125">
        <v>0</v>
      </c>
      <c r="M373" s="125">
        <v>7.27</v>
      </c>
      <c r="N373" s="125">
        <v>0</v>
      </c>
      <c r="O373" s="125">
        <v>0</v>
      </c>
      <c r="P373" s="125">
        <v>0</v>
      </c>
      <c r="Q373" s="125"/>
      <c r="R373" s="125">
        <v>0</v>
      </c>
      <c r="S373" s="125">
        <v>0</v>
      </c>
      <c r="T373" s="125">
        <v>0</v>
      </c>
      <c r="U373" s="125">
        <v>0</v>
      </c>
      <c r="V373" s="125">
        <v>0</v>
      </c>
      <c r="W373" s="125"/>
      <c r="X373" s="123" t="s">
        <v>546</v>
      </c>
      <c r="Y373" s="123" t="s">
        <v>140</v>
      </c>
      <c r="Z373" s="123" t="s">
        <v>166</v>
      </c>
      <c r="AA373" s="124" t="s">
        <v>547</v>
      </c>
      <c r="AB373" s="125">
        <f t="shared" si="166"/>
        <v>44.56</v>
      </c>
      <c r="AC373" s="136">
        <v>5</v>
      </c>
      <c r="AD373" s="136">
        <v>5</v>
      </c>
      <c r="AE373" s="137">
        <v>0</v>
      </c>
      <c r="AF373" s="137">
        <v>0</v>
      </c>
      <c r="AG373" s="136">
        <v>1</v>
      </c>
      <c r="AH373" s="136">
        <v>5</v>
      </c>
      <c r="AI373" s="136">
        <v>1</v>
      </c>
      <c r="AJ373" s="136">
        <v>0</v>
      </c>
      <c r="AK373" s="136">
        <v>0</v>
      </c>
      <c r="AL373" s="136">
        <v>5</v>
      </c>
      <c r="AM373" s="137">
        <v>0</v>
      </c>
      <c r="AN373" s="136">
        <v>0</v>
      </c>
      <c r="AO373" s="136">
        <v>0</v>
      </c>
      <c r="AP373" s="136">
        <v>1</v>
      </c>
      <c r="AQ373" s="136">
        <v>2</v>
      </c>
      <c r="AR373" s="136">
        <v>5</v>
      </c>
      <c r="AS373" s="137">
        <v>0</v>
      </c>
      <c r="AT373" s="137">
        <v>0</v>
      </c>
      <c r="AU373" s="137">
        <v>0</v>
      </c>
      <c r="AV373" s="136">
        <v>0</v>
      </c>
      <c r="AW373" s="137">
        <v>0</v>
      </c>
      <c r="AX373" s="136">
        <v>2</v>
      </c>
      <c r="AY373" s="136">
        <v>0</v>
      </c>
      <c r="AZ373" s="136">
        <v>0</v>
      </c>
      <c r="BA373" s="136">
        <v>11.56</v>
      </c>
      <c r="BB373" s="136">
        <v>-0.96</v>
      </c>
      <c r="BC373" s="136">
        <v>1.96</v>
      </c>
      <c r="BD373" s="125">
        <v>0</v>
      </c>
      <c r="BE373" s="125">
        <f t="shared" si="148"/>
        <v>2.44</v>
      </c>
      <c r="BF373" s="125">
        <f t="shared" si="149"/>
        <v>0</v>
      </c>
      <c r="BG373" s="125"/>
      <c r="BH373" s="125"/>
      <c r="BI373" s="125">
        <v>0</v>
      </c>
      <c r="BJ373" s="125">
        <v>0</v>
      </c>
      <c r="BK373" s="125">
        <v>2.44</v>
      </c>
      <c r="BL373" s="125">
        <v>0</v>
      </c>
      <c r="BM373" s="125">
        <v>0</v>
      </c>
      <c r="BN373" s="125">
        <v>0</v>
      </c>
      <c r="BO373" s="125">
        <v>0</v>
      </c>
      <c r="BP373" s="125">
        <v>0</v>
      </c>
      <c r="BQ373" s="125">
        <v>0</v>
      </c>
    </row>
    <row r="374" s="110" customFormat="1" spans="1:69">
      <c r="A374" s="123"/>
      <c r="B374" s="123" t="s">
        <v>142</v>
      </c>
      <c r="C374" s="123"/>
      <c r="D374" s="124" t="s">
        <v>548</v>
      </c>
      <c r="E374" s="125">
        <f t="shared" si="144"/>
        <v>400</v>
      </c>
      <c r="F374" s="125">
        <f t="shared" si="145"/>
        <v>400</v>
      </c>
      <c r="G374" s="125">
        <v>360</v>
      </c>
      <c r="H374" s="125">
        <f t="shared" si="146"/>
        <v>0</v>
      </c>
      <c r="I374" s="125">
        <v>0</v>
      </c>
      <c r="J374" s="125">
        <v>0</v>
      </c>
      <c r="K374" s="125">
        <v>0</v>
      </c>
      <c r="L374" s="125">
        <v>0</v>
      </c>
      <c r="M374" s="125">
        <v>0</v>
      </c>
      <c r="N374" s="125">
        <v>0</v>
      </c>
      <c r="O374" s="125">
        <v>0</v>
      </c>
      <c r="P374" s="125">
        <v>0</v>
      </c>
      <c r="Q374" s="125"/>
      <c r="R374" s="125">
        <v>0</v>
      </c>
      <c r="S374" s="125">
        <v>0</v>
      </c>
      <c r="T374" s="125">
        <v>0</v>
      </c>
      <c r="U374" s="125">
        <v>0</v>
      </c>
      <c r="V374" s="125">
        <v>0</v>
      </c>
      <c r="W374" s="125">
        <v>40</v>
      </c>
      <c r="X374" s="123"/>
      <c r="Y374" s="123" t="s">
        <v>142</v>
      </c>
      <c r="Z374" s="123"/>
      <c r="AA374" s="124" t="s">
        <v>548</v>
      </c>
      <c r="AB374" s="125">
        <f t="shared" si="147"/>
        <v>0</v>
      </c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>
        <v>0</v>
      </c>
      <c r="BE374" s="125">
        <f t="shared" si="148"/>
        <v>0</v>
      </c>
      <c r="BF374" s="125">
        <f t="shared" si="149"/>
        <v>0</v>
      </c>
      <c r="BG374" s="125"/>
      <c r="BH374" s="125"/>
      <c r="BI374" s="125">
        <v>0</v>
      </c>
      <c r="BJ374" s="125">
        <v>0</v>
      </c>
      <c r="BK374" s="125">
        <v>0</v>
      </c>
      <c r="BL374" s="125">
        <v>0</v>
      </c>
      <c r="BM374" s="125">
        <v>0</v>
      </c>
      <c r="BN374" s="125">
        <v>0</v>
      </c>
      <c r="BO374" s="125">
        <v>0</v>
      </c>
      <c r="BP374" s="125">
        <v>0</v>
      </c>
      <c r="BQ374" s="125">
        <v>0</v>
      </c>
    </row>
    <row r="375" s="110" customFormat="1" spans="1:69">
      <c r="A375" s="123" t="s">
        <v>546</v>
      </c>
      <c r="B375" s="123" t="s">
        <v>144</v>
      </c>
      <c r="C375" s="123" t="s">
        <v>137</v>
      </c>
      <c r="D375" s="124" t="s">
        <v>141</v>
      </c>
      <c r="E375" s="125">
        <f t="shared" si="144"/>
        <v>400</v>
      </c>
      <c r="F375" s="125">
        <f t="shared" si="145"/>
        <v>400</v>
      </c>
      <c r="G375" s="125">
        <v>360</v>
      </c>
      <c r="H375" s="125">
        <f t="shared" si="146"/>
        <v>0</v>
      </c>
      <c r="I375" s="125">
        <v>0</v>
      </c>
      <c r="J375" s="125">
        <v>0</v>
      </c>
      <c r="K375" s="125">
        <v>0</v>
      </c>
      <c r="L375" s="125">
        <v>0</v>
      </c>
      <c r="M375" s="125">
        <v>0</v>
      </c>
      <c r="N375" s="125">
        <v>0</v>
      </c>
      <c r="O375" s="125">
        <v>0</v>
      </c>
      <c r="P375" s="125">
        <v>0</v>
      </c>
      <c r="Q375" s="125"/>
      <c r="R375" s="125">
        <v>0</v>
      </c>
      <c r="S375" s="125">
        <v>0</v>
      </c>
      <c r="T375" s="125">
        <v>0</v>
      </c>
      <c r="U375" s="125">
        <v>0</v>
      </c>
      <c r="V375" s="125">
        <v>0</v>
      </c>
      <c r="W375" s="125">
        <v>40</v>
      </c>
      <c r="X375" s="123" t="s">
        <v>546</v>
      </c>
      <c r="Y375" s="123" t="s">
        <v>144</v>
      </c>
      <c r="Z375" s="123" t="s">
        <v>137</v>
      </c>
      <c r="AA375" s="124" t="s">
        <v>141</v>
      </c>
      <c r="AB375" s="125">
        <f t="shared" ref="AB375:AB376" si="167">SUBTOTAL(9,AC375:BD375)</f>
        <v>0</v>
      </c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>
        <v>0</v>
      </c>
      <c r="BE375" s="125">
        <f t="shared" si="148"/>
        <v>0</v>
      </c>
      <c r="BF375" s="125">
        <f t="shared" si="149"/>
        <v>0</v>
      </c>
      <c r="BG375" s="125"/>
      <c r="BH375" s="125"/>
      <c r="BI375" s="125">
        <v>0</v>
      </c>
      <c r="BJ375" s="125">
        <v>0</v>
      </c>
      <c r="BK375" s="125">
        <v>0</v>
      </c>
      <c r="BL375" s="125">
        <v>0</v>
      </c>
      <c r="BM375" s="125">
        <v>0</v>
      </c>
      <c r="BN375" s="125">
        <v>0</v>
      </c>
      <c r="BO375" s="125">
        <v>0</v>
      </c>
      <c r="BP375" s="125">
        <v>0</v>
      </c>
      <c r="BQ375" s="125">
        <v>0</v>
      </c>
    </row>
    <row r="376" s="110" customFormat="1" spans="1:69">
      <c r="A376" s="123" t="s">
        <v>546</v>
      </c>
      <c r="B376" s="123" t="s">
        <v>144</v>
      </c>
      <c r="C376" s="123" t="s">
        <v>156</v>
      </c>
      <c r="D376" s="124" t="s">
        <v>549</v>
      </c>
      <c r="E376" s="125">
        <f t="shared" si="144"/>
        <v>0</v>
      </c>
      <c r="F376" s="125">
        <f t="shared" si="145"/>
        <v>0</v>
      </c>
      <c r="G376" s="125">
        <v>0</v>
      </c>
      <c r="H376" s="125">
        <f t="shared" si="146"/>
        <v>0</v>
      </c>
      <c r="I376" s="125">
        <v>0</v>
      </c>
      <c r="J376" s="125">
        <v>0</v>
      </c>
      <c r="K376" s="125">
        <v>0</v>
      </c>
      <c r="L376" s="125">
        <v>0</v>
      </c>
      <c r="M376" s="125">
        <v>0</v>
      </c>
      <c r="N376" s="125">
        <v>0</v>
      </c>
      <c r="O376" s="125">
        <v>0</v>
      </c>
      <c r="P376" s="125">
        <v>0</v>
      </c>
      <c r="Q376" s="125"/>
      <c r="R376" s="125">
        <v>0</v>
      </c>
      <c r="S376" s="125">
        <v>0</v>
      </c>
      <c r="T376" s="125">
        <v>0</v>
      </c>
      <c r="U376" s="125">
        <v>0</v>
      </c>
      <c r="V376" s="125">
        <v>0</v>
      </c>
      <c r="W376" s="125">
        <v>0</v>
      </c>
      <c r="X376" s="123" t="s">
        <v>546</v>
      </c>
      <c r="Y376" s="123" t="s">
        <v>144</v>
      </c>
      <c r="Z376" s="123" t="s">
        <v>156</v>
      </c>
      <c r="AA376" s="124" t="s">
        <v>549</v>
      </c>
      <c r="AB376" s="125">
        <f t="shared" si="167"/>
        <v>0</v>
      </c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5">
        <v>0</v>
      </c>
      <c r="BE376" s="125">
        <f t="shared" si="148"/>
        <v>0</v>
      </c>
      <c r="BF376" s="125">
        <f t="shared" si="149"/>
        <v>0</v>
      </c>
      <c r="BG376" s="125"/>
      <c r="BH376" s="125"/>
      <c r="BI376" s="125">
        <v>0</v>
      </c>
      <c r="BJ376" s="125">
        <v>0</v>
      </c>
      <c r="BK376" s="125">
        <v>0</v>
      </c>
      <c r="BL376" s="125">
        <v>0</v>
      </c>
      <c r="BM376" s="125">
        <v>0</v>
      </c>
      <c r="BN376" s="125">
        <v>0</v>
      </c>
      <c r="BO376" s="125">
        <v>0</v>
      </c>
      <c r="BP376" s="125">
        <v>0</v>
      </c>
      <c r="BQ376" s="125">
        <v>0</v>
      </c>
    </row>
    <row r="377" s="110" customFormat="1" spans="1:69">
      <c r="A377" s="123" t="s">
        <v>550</v>
      </c>
      <c r="B377" s="123"/>
      <c r="C377" s="123"/>
      <c r="D377" s="124" t="s">
        <v>551</v>
      </c>
      <c r="E377" s="125">
        <f t="shared" si="144"/>
        <v>0</v>
      </c>
      <c r="F377" s="125">
        <f t="shared" si="145"/>
        <v>0</v>
      </c>
      <c r="G377" s="125">
        <v>0</v>
      </c>
      <c r="H377" s="125">
        <f t="shared" si="146"/>
        <v>0</v>
      </c>
      <c r="I377" s="125">
        <v>0</v>
      </c>
      <c r="J377" s="125">
        <v>0</v>
      </c>
      <c r="K377" s="125">
        <v>0</v>
      </c>
      <c r="L377" s="125">
        <v>0</v>
      </c>
      <c r="M377" s="125">
        <v>0</v>
      </c>
      <c r="N377" s="125">
        <v>0</v>
      </c>
      <c r="O377" s="125">
        <v>0</v>
      </c>
      <c r="P377" s="125">
        <v>0</v>
      </c>
      <c r="Q377" s="125"/>
      <c r="R377" s="125">
        <v>0</v>
      </c>
      <c r="S377" s="125">
        <v>0</v>
      </c>
      <c r="T377" s="125">
        <v>0</v>
      </c>
      <c r="U377" s="125">
        <v>0</v>
      </c>
      <c r="V377" s="125">
        <v>0</v>
      </c>
      <c r="W377" s="125">
        <v>0</v>
      </c>
      <c r="X377" s="123" t="s">
        <v>550</v>
      </c>
      <c r="Y377" s="123"/>
      <c r="Z377" s="123"/>
      <c r="AA377" s="124" t="s">
        <v>551</v>
      </c>
      <c r="AB377" s="125">
        <f t="shared" si="147"/>
        <v>0</v>
      </c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>
        <v>0</v>
      </c>
      <c r="BE377" s="125">
        <f t="shared" si="148"/>
        <v>0</v>
      </c>
      <c r="BF377" s="125">
        <f t="shared" si="149"/>
        <v>0</v>
      </c>
      <c r="BG377" s="125"/>
      <c r="BH377" s="125"/>
      <c r="BI377" s="125">
        <v>0</v>
      </c>
      <c r="BJ377" s="125">
        <v>0</v>
      </c>
      <c r="BK377" s="125">
        <v>0</v>
      </c>
      <c r="BL377" s="125">
        <v>0</v>
      </c>
      <c r="BM377" s="125">
        <v>0</v>
      </c>
      <c r="BN377" s="125">
        <v>0</v>
      </c>
      <c r="BO377" s="125">
        <v>0</v>
      </c>
      <c r="BP377" s="125">
        <v>0</v>
      </c>
      <c r="BQ377" s="125">
        <v>0</v>
      </c>
    </row>
    <row r="378" s="110" customFormat="1" spans="1:69">
      <c r="A378" s="123"/>
      <c r="B378" s="123"/>
      <c r="C378" s="123"/>
      <c r="D378" s="124" t="s">
        <v>552</v>
      </c>
      <c r="E378" s="125">
        <f t="shared" si="144"/>
        <v>0</v>
      </c>
      <c r="F378" s="125">
        <f t="shared" si="145"/>
        <v>0</v>
      </c>
      <c r="G378" s="125">
        <v>0</v>
      </c>
      <c r="H378" s="125">
        <f t="shared" si="146"/>
        <v>0</v>
      </c>
      <c r="I378" s="125">
        <v>0</v>
      </c>
      <c r="J378" s="125">
        <v>0</v>
      </c>
      <c r="K378" s="125">
        <v>0</v>
      </c>
      <c r="L378" s="125">
        <v>0</v>
      </c>
      <c r="M378" s="125">
        <v>0</v>
      </c>
      <c r="N378" s="125">
        <v>0</v>
      </c>
      <c r="O378" s="125">
        <v>0</v>
      </c>
      <c r="P378" s="125">
        <v>0</v>
      </c>
      <c r="Q378" s="125"/>
      <c r="R378" s="125">
        <v>0</v>
      </c>
      <c r="S378" s="125">
        <v>0</v>
      </c>
      <c r="T378" s="125">
        <v>0</v>
      </c>
      <c r="U378" s="125">
        <v>0</v>
      </c>
      <c r="V378" s="125">
        <v>0</v>
      </c>
      <c r="W378" s="125">
        <v>0</v>
      </c>
      <c r="X378" s="123"/>
      <c r="Y378" s="123"/>
      <c r="Z378" s="123"/>
      <c r="AA378" s="124" t="s">
        <v>552</v>
      </c>
      <c r="AB378" s="125">
        <f t="shared" si="147"/>
        <v>0</v>
      </c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>
        <v>0</v>
      </c>
      <c r="BE378" s="125">
        <f t="shared" si="148"/>
        <v>0</v>
      </c>
      <c r="BF378" s="125">
        <f t="shared" si="149"/>
        <v>0</v>
      </c>
      <c r="BG378" s="125"/>
      <c r="BH378" s="125"/>
      <c r="BI378" s="125">
        <v>0</v>
      </c>
      <c r="BJ378" s="125">
        <v>0</v>
      </c>
      <c r="BK378" s="125">
        <v>0</v>
      </c>
      <c r="BL378" s="125">
        <v>0</v>
      </c>
      <c r="BM378" s="125">
        <v>0</v>
      </c>
      <c r="BN378" s="125">
        <v>0</v>
      </c>
      <c r="BO378" s="125">
        <v>0</v>
      </c>
      <c r="BP378" s="125">
        <v>0</v>
      </c>
      <c r="BQ378" s="125">
        <v>0</v>
      </c>
    </row>
    <row r="379" s="110" customFormat="1" spans="1:69">
      <c r="A379" s="123" t="s">
        <v>553</v>
      </c>
      <c r="B379" s="123" t="s">
        <v>554</v>
      </c>
      <c r="C379" s="123"/>
      <c r="D379" s="124" t="s">
        <v>555</v>
      </c>
      <c r="E379" s="125">
        <f t="shared" si="144"/>
        <v>0</v>
      </c>
      <c r="F379" s="125">
        <f t="shared" si="145"/>
        <v>0</v>
      </c>
      <c r="G379" s="125">
        <v>0</v>
      </c>
      <c r="H379" s="125">
        <f t="shared" si="146"/>
        <v>0</v>
      </c>
      <c r="I379" s="125">
        <v>0</v>
      </c>
      <c r="J379" s="125">
        <v>0</v>
      </c>
      <c r="K379" s="125">
        <v>0</v>
      </c>
      <c r="L379" s="125">
        <v>0</v>
      </c>
      <c r="M379" s="125">
        <v>0</v>
      </c>
      <c r="N379" s="125">
        <v>0</v>
      </c>
      <c r="O379" s="125">
        <v>0</v>
      </c>
      <c r="P379" s="125">
        <v>0</v>
      </c>
      <c r="Q379" s="125"/>
      <c r="R379" s="125">
        <v>0</v>
      </c>
      <c r="S379" s="125">
        <v>0</v>
      </c>
      <c r="T379" s="125">
        <v>0</v>
      </c>
      <c r="U379" s="125">
        <v>0</v>
      </c>
      <c r="V379" s="125">
        <v>0</v>
      </c>
      <c r="W379" s="125">
        <v>0</v>
      </c>
      <c r="X379" s="123" t="s">
        <v>553</v>
      </c>
      <c r="Y379" s="123" t="s">
        <v>554</v>
      </c>
      <c r="Z379" s="123"/>
      <c r="AA379" s="124" t="s">
        <v>555</v>
      </c>
      <c r="AB379" s="125">
        <f t="shared" si="147"/>
        <v>0</v>
      </c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>
        <v>0</v>
      </c>
      <c r="BE379" s="125">
        <f t="shared" si="148"/>
        <v>0</v>
      </c>
      <c r="BF379" s="125">
        <f t="shared" si="149"/>
        <v>0</v>
      </c>
      <c r="BG379" s="125">
        <v>0</v>
      </c>
      <c r="BH379" s="125"/>
      <c r="BI379" s="125">
        <v>0</v>
      </c>
      <c r="BJ379" s="125">
        <v>0</v>
      </c>
      <c r="BK379" s="125">
        <v>0</v>
      </c>
      <c r="BL379" s="125">
        <v>0</v>
      </c>
      <c r="BM379" s="125">
        <v>0</v>
      </c>
      <c r="BN379" s="125">
        <v>0</v>
      </c>
      <c r="BO379" s="125">
        <v>0</v>
      </c>
      <c r="BP379" s="125">
        <v>0</v>
      </c>
      <c r="BQ379" s="125">
        <v>0</v>
      </c>
    </row>
    <row r="380" s="110" customFormat="1" spans="1:69">
      <c r="A380" s="123" t="s">
        <v>556</v>
      </c>
      <c r="B380" s="123"/>
      <c r="C380" s="123"/>
      <c r="D380" s="124" t="s">
        <v>557</v>
      </c>
      <c r="E380" s="125">
        <f t="shared" si="144"/>
        <v>5334.45</v>
      </c>
      <c r="F380" s="125">
        <f t="shared" si="145"/>
        <v>0</v>
      </c>
      <c r="G380" s="125">
        <v>0</v>
      </c>
      <c r="H380" s="125">
        <f t="shared" si="146"/>
        <v>0</v>
      </c>
      <c r="I380" s="125">
        <v>0</v>
      </c>
      <c r="J380" s="125">
        <v>0</v>
      </c>
      <c r="K380" s="125">
        <v>0</v>
      </c>
      <c r="L380" s="125">
        <v>0</v>
      </c>
      <c r="M380" s="125">
        <v>0</v>
      </c>
      <c r="N380" s="125">
        <v>0</v>
      </c>
      <c r="O380" s="125">
        <v>0</v>
      </c>
      <c r="P380" s="125">
        <v>0</v>
      </c>
      <c r="Q380" s="125"/>
      <c r="R380" s="125">
        <v>0</v>
      </c>
      <c r="S380" s="125">
        <v>0</v>
      </c>
      <c r="T380" s="125">
        <v>0</v>
      </c>
      <c r="U380" s="125">
        <v>0</v>
      </c>
      <c r="V380" s="125">
        <v>0</v>
      </c>
      <c r="W380" s="125">
        <v>0</v>
      </c>
      <c r="X380" s="123" t="s">
        <v>556</v>
      </c>
      <c r="Y380" s="123"/>
      <c r="Z380" s="123"/>
      <c r="AA380" s="124" t="s">
        <v>557</v>
      </c>
      <c r="AB380" s="125">
        <f>AB381</f>
        <v>5334.45</v>
      </c>
      <c r="AC380" s="125">
        <f t="shared" ref="AC380:BD380" si="168">AC381</f>
        <v>0</v>
      </c>
      <c r="AD380" s="125">
        <f t="shared" si="168"/>
        <v>0</v>
      </c>
      <c r="AE380" s="125">
        <f t="shared" si="168"/>
        <v>0</v>
      </c>
      <c r="AF380" s="125">
        <f t="shared" si="168"/>
        <v>0</v>
      </c>
      <c r="AG380" s="125">
        <f t="shared" si="168"/>
        <v>0</v>
      </c>
      <c r="AH380" s="125">
        <f t="shared" si="168"/>
        <v>0</v>
      </c>
      <c r="AI380" s="125">
        <f t="shared" si="168"/>
        <v>0</v>
      </c>
      <c r="AJ380" s="125">
        <f t="shared" si="168"/>
        <v>0</v>
      </c>
      <c r="AK380" s="125">
        <f t="shared" si="168"/>
        <v>0</v>
      </c>
      <c r="AL380" s="125">
        <f t="shared" si="168"/>
        <v>10</v>
      </c>
      <c r="AM380" s="125">
        <f t="shared" si="168"/>
        <v>0</v>
      </c>
      <c r="AN380" s="125">
        <f t="shared" si="168"/>
        <v>0</v>
      </c>
      <c r="AO380" s="125">
        <f t="shared" si="168"/>
        <v>0</v>
      </c>
      <c r="AP380" s="125">
        <f t="shared" si="168"/>
        <v>0</v>
      </c>
      <c r="AQ380" s="125">
        <f t="shared" si="168"/>
        <v>0</v>
      </c>
      <c r="AR380" s="125">
        <f t="shared" si="168"/>
        <v>0</v>
      </c>
      <c r="AS380" s="125">
        <f t="shared" si="168"/>
        <v>0</v>
      </c>
      <c r="AT380" s="125">
        <f t="shared" si="168"/>
        <v>0</v>
      </c>
      <c r="AU380" s="125">
        <f t="shared" si="168"/>
        <v>0</v>
      </c>
      <c r="AV380" s="125">
        <f t="shared" si="168"/>
        <v>0</v>
      </c>
      <c r="AW380" s="125">
        <f t="shared" si="168"/>
        <v>0</v>
      </c>
      <c r="AX380" s="125">
        <f t="shared" si="168"/>
        <v>3</v>
      </c>
      <c r="AY380" s="125">
        <f t="shared" si="168"/>
        <v>0</v>
      </c>
      <c r="AZ380" s="125">
        <f t="shared" si="168"/>
        <v>0</v>
      </c>
      <c r="BA380" s="125">
        <f t="shared" si="168"/>
        <v>2.63</v>
      </c>
      <c r="BB380" s="125">
        <f t="shared" si="168"/>
        <v>0.96</v>
      </c>
      <c r="BC380" s="125">
        <f t="shared" si="168"/>
        <v>5317.86</v>
      </c>
      <c r="BD380" s="125">
        <f t="shared" si="168"/>
        <v>0</v>
      </c>
      <c r="BE380" s="125">
        <f t="shared" si="148"/>
        <v>0</v>
      </c>
      <c r="BF380" s="125">
        <f t="shared" si="149"/>
        <v>0</v>
      </c>
      <c r="BG380" s="125">
        <v>0</v>
      </c>
      <c r="BH380" s="125"/>
      <c r="BI380" s="125">
        <v>0</v>
      </c>
      <c r="BJ380" s="125">
        <v>0</v>
      </c>
      <c r="BK380" s="125">
        <v>0</v>
      </c>
      <c r="BL380" s="125">
        <v>0</v>
      </c>
      <c r="BM380" s="125">
        <v>0</v>
      </c>
      <c r="BN380" s="125">
        <v>0</v>
      </c>
      <c r="BO380" s="125">
        <v>0</v>
      </c>
      <c r="BP380" s="125">
        <v>0</v>
      </c>
      <c r="BQ380" s="125">
        <v>0</v>
      </c>
    </row>
    <row r="381" s="110" customFormat="1" spans="1:69">
      <c r="A381" s="123"/>
      <c r="B381" s="123" t="s">
        <v>154</v>
      </c>
      <c r="C381" s="123"/>
      <c r="D381" s="124" t="s">
        <v>558</v>
      </c>
      <c r="E381" s="125">
        <f t="shared" si="144"/>
        <v>5334.45</v>
      </c>
      <c r="F381" s="125">
        <f t="shared" si="145"/>
        <v>0</v>
      </c>
      <c r="G381" s="125">
        <v>0</v>
      </c>
      <c r="H381" s="125">
        <f t="shared" si="146"/>
        <v>0</v>
      </c>
      <c r="I381" s="125">
        <v>0</v>
      </c>
      <c r="J381" s="125">
        <v>0</v>
      </c>
      <c r="K381" s="125">
        <v>0</v>
      </c>
      <c r="L381" s="125">
        <v>0</v>
      </c>
      <c r="M381" s="125">
        <v>0</v>
      </c>
      <c r="N381" s="125">
        <v>0</v>
      </c>
      <c r="O381" s="125">
        <v>0</v>
      </c>
      <c r="P381" s="125">
        <v>0</v>
      </c>
      <c r="Q381" s="125"/>
      <c r="R381" s="125">
        <v>0</v>
      </c>
      <c r="S381" s="125">
        <v>0</v>
      </c>
      <c r="T381" s="125">
        <v>0</v>
      </c>
      <c r="U381" s="125">
        <v>0</v>
      </c>
      <c r="V381" s="125">
        <v>0</v>
      </c>
      <c r="W381" s="125">
        <v>0</v>
      </c>
      <c r="X381" s="123"/>
      <c r="Y381" s="123" t="s">
        <v>154</v>
      </c>
      <c r="Z381" s="123"/>
      <c r="AA381" s="124" t="s">
        <v>558</v>
      </c>
      <c r="AB381" s="125">
        <f>SUM(AB382)</f>
        <v>5334.45</v>
      </c>
      <c r="AC381" s="125">
        <f t="shared" ref="AC381:BD381" si="169">SUM(AC382)</f>
        <v>0</v>
      </c>
      <c r="AD381" s="125">
        <f t="shared" si="169"/>
        <v>0</v>
      </c>
      <c r="AE381" s="125">
        <f t="shared" si="169"/>
        <v>0</v>
      </c>
      <c r="AF381" s="125">
        <f t="shared" si="169"/>
        <v>0</v>
      </c>
      <c r="AG381" s="125">
        <f t="shared" si="169"/>
        <v>0</v>
      </c>
      <c r="AH381" s="125">
        <f t="shared" si="169"/>
        <v>0</v>
      </c>
      <c r="AI381" s="125">
        <f t="shared" si="169"/>
        <v>0</v>
      </c>
      <c r="AJ381" s="125">
        <f t="shared" si="169"/>
        <v>0</v>
      </c>
      <c r="AK381" s="125">
        <f t="shared" si="169"/>
        <v>0</v>
      </c>
      <c r="AL381" s="125">
        <f t="shared" si="169"/>
        <v>10</v>
      </c>
      <c r="AM381" s="125">
        <f t="shared" si="169"/>
        <v>0</v>
      </c>
      <c r="AN381" s="125">
        <f t="shared" si="169"/>
        <v>0</v>
      </c>
      <c r="AO381" s="125">
        <f t="shared" si="169"/>
        <v>0</v>
      </c>
      <c r="AP381" s="125">
        <f t="shared" si="169"/>
        <v>0</v>
      </c>
      <c r="AQ381" s="125">
        <f t="shared" si="169"/>
        <v>0</v>
      </c>
      <c r="AR381" s="125">
        <f t="shared" si="169"/>
        <v>0</v>
      </c>
      <c r="AS381" s="125">
        <f t="shared" si="169"/>
        <v>0</v>
      </c>
      <c r="AT381" s="125">
        <f t="shared" si="169"/>
        <v>0</v>
      </c>
      <c r="AU381" s="125">
        <f t="shared" si="169"/>
        <v>0</v>
      </c>
      <c r="AV381" s="125">
        <f t="shared" si="169"/>
        <v>0</v>
      </c>
      <c r="AW381" s="125">
        <f t="shared" si="169"/>
        <v>0</v>
      </c>
      <c r="AX381" s="125">
        <f t="shared" si="169"/>
        <v>3</v>
      </c>
      <c r="AY381" s="125">
        <f t="shared" si="169"/>
        <v>0</v>
      </c>
      <c r="AZ381" s="125">
        <f t="shared" si="169"/>
        <v>0</v>
      </c>
      <c r="BA381" s="125">
        <f t="shared" si="169"/>
        <v>2.63</v>
      </c>
      <c r="BB381" s="125">
        <f t="shared" si="169"/>
        <v>0.96</v>
      </c>
      <c r="BC381" s="125">
        <f t="shared" si="169"/>
        <v>5317.86</v>
      </c>
      <c r="BD381" s="125">
        <f t="shared" si="169"/>
        <v>0</v>
      </c>
      <c r="BE381" s="125">
        <f t="shared" si="148"/>
        <v>0</v>
      </c>
      <c r="BF381" s="125">
        <f t="shared" si="149"/>
        <v>0</v>
      </c>
      <c r="BG381" s="125">
        <v>0</v>
      </c>
      <c r="BH381" s="125"/>
      <c r="BI381" s="125">
        <v>0</v>
      </c>
      <c r="BJ381" s="125">
        <v>0</v>
      </c>
      <c r="BK381" s="125">
        <v>0</v>
      </c>
      <c r="BL381" s="125">
        <v>0</v>
      </c>
      <c r="BM381" s="125">
        <v>0</v>
      </c>
      <c r="BN381" s="125">
        <v>0</v>
      </c>
      <c r="BO381" s="125">
        <v>0</v>
      </c>
      <c r="BP381" s="125">
        <v>0</v>
      </c>
      <c r="BQ381" s="125">
        <v>0</v>
      </c>
    </row>
    <row r="382" s="110" customFormat="1" spans="1:69">
      <c r="A382" s="123" t="s">
        <v>559</v>
      </c>
      <c r="B382" s="123" t="s">
        <v>248</v>
      </c>
      <c r="C382" s="123" t="s">
        <v>137</v>
      </c>
      <c r="D382" s="124" t="s">
        <v>560</v>
      </c>
      <c r="E382" s="125">
        <f t="shared" si="144"/>
        <v>5334.45</v>
      </c>
      <c r="F382" s="125">
        <f t="shared" si="145"/>
        <v>0</v>
      </c>
      <c r="G382" s="125">
        <v>0</v>
      </c>
      <c r="H382" s="125">
        <f t="shared" si="146"/>
        <v>0</v>
      </c>
      <c r="I382" s="125">
        <v>0</v>
      </c>
      <c r="J382" s="125">
        <v>0</v>
      </c>
      <c r="K382" s="125">
        <v>0</v>
      </c>
      <c r="L382" s="125">
        <v>0</v>
      </c>
      <c r="M382" s="125">
        <v>0</v>
      </c>
      <c r="N382" s="125">
        <v>0</v>
      </c>
      <c r="O382" s="125">
        <v>0</v>
      </c>
      <c r="P382" s="125">
        <v>0</v>
      </c>
      <c r="Q382" s="125"/>
      <c r="R382" s="125">
        <v>0</v>
      </c>
      <c r="S382" s="125">
        <v>0</v>
      </c>
      <c r="T382" s="125">
        <v>0</v>
      </c>
      <c r="U382" s="125">
        <v>0</v>
      </c>
      <c r="V382" s="125">
        <v>0</v>
      </c>
      <c r="W382" s="125">
        <v>0</v>
      </c>
      <c r="X382" s="123" t="s">
        <v>559</v>
      </c>
      <c r="Y382" s="123" t="s">
        <v>248</v>
      </c>
      <c r="Z382" s="123" t="s">
        <v>137</v>
      </c>
      <c r="AA382" s="124" t="s">
        <v>560</v>
      </c>
      <c r="AB382" s="125">
        <f>SUBTOTAL(9,AC382:BD382)</f>
        <v>5334.45</v>
      </c>
      <c r="AC382" s="136">
        <v>0</v>
      </c>
      <c r="AD382" s="136">
        <v>0</v>
      </c>
      <c r="AE382" s="137">
        <v>0</v>
      </c>
      <c r="AF382" s="137">
        <v>0</v>
      </c>
      <c r="AG382" s="136">
        <v>0</v>
      </c>
      <c r="AH382" s="136">
        <v>0</v>
      </c>
      <c r="AI382" s="136">
        <v>0</v>
      </c>
      <c r="AJ382" s="136">
        <v>0</v>
      </c>
      <c r="AK382" s="136">
        <v>0</v>
      </c>
      <c r="AL382" s="136">
        <v>10</v>
      </c>
      <c r="AM382" s="137">
        <v>0</v>
      </c>
      <c r="AN382" s="136">
        <v>0</v>
      </c>
      <c r="AO382" s="136">
        <v>0</v>
      </c>
      <c r="AP382" s="136">
        <v>0</v>
      </c>
      <c r="AQ382" s="136">
        <v>0</v>
      </c>
      <c r="AR382" s="136">
        <v>0</v>
      </c>
      <c r="AS382" s="137">
        <v>0</v>
      </c>
      <c r="AT382" s="137">
        <v>0</v>
      </c>
      <c r="AU382" s="137">
        <v>0</v>
      </c>
      <c r="AV382" s="136">
        <v>0</v>
      </c>
      <c r="AW382" s="137">
        <v>0</v>
      </c>
      <c r="AX382" s="136">
        <v>3</v>
      </c>
      <c r="AY382" s="136">
        <v>0</v>
      </c>
      <c r="AZ382" s="136">
        <v>0</v>
      </c>
      <c r="BA382" s="136">
        <v>2.63</v>
      </c>
      <c r="BB382" s="136">
        <v>0.96</v>
      </c>
      <c r="BC382" s="136">
        <v>5317.86</v>
      </c>
      <c r="BD382" s="125">
        <v>0</v>
      </c>
      <c r="BE382" s="125">
        <f t="shared" si="148"/>
        <v>0</v>
      </c>
      <c r="BF382" s="125">
        <f t="shared" si="149"/>
        <v>0</v>
      </c>
      <c r="BG382" s="125">
        <v>0</v>
      </c>
      <c r="BH382" s="125"/>
      <c r="BI382" s="125">
        <v>0</v>
      </c>
      <c r="BJ382" s="125">
        <v>0</v>
      </c>
      <c r="BK382" s="125">
        <v>0</v>
      </c>
      <c r="BL382" s="125">
        <v>0</v>
      </c>
      <c r="BM382" s="125">
        <v>0</v>
      </c>
      <c r="BN382" s="125">
        <v>0</v>
      </c>
      <c r="BO382" s="125">
        <v>0</v>
      </c>
      <c r="BP382" s="125">
        <v>0</v>
      </c>
      <c r="BQ382" s="125">
        <v>0</v>
      </c>
    </row>
    <row r="383" s="110" customFormat="1" spans="1:69">
      <c r="A383" s="123" t="s">
        <v>561</v>
      </c>
      <c r="B383" s="123"/>
      <c r="C383" s="123"/>
      <c r="D383" s="124" t="s">
        <v>562</v>
      </c>
      <c r="E383" s="125">
        <f t="shared" si="144"/>
        <v>0</v>
      </c>
      <c r="F383" s="125">
        <f t="shared" si="145"/>
        <v>0</v>
      </c>
      <c r="G383" s="125">
        <v>0</v>
      </c>
      <c r="H383" s="125">
        <f t="shared" si="146"/>
        <v>0</v>
      </c>
      <c r="I383" s="125">
        <v>0</v>
      </c>
      <c r="J383" s="125">
        <v>0</v>
      </c>
      <c r="K383" s="125">
        <v>0</v>
      </c>
      <c r="L383" s="125">
        <v>0</v>
      </c>
      <c r="M383" s="125">
        <v>0</v>
      </c>
      <c r="N383" s="125">
        <v>0</v>
      </c>
      <c r="O383" s="125">
        <v>0</v>
      </c>
      <c r="P383" s="125">
        <v>0</v>
      </c>
      <c r="Q383" s="125"/>
      <c r="R383" s="125">
        <v>0</v>
      </c>
      <c r="S383" s="125">
        <v>0</v>
      </c>
      <c r="T383" s="125">
        <v>0</v>
      </c>
      <c r="U383" s="125">
        <v>0</v>
      </c>
      <c r="V383" s="125">
        <v>0</v>
      </c>
      <c r="W383" s="125">
        <v>0</v>
      </c>
      <c r="X383" s="123" t="s">
        <v>561</v>
      </c>
      <c r="Y383" s="123"/>
      <c r="Z383" s="123"/>
      <c r="AA383" s="124" t="s">
        <v>562</v>
      </c>
      <c r="AB383" s="125">
        <f t="shared" si="147"/>
        <v>0</v>
      </c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>
        <v>0</v>
      </c>
      <c r="BE383" s="125">
        <f t="shared" si="148"/>
        <v>0</v>
      </c>
      <c r="BF383" s="125">
        <f t="shared" si="149"/>
        <v>0</v>
      </c>
      <c r="BG383" s="125">
        <v>0</v>
      </c>
      <c r="BH383" s="125"/>
      <c r="BI383" s="125">
        <v>0</v>
      </c>
      <c r="BJ383" s="125">
        <v>0</v>
      </c>
      <c r="BK383" s="125">
        <v>0</v>
      </c>
      <c r="BL383" s="125">
        <v>0</v>
      </c>
      <c r="BM383" s="125">
        <v>0</v>
      </c>
      <c r="BN383" s="125">
        <v>0</v>
      </c>
      <c r="BO383" s="125">
        <v>0</v>
      </c>
      <c r="BP383" s="125">
        <v>0</v>
      </c>
      <c r="BQ383" s="125">
        <v>0</v>
      </c>
    </row>
    <row r="384" s="110" customFormat="1" spans="1:69">
      <c r="A384" s="123"/>
      <c r="B384" s="123" t="s">
        <v>145</v>
      </c>
      <c r="C384" s="123"/>
      <c r="D384" s="124" t="s">
        <v>563</v>
      </c>
      <c r="E384" s="125">
        <f t="shared" si="144"/>
        <v>0</v>
      </c>
      <c r="F384" s="125">
        <f t="shared" si="145"/>
        <v>0</v>
      </c>
      <c r="G384" s="125">
        <v>0</v>
      </c>
      <c r="H384" s="125">
        <f t="shared" si="146"/>
        <v>0</v>
      </c>
      <c r="I384" s="125">
        <v>0</v>
      </c>
      <c r="J384" s="125">
        <v>0</v>
      </c>
      <c r="K384" s="125">
        <v>0</v>
      </c>
      <c r="L384" s="125">
        <v>0</v>
      </c>
      <c r="M384" s="125">
        <v>0</v>
      </c>
      <c r="N384" s="125">
        <v>0</v>
      </c>
      <c r="O384" s="125">
        <v>0</v>
      </c>
      <c r="P384" s="125">
        <v>0</v>
      </c>
      <c r="Q384" s="125"/>
      <c r="R384" s="125">
        <v>0</v>
      </c>
      <c r="S384" s="125">
        <v>0</v>
      </c>
      <c r="T384" s="125">
        <v>0</v>
      </c>
      <c r="U384" s="125">
        <v>0</v>
      </c>
      <c r="V384" s="125">
        <v>0</v>
      </c>
      <c r="W384" s="125">
        <v>0</v>
      </c>
      <c r="X384" s="123"/>
      <c r="Y384" s="123" t="s">
        <v>145</v>
      </c>
      <c r="Z384" s="123"/>
      <c r="AA384" s="124" t="s">
        <v>563</v>
      </c>
      <c r="AB384" s="125">
        <f>SUM(AB385)</f>
        <v>0</v>
      </c>
      <c r="AC384" s="125">
        <f t="shared" ref="AC384:BC384" si="170">SUM(AC385)</f>
        <v>0</v>
      </c>
      <c r="AD384" s="125">
        <f t="shared" si="170"/>
        <v>0</v>
      </c>
      <c r="AE384" s="125">
        <f t="shared" si="170"/>
        <v>0</v>
      </c>
      <c r="AF384" s="125">
        <f t="shared" si="170"/>
        <v>0</v>
      </c>
      <c r="AG384" s="125">
        <f t="shared" si="170"/>
        <v>0</v>
      </c>
      <c r="AH384" s="125">
        <f t="shared" si="170"/>
        <v>0</v>
      </c>
      <c r="AI384" s="125">
        <f t="shared" si="170"/>
        <v>0</v>
      </c>
      <c r="AJ384" s="125">
        <f t="shared" si="170"/>
        <v>0</v>
      </c>
      <c r="AK384" s="125">
        <f t="shared" si="170"/>
        <v>0</v>
      </c>
      <c r="AL384" s="125">
        <f t="shared" si="170"/>
        <v>0</v>
      </c>
      <c r="AM384" s="125">
        <f t="shared" si="170"/>
        <v>0</v>
      </c>
      <c r="AN384" s="125">
        <f t="shared" si="170"/>
        <v>0</v>
      </c>
      <c r="AO384" s="125">
        <f t="shared" si="170"/>
        <v>0</v>
      </c>
      <c r="AP384" s="125">
        <f t="shared" si="170"/>
        <v>0</v>
      </c>
      <c r="AQ384" s="125">
        <f t="shared" si="170"/>
        <v>0</v>
      </c>
      <c r="AR384" s="125">
        <f t="shared" si="170"/>
        <v>0</v>
      </c>
      <c r="AS384" s="125">
        <f t="shared" si="170"/>
        <v>0</v>
      </c>
      <c r="AT384" s="125">
        <f t="shared" si="170"/>
        <v>0</v>
      </c>
      <c r="AU384" s="125">
        <f t="shared" si="170"/>
        <v>0</v>
      </c>
      <c r="AV384" s="125">
        <f t="shared" si="170"/>
        <v>0</v>
      </c>
      <c r="AW384" s="125">
        <f t="shared" si="170"/>
        <v>0</v>
      </c>
      <c r="AX384" s="125">
        <f t="shared" si="170"/>
        <v>0</v>
      </c>
      <c r="AY384" s="125">
        <f t="shared" si="170"/>
        <v>0</v>
      </c>
      <c r="AZ384" s="125">
        <f t="shared" si="170"/>
        <v>0</v>
      </c>
      <c r="BA384" s="125">
        <f t="shared" si="170"/>
        <v>0</v>
      </c>
      <c r="BB384" s="125">
        <f t="shared" si="170"/>
        <v>0</v>
      </c>
      <c r="BC384" s="125">
        <f t="shared" si="170"/>
        <v>0</v>
      </c>
      <c r="BD384" s="125">
        <v>0</v>
      </c>
      <c r="BE384" s="125">
        <f t="shared" si="148"/>
        <v>0</v>
      </c>
      <c r="BF384" s="125">
        <f t="shared" si="149"/>
        <v>0</v>
      </c>
      <c r="BG384" s="125">
        <v>0</v>
      </c>
      <c r="BH384" s="125"/>
      <c r="BI384" s="125">
        <v>0</v>
      </c>
      <c r="BJ384" s="125">
        <v>0</v>
      </c>
      <c r="BK384" s="125">
        <v>0</v>
      </c>
      <c r="BL384" s="125">
        <v>0</v>
      </c>
      <c r="BM384" s="125">
        <v>0</v>
      </c>
      <c r="BN384" s="125">
        <v>0</v>
      </c>
      <c r="BO384" s="125">
        <v>0</v>
      </c>
      <c r="BP384" s="125">
        <v>0</v>
      </c>
      <c r="BQ384" s="125">
        <v>0</v>
      </c>
    </row>
    <row r="385" s="110" customFormat="1" spans="1:69">
      <c r="A385" s="123" t="s">
        <v>564</v>
      </c>
      <c r="B385" s="123" t="s">
        <v>147</v>
      </c>
      <c r="C385" s="123" t="s">
        <v>154</v>
      </c>
      <c r="D385" s="124" t="s">
        <v>565</v>
      </c>
      <c r="E385" s="125">
        <f t="shared" si="144"/>
        <v>0</v>
      </c>
      <c r="F385" s="125">
        <f t="shared" si="145"/>
        <v>0</v>
      </c>
      <c r="G385" s="125">
        <v>0</v>
      </c>
      <c r="H385" s="125">
        <f t="shared" si="146"/>
        <v>0</v>
      </c>
      <c r="I385" s="125">
        <v>0</v>
      </c>
      <c r="J385" s="125">
        <v>0</v>
      </c>
      <c r="K385" s="125">
        <v>0</v>
      </c>
      <c r="L385" s="125">
        <v>0</v>
      </c>
      <c r="M385" s="125">
        <v>0</v>
      </c>
      <c r="N385" s="125">
        <v>0</v>
      </c>
      <c r="O385" s="125">
        <v>0</v>
      </c>
      <c r="P385" s="125">
        <v>0</v>
      </c>
      <c r="Q385" s="125"/>
      <c r="R385" s="125">
        <v>0</v>
      </c>
      <c r="S385" s="125">
        <v>0</v>
      </c>
      <c r="T385" s="125">
        <v>0</v>
      </c>
      <c r="U385" s="125">
        <v>0</v>
      </c>
      <c r="V385" s="125">
        <v>0</v>
      </c>
      <c r="W385" s="125">
        <v>0</v>
      </c>
      <c r="X385" s="123" t="s">
        <v>564</v>
      </c>
      <c r="Y385" s="123" t="s">
        <v>147</v>
      </c>
      <c r="Z385" s="123" t="s">
        <v>154</v>
      </c>
      <c r="AA385" s="124" t="s">
        <v>565</v>
      </c>
      <c r="AB385" s="125">
        <f>SUBTOTAL(9,AC385:BD385)</f>
        <v>0</v>
      </c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>
        <v>0</v>
      </c>
      <c r="BE385" s="125">
        <f t="shared" si="148"/>
        <v>0</v>
      </c>
      <c r="BF385" s="125">
        <f t="shared" si="149"/>
        <v>0</v>
      </c>
      <c r="BG385" s="125">
        <v>0</v>
      </c>
      <c r="BH385" s="125"/>
      <c r="BI385" s="125">
        <v>0</v>
      </c>
      <c r="BJ385" s="125">
        <v>0</v>
      </c>
      <c r="BK385" s="125">
        <v>0</v>
      </c>
      <c r="BL385" s="125">
        <v>0</v>
      </c>
      <c r="BM385" s="125">
        <v>0</v>
      </c>
      <c r="BN385" s="125">
        <v>0</v>
      </c>
      <c r="BO385" s="125">
        <v>0</v>
      </c>
      <c r="BP385" s="125">
        <v>0</v>
      </c>
      <c r="BQ385" s="125">
        <v>0</v>
      </c>
    </row>
    <row r="386" s="110" customFormat="1" spans="1:69">
      <c r="A386" s="123" t="s">
        <v>566</v>
      </c>
      <c r="B386" s="123"/>
      <c r="C386" s="123"/>
      <c r="D386" s="124" t="s">
        <v>567</v>
      </c>
      <c r="E386" s="125">
        <f t="shared" si="144"/>
        <v>0</v>
      </c>
      <c r="F386" s="125">
        <f t="shared" si="145"/>
        <v>0</v>
      </c>
      <c r="G386" s="125">
        <v>0</v>
      </c>
      <c r="H386" s="125">
        <f t="shared" si="146"/>
        <v>0</v>
      </c>
      <c r="I386" s="125">
        <v>0</v>
      </c>
      <c r="J386" s="125">
        <v>0</v>
      </c>
      <c r="K386" s="125">
        <v>0</v>
      </c>
      <c r="L386" s="125">
        <v>0</v>
      </c>
      <c r="M386" s="125">
        <v>0</v>
      </c>
      <c r="N386" s="125">
        <v>0</v>
      </c>
      <c r="O386" s="125">
        <v>0</v>
      </c>
      <c r="P386" s="125">
        <v>0</v>
      </c>
      <c r="Q386" s="125"/>
      <c r="R386" s="125">
        <v>0</v>
      </c>
      <c r="S386" s="125">
        <v>0</v>
      </c>
      <c r="T386" s="125">
        <v>0</v>
      </c>
      <c r="U386" s="125">
        <v>0</v>
      </c>
      <c r="V386" s="125">
        <v>0</v>
      </c>
      <c r="W386" s="125">
        <v>0</v>
      </c>
      <c r="X386" s="123" t="s">
        <v>566</v>
      </c>
      <c r="Y386" s="123"/>
      <c r="Z386" s="123"/>
      <c r="AA386" s="124" t="s">
        <v>567</v>
      </c>
      <c r="AB386" s="125">
        <f t="shared" si="147"/>
        <v>0</v>
      </c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>
        <v>0</v>
      </c>
      <c r="BE386" s="125">
        <f t="shared" si="148"/>
        <v>0</v>
      </c>
      <c r="BF386" s="125">
        <f t="shared" si="149"/>
        <v>0</v>
      </c>
      <c r="BG386" s="125">
        <v>0</v>
      </c>
      <c r="BH386" s="125"/>
      <c r="BI386" s="125">
        <v>0</v>
      </c>
      <c r="BJ386" s="125">
        <v>0</v>
      </c>
      <c r="BK386" s="125">
        <v>0</v>
      </c>
      <c r="BL386" s="125">
        <v>0</v>
      </c>
      <c r="BM386" s="125">
        <v>0</v>
      </c>
      <c r="BN386" s="125">
        <v>0</v>
      </c>
      <c r="BO386" s="125">
        <v>0</v>
      </c>
      <c r="BP386" s="125">
        <v>0</v>
      </c>
      <c r="BQ386" s="125">
        <v>0</v>
      </c>
    </row>
    <row r="387" s="110" customFormat="1" spans="1:69">
      <c r="A387" s="123"/>
      <c r="B387" s="123" t="s">
        <v>145</v>
      </c>
      <c r="C387" s="123"/>
      <c r="D387" s="124" t="s">
        <v>568</v>
      </c>
      <c r="E387" s="125">
        <f t="shared" si="144"/>
        <v>0</v>
      </c>
      <c r="F387" s="125">
        <f t="shared" si="145"/>
        <v>0</v>
      </c>
      <c r="G387" s="125">
        <v>0</v>
      </c>
      <c r="H387" s="125">
        <f t="shared" si="146"/>
        <v>0</v>
      </c>
      <c r="I387" s="125">
        <v>0</v>
      </c>
      <c r="J387" s="125">
        <v>0</v>
      </c>
      <c r="K387" s="125">
        <v>0</v>
      </c>
      <c r="L387" s="125">
        <v>0</v>
      </c>
      <c r="M387" s="125">
        <v>0</v>
      </c>
      <c r="N387" s="125">
        <v>0</v>
      </c>
      <c r="O387" s="125">
        <v>0</v>
      </c>
      <c r="P387" s="125">
        <v>0</v>
      </c>
      <c r="Q387" s="125"/>
      <c r="R387" s="125">
        <v>0</v>
      </c>
      <c r="S387" s="125">
        <v>0</v>
      </c>
      <c r="T387" s="125">
        <v>0</v>
      </c>
      <c r="U387" s="125">
        <v>0</v>
      </c>
      <c r="V387" s="125">
        <v>0</v>
      </c>
      <c r="W387" s="125">
        <v>0</v>
      </c>
      <c r="X387" s="123"/>
      <c r="Y387" s="123" t="s">
        <v>145</v>
      </c>
      <c r="Z387" s="123"/>
      <c r="AA387" s="124" t="s">
        <v>568</v>
      </c>
      <c r="AB387" s="125">
        <f t="shared" si="147"/>
        <v>0</v>
      </c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5">
        <v>0</v>
      </c>
      <c r="BE387" s="125">
        <f t="shared" si="148"/>
        <v>0</v>
      </c>
      <c r="BF387" s="125">
        <f t="shared" si="149"/>
        <v>0</v>
      </c>
      <c r="BG387" s="125">
        <v>0</v>
      </c>
      <c r="BH387" s="125"/>
      <c r="BI387" s="125">
        <v>0</v>
      </c>
      <c r="BJ387" s="125">
        <v>0</v>
      </c>
      <c r="BK387" s="125">
        <v>0</v>
      </c>
      <c r="BL387" s="125">
        <v>0</v>
      </c>
      <c r="BM387" s="125">
        <v>0</v>
      </c>
      <c r="BN387" s="125">
        <v>0</v>
      </c>
      <c r="BO387" s="125">
        <v>0</v>
      </c>
      <c r="BP387" s="125">
        <v>0</v>
      </c>
      <c r="BQ387" s="125">
        <v>0</v>
      </c>
    </row>
    <row r="388" s="110" customFormat="1" spans="1:69">
      <c r="A388" s="123" t="s">
        <v>569</v>
      </c>
      <c r="B388" s="123" t="s">
        <v>147</v>
      </c>
      <c r="C388" s="123" t="s">
        <v>156</v>
      </c>
      <c r="D388" s="124" t="s">
        <v>570</v>
      </c>
      <c r="E388" s="125">
        <f t="shared" si="144"/>
        <v>0</v>
      </c>
      <c r="F388" s="125">
        <f t="shared" si="145"/>
        <v>0</v>
      </c>
      <c r="G388" s="125">
        <v>0</v>
      </c>
      <c r="H388" s="125">
        <f t="shared" si="146"/>
        <v>0</v>
      </c>
      <c r="I388" s="125">
        <v>0</v>
      </c>
      <c r="J388" s="125">
        <v>0</v>
      </c>
      <c r="K388" s="125">
        <v>0</v>
      </c>
      <c r="L388" s="125">
        <v>0</v>
      </c>
      <c r="M388" s="125">
        <v>0</v>
      </c>
      <c r="N388" s="125">
        <v>0</v>
      </c>
      <c r="O388" s="125">
        <v>0</v>
      </c>
      <c r="P388" s="125">
        <v>0</v>
      </c>
      <c r="Q388" s="125"/>
      <c r="R388" s="125">
        <v>0</v>
      </c>
      <c r="S388" s="125">
        <v>0</v>
      </c>
      <c r="T388" s="125">
        <v>0</v>
      </c>
      <c r="U388" s="125">
        <v>0</v>
      </c>
      <c r="V388" s="125">
        <v>0</v>
      </c>
      <c r="W388" s="125">
        <v>0</v>
      </c>
      <c r="X388" s="123" t="s">
        <v>569</v>
      </c>
      <c r="Y388" s="123" t="s">
        <v>147</v>
      </c>
      <c r="Z388" s="123" t="s">
        <v>156</v>
      </c>
      <c r="AA388" s="124" t="s">
        <v>570</v>
      </c>
      <c r="AB388" s="125">
        <f>SUBTOTAL(9,AC388:BD388)</f>
        <v>0</v>
      </c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>
        <v>0</v>
      </c>
      <c r="BE388" s="125">
        <f t="shared" si="148"/>
        <v>0</v>
      </c>
      <c r="BF388" s="125">
        <f t="shared" si="149"/>
        <v>0</v>
      </c>
      <c r="BG388" s="125">
        <v>0</v>
      </c>
      <c r="BH388" s="125"/>
      <c r="BI388" s="125">
        <v>0</v>
      </c>
      <c r="BJ388" s="125">
        <v>0</v>
      </c>
      <c r="BK388" s="125">
        <v>0</v>
      </c>
      <c r="BL388" s="125">
        <v>0</v>
      </c>
      <c r="BM388" s="125">
        <v>0</v>
      </c>
      <c r="BN388" s="125">
        <v>0</v>
      </c>
      <c r="BO388" s="125">
        <v>0</v>
      </c>
      <c r="BP388" s="125">
        <v>0</v>
      </c>
      <c r="BQ388" s="125">
        <v>0</v>
      </c>
    </row>
  </sheetData>
  <mergeCells count="65">
    <mergeCell ref="A1:W1"/>
    <mergeCell ref="X1:BQ1"/>
    <mergeCell ref="U2:W2"/>
    <mergeCell ref="E3:W3"/>
    <mergeCell ref="AB3:BQ3"/>
    <mergeCell ref="F4:W4"/>
    <mergeCell ref="AB4:BD4"/>
    <mergeCell ref="BE4:BQ4"/>
    <mergeCell ref="H5:L5"/>
    <mergeCell ref="BF5:BH5"/>
    <mergeCell ref="E4:E6"/>
    <mergeCell ref="F5:F6"/>
    <mergeCell ref="G5:G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A3:D5"/>
    <mergeCell ref="X3:AA5"/>
  </mergeCells>
  <printOptions horizontalCentered="1"/>
  <pageMargins left="0.118110236220472" right="0.118110236220472" top="0.551181102362205" bottom="0.354330708661417" header="0.31496062992126" footer="0.196850393700787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showZeros="0" workbookViewId="0">
      <selection activeCell="A9" sqref="A9"/>
    </sheetView>
  </sheetViews>
  <sheetFormatPr defaultColWidth="9" defaultRowHeight="14.25" outlineLevelCol="2"/>
  <cols>
    <col min="1" max="1" width="38.75" style="94" customWidth="1"/>
    <col min="2" max="2" width="11.625" style="95" customWidth="1"/>
    <col min="3" max="3" width="20.375" style="95" customWidth="1"/>
    <col min="4" max="16384" width="9" style="94"/>
  </cols>
  <sheetData>
    <row r="1" s="93" customFormat="1" ht="27.75" customHeight="1" spans="1:3">
      <c r="A1" s="96" t="s">
        <v>576</v>
      </c>
      <c r="B1" s="96"/>
      <c r="C1" s="96"/>
    </row>
    <row r="2" s="93" customFormat="1" ht="16.5" customHeight="1" spans="1:3">
      <c r="A2" s="93" t="s">
        <v>577</v>
      </c>
      <c r="B2" s="98"/>
      <c r="C2" s="99" t="s">
        <v>61</v>
      </c>
    </row>
    <row r="3" s="93" customFormat="1" ht="16.5" customHeight="1" spans="1:3">
      <c r="A3" s="101" t="s">
        <v>578</v>
      </c>
      <c r="B3" s="53" t="s">
        <v>579</v>
      </c>
      <c r="C3" s="54" t="s">
        <v>580</v>
      </c>
    </row>
    <row r="4" s="93" customFormat="1" ht="16.5" customHeight="1" spans="1:3">
      <c r="A4" s="102" t="s">
        <v>581</v>
      </c>
      <c r="B4" s="103">
        <v>5600</v>
      </c>
      <c r="C4" s="104"/>
    </row>
    <row r="5" s="93" customFormat="1" ht="16.5" customHeight="1" spans="1:3">
      <c r="A5" s="102" t="s">
        <v>582</v>
      </c>
      <c r="B5" s="105">
        <v>3222</v>
      </c>
      <c r="C5" s="104"/>
    </row>
    <row r="6" s="93" customFormat="1" ht="16.5" customHeight="1" spans="1:3">
      <c r="A6" s="102" t="s">
        <v>583</v>
      </c>
      <c r="B6" s="103">
        <v>5</v>
      </c>
      <c r="C6" s="104"/>
    </row>
    <row r="7" s="93" customFormat="1" ht="16.5" customHeight="1" spans="1:3">
      <c r="A7" s="102" t="s">
        <v>584</v>
      </c>
      <c r="B7" s="103">
        <v>420</v>
      </c>
      <c r="C7" s="104"/>
    </row>
    <row r="8" s="93" customFormat="1" ht="16.5" customHeight="1" spans="1:3">
      <c r="A8" s="102" t="s">
        <v>585</v>
      </c>
      <c r="B8" s="103">
        <v>807</v>
      </c>
      <c r="C8" s="104"/>
    </row>
    <row r="9" s="93" customFormat="1" ht="16.5" customHeight="1" spans="1:3">
      <c r="A9" s="102" t="s">
        <v>586</v>
      </c>
      <c r="B9" s="103">
        <v>1146</v>
      </c>
      <c r="C9" s="104"/>
    </row>
    <row r="10" s="93" customFormat="1" ht="16.5" customHeight="1" spans="1:3">
      <c r="A10" s="102" t="s">
        <v>587</v>
      </c>
      <c r="B10" s="103">
        <v>202347</v>
      </c>
      <c r="C10" s="104"/>
    </row>
    <row r="11" s="93" customFormat="1" ht="16.5" customHeight="1" spans="1:3">
      <c r="A11" s="106" t="s">
        <v>588</v>
      </c>
      <c r="B11" s="103">
        <v>1618</v>
      </c>
      <c r="C11" s="107"/>
    </row>
    <row r="12" s="93" customFormat="1" ht="16.5" customHeight="1" spans="1:3">
      <c r="A12" s="106" t="s">
        <v>589</v>
      </c>
      <c r="B12" s="103">
        <v>65047</v>
      </c>
      <c r="C12" s="107"/>
    </row>
    <row r="13" s="93" customFormat="1" ht="16.5" customHeight="1" spans="1:3">
      <c r="A13" s="106" t="s">
        <v>590</v>
      </c>
      <c r="B13" s="103">
        <v>22156</v>
      </c>
      <c r="C13" s="107"/>
    </row>
    <row r="14" s="93" customFormat="1" ht="16.5" customHeight="1" spans="1:3">
      <c r="A14" s="106" t="s">
        <v>591</v>
      </c>
      <c r="B14" s="103">
        <v>2652</v>
      </c>
      <c r="C14" s="107"/>
    </row>
    <row r="15" s="93" customFormat="1" ht="16.5" customHeight="1" spans="1:3">
      <c r="A15" s="106" t="s">
        <v>592</v>
      </c>
      <c r="B15" s="103"/>
      <c r="C15" s="107"/>
    </row>
    <row r="16" s="93" customFormat="1" ht="16.5" customHeight="1" spans="1:3">
      <c r="A16" s="106" t="s">
        <v>593</v>
      </c>
      <c r="B16" s="103">
        <v>215</v>
      </c>
      <c r="C16" s="107"/>
    </row>
    <row r="17" s="93" customFormat="1" ht="16.5" customHeight="1" spans="1:3">
      <c r="A17" s="108" t="s">
        <v>594</v>
      </c>
      <c r="B17" s="103">
        <v>471</v>
      </c>
      <c r="C17" s="107"/>
    </row>
    <row r="18" s="93" customFormat="1" ht="16.5" customHeight="1" spans="1:3">
      <c r="A18" s="108" t="s">
        <v>595</v>
      </c>
      <c r="B18" s="103">
        <v>20296</v>
      </c>
      <c r="C18" s="107"/>
    </row>
    <row r="19" s="93" customFormat="1" ht="16.5" customHeight="1" spans="1:3">
      <c r="A19" s="108" t="s">
        <v>596</v>
      </c>
      <c r="B19" s="103">
        <v>20151</v>
      </c>
      <c r="C19" s="107"/>
    </row>
    <row r="20" s="93" customFormat="1" ht="16.5" customHeight="1" spans="1:3">
      <c r="A20" s="108" t="s">
        <v>597</v>
      </c>
      <c r="B20" s="103">
        <v>28704</v>
      </c>
      <c r="C20" s="107"/>
    </row>
    <row r="21" s="93" customFormat="1" ht="16.5" customHeight="1" spans="1:3">
      <c r="A21" s="108" t="s">
        <v>598</v>
      </c>
      <c r="B21" s="103">
        <v>3857</v>
      </c>
      <c r="C21" s="107"/>
    </row>
    <row r="22" s="93" customFormat="1" ht="16.5" customHeight="1" spans="1:3">
      <c r="A22" s="106" t="s">
        <v>599</v>
      </c>
      <c r="B22" s="103">
        <v>2433</v>
      </c>
      <c r="C22" s="107"/>
    </row>
    <row r="23" s="93" customFormat="1" ht="16.5" customHeight="1" spans="1:3">
      <c r="A23" s="106" t="s">
        <v>600</v>
      </c>
      <c r="B23" s="103">
        <v>4693</v>
      </c>
      <c r="C23" s="107"/>
    </row>
    <row r="24" s="93" customFormat="1" ht="16.5" customHeight="1" spans="1:3">
      <c r="A24" s="109" t="s">
        <v>601</v>
      </c>
      <c r="B24" s="103">
        <v>180</v>
      </c>
      <c r="C24" s="107"/>
    </row>
    <row r="25" s="93" customFormat="1" ht="16.5" customHeight="1" spans="1:3">
      <c r="A25" s="109" t="s">
        <v>602</v>
      </c>
      <c r="B25" s="103"/>
      <c r="C25" s="107"/>
    </row>
    <row r="26" s="93" customFormat="1" ht="16.5" customHeight="1" spans="1:3">
      <c r="A26" s="109" t="s">
        <v>603</v>
      </c>
      <c r="B26" s="103">
        <v>5169</v>
      </c>
      <c r="C26" s="107"/>
    </row>
    <row r="27" s="93" customFormat="1" ht="16.5" customHeight="1" spans="1:3">
      <c r="A27" s="109" t="s">
        <v>604</v>
      </c>
      <c r="B27" s="103">
        <v>14528</v>
      </c>
      <c r="C27" s="107"/>
    </row>
    <row r="28" s="93" customFormat="1" ht="16.5" customHeight="1" spans="1:3">
      <c r="A28" s="102" t="s">
        <v>605</v>
      </c>
      <c r="B28" s="107">
        <v>10177</v>
      </c>
      <c r="C28" s="107"/>
    </row>
    <row r="29" s="93" customFormat="1" ht="16.5" customHeight="1" spans="1:3">
      <c r="A29" s="102" t="s">
        <v>606</v>
      </c>
      <c r="B29" s="107">
        <v>33143</v>
      </c>
      <c r="C29" s="107"/>
    </row>
    <row r="30" s="93" customFormat="1" ht="16.5" customHeight="1" spans="1:3">
      <c r="A30" s="102" t="s">
        <v>607</v>
      </c>
      <c r="B30" s="107">
        <v>60</v>
      </c>
      <c r="C30" s="107"/>
    </row>
    <row r="31" s="93" customFormat="1" ht="16.5" customHeight="1" spans="1:3">
      <c r="A31" s="102" t="s">
        <v>608</v>
      </c>
      <c r="B31" s="107"/>
      <c r="C31" s="107"/>
    </row>
    <row r="32" s="93" customFormat="1" ht="16.5" customHeight="1" spans="1:3">
      <c r="A32" s="102" t="s">
        <v>609</v>
      </c>
      <c r="B32" s="107"/>
      <c r="C32" s="107"/>
    </row>
    <row r="33" s="93" customFormat="1" ht="16.5" customHeight="1" spans="1:3">
      <c r="A33" s="102" t="s">
        <v>610</v>
      </c>
      <c r="B33" s="107">
        <v>8</v>
      </c>
      <c r="C33" s="107"/>
    </row>
    <row r="34" s="93" customFormat="1" ht="16.5" customHeight="1" spans="1:3">
      <c r="A34" s="102" t="s">
        <v>611</v>
      </c>
      <c r="B34" s="107">
        <v>6102</v>
      </c>
      <c r="C34" s="107"/>
    </row>
    <row r="35" s="93" customFormat="1" ht="16.5" customHeight="1" spans="1:3">
      <c r="A35" s="102" t="s">
        <v>612</v>
      </c>
      <c r="B35" s="107">
        <v>100</v>
      </c>
      <c r="C35" s="107"/>
    </row>
    <row r="36" s="93" customFormat="1" ht="16.5" customHeight="1" spans="1:3">
      <c r="A36" s="102" t="s">
        <v>613</v>
      </c>
      <c r="B36" s="107">
        <v>27</v>
      </c>
      <c r="C36" s="107"/>
    </row>
    <row r="37" s="93" customFormat="1" ht="16.5" customHeight="1" spans="1:3">
      <c r="A37" s="102" t="s">
        <v>614</v>
      </c>
      <c r="B37" s="107">
        <v>4658</v>
      </c>
      <c r="C37" s="107"/>
    </row>
    <row r="38" s="93" customFormat="1" ht="16.5" customHeight="1" spans="1:3">
      <c r="A38" s="102" t="s">
        <v>615</v>
      </c>
      <c r="B38" s="107">
        <v>4867</v>
      </c>
      <c r="C38" s="107"/>
    </row>
    <row r="39" s="93" customFormat="1" ht="16.5" customHeight="1" spans="1:3">
      <c r="A39" s="102" t="s">
        <v>616</v>
      </c>
      <c r="B39" s="107">
        <v>1449</v>
      </c>
      <c r="C39" s="107"/>
    </row>
    <row r="40" s="93" customFormat="1" ht="16.5" customHeight="1" spans="1:3">
      <c r="A40" s="102" t="s">
        <v>617</v>
      </c>
      <c r="B40" s="107">
        <v>20</v>
      </c>
      <c r="C40" s="107"/>
    </row>
    <row r="41" s="93" customFormat="1" ht="16.5" customHeight="1" spans="1:3">
      <c r="A41" s="102" t="s">
        <v>618</v>
      </c>
      <c r="B41" s="107">
        <v>10684</v>
      </c>
      <c r="C41" s="107"/>
    </row>
    <row r="42" s="93" customFormat="1" ht="16.5" customHeight="1" spans="1:3">
      <c r="A42" s="102" t="s">
        <v>619</v>
      </c>
      <c r="B42" s="107">
        <v>3031</v>
      </c>
      <c r="C42" s="107"/>
    </row>
    <row r="43" s="93" customFormat="1" ht="16.5" customHeight="1" spans="1:3">
      <c r="A43" s="102" t="s">
        <v>620</v>
      </c>
      <c r="B43" s="107">
        <v>648</v>
      </c>
      <c r="C43" s="107"/>
    </row>
    <row r="44" s="93" customFormat="1" ht="16.5" customHeight="1" spans="1:3">
      <c r="A44" s="102" t="s">
        <v>621</v>
      </c>
      <c r="B44" s="107">
        <v>1365</v>
      </c>
      <c r="C44" s="107"/>
    </row>
    <row r="45" s="93" customFormat="1" ht="16.5" customHeight="1" spans="1:3">
      <c r="A45" s="102" t="s">
        <v>622</v>
      </c>
      <c r="B45" s="107">
        <v>124</v>
      </c>
      <c r="C45" s="107"/>
    </row>
    <row r="46" s="93" customFormat="1" ht="16.5" customHeight="1" spans="1:3">
      <c r="A46" s="102" t="s">
        <v>623</v>
      </c>
      <c r="B46" s="107"/>
      <c r="C46" s="107"/>
    </row>
    <row r="47" s="93" customFormat="1" ht="16.5" customHeight="1" spans="1:3">
      <c r="A47" s="101" t="s">
        <v>624</v>
      </c>
      <c r="B47" s="107">
        <f>B4+B10+B29</f>
        <v>241090</v>
      </c>
      <c r="C47" s="107"/>
    </row>
  </sheetData>
  <mergeCells count="1">
    <mergeCell ref="A1:C1"/>
  </mergeCells>
  <conditionalFormatting sqref="A22:A27 A11:A19">
    <cfRule type="cellIs" dxfId="0" priority="1" stopIfTrue="1" operator="equal">
      <formula>0</formula>
    </cfRule>
    <cfRule type="cellIs" dxfId="0" priority="3" stopIfTrue="1" operator="equal">
      <formula>0</formula>
    </cfRule>
  </conditionalFormatting>
  <printOptions horizontalCentered="1"/>
  <pageMargins left="0.748031496062992" right="0.748031496062992" top="0.984251968503937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showZeros="0" workbookViewId="0">
      <selection activeCell="B7" sqref="B7"/>
    </sheetView>
  </sheetViews>
  <sheetFormatPr defaultColWidth="9" defaultRowHeight="14.25" outlineLevelRow="6"/>
  <cols>
    <col min="1" max="1" width="38.75" style="94" customWidth="1"/>
    <col min="2" max="2" width="10" style="95" customWidth="1"/>
    <col min="3" max="3" width="20.375" style="95" customWidth="1"/>
    <col min="4" max="16384" width="9" style="94"/>
  </cols>
  <sheetData>
    <row r="1" s="93" customFormat="1" ht="22.5" customHeight="1" spans="1:3">
      <c r="A1" s="96" t="s">
        <v>625</v>
      </c>
      <c r="B1" s="96"/>
      <c r="C1" s="96"/>
    </row>
    <row r="2" s="93" customFormat="1" ht="17.25" customHeight="1" spans="1:3">
      <c r="A2" s="97" t="s">
        <v>626</v>
      </c>
      <c r="B2" s="98"/>
      <c r="C2" s="99" t="s">
        <v>627</v>
      </c>
    </row>
    <row r="3" s="93" customFormat="1" ht="17.25" customHeight="1" spans="1:3">
      <c r="A3" s="52" t="s">
        <v>628</v>
      </c>
      <c r="B3" s="53" t="s">
        <v>579</v>
      </c>
      <c r="C3" s="54" t="s">
        <v>580</v>
      </c>
    </row>
    <row r="4" spans="1:14">
      <c r="A4" s="55" t="s">
        <v>629</v>
      </c>
      <c r="B4" s="56">
        <v>211432</v>
      </c>
      <c r="C4" s="56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4">
      <c r="A5" s="55" t="s">
        <v>630</v>
      </c>
      <c r="B5" s="56">
        <v>28672</v>
      </c>
      <c r="C5" s="56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6" spans="1:14">
      <c r="A6" s="55" t="s">
        <v>631</v>
      </c>
      <c r="B6" s="56">
        <v>986</v>
      </c>
      <c r="C6" s="56">
        <v>0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3">
      <c r="A7" s="57" t="s">
        <v>72</v>
      </c>
      <c r="B7" s="58">
        <f>SUM(B4:B6)</f>
        <v>241090</v>
      </c>
      <c r="C7" s="58"/>
    </row>
  </sheetData>
  <mergeCells count="1">
    <mergeCell ref="A1:C1"/>
  </mergeCells>
  <printOptions horizontalCentered="1"/>
  <pageMargins left="0.748031496062992" right="0.748031496062992" top="0.78740157480315" bottom="0.393700787401575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showZeros="0" workbookViewId="0">
      <selection activeCell="G18" sqref="G18"/>
    </sheetView>
  </sheetViews>
  <sheetFormatPr defaultColWidth="9" defaultRowHeight="14.25" outlineLevelCol="1"/>
  <cols>
    <col min="1" max="1" width="44.5" style="67" customWidth="1"/>
    <col min="2" max="2" width="10.5" style="67" customWidth="1"/>
    <col min="3" max="16384" width="9" style="67"/>
  </cols>
  <sheetData>
    <row r="1" ht="27" customHeight="1" spans="1:2">
      <c r="A1" s="68" t="s">
        <v>632</v>
      </c>
      <c r="B1" s="68"/>
    </row>
    <row r="2" ht="27" customHeight="1" spans="1:2">
      <c r="A2" s="69" t="s">
        <v>633</v>
      </c>
      <c r="B2" s="87"/>
    </row>
    <row r="3" ht="31.5" customHeight="1" spans="1:2">
      <c r="A3" s="88"/>
      <c r="B3" s="89" t="s">
        <v>627</v>
      </c>
    </row>
    <row r="4" ht="35.25" customHeight="1" spans="1:2">
      <c r="A4" s="71" t="s">
        <v>578</v>
      </c>
      <c r="B4" s="71" t="s">
        <v>579</v>
      </c>
    </row>
    <row r="5" s="65" customFormat="1" ht="20.1" customHeight="1" spans="1:2">
      <c r="A5" s="73" t="s">
        <v>634</v>
      </c>
      <c r="B5" s="76">
        <f>[1]表九!B6</f>
        <v>0</v>
      </c>
    </row>
    <row r="6" s="65" customFormat="1" ht="20.1" customHeight="1" spans="1:2">
      <c r="A6" s="73" t="s">
        <v>635</v>
      </c>
      <c r="B6" s="76">
        <f>[1]表九!B7</f>
        <v>0</v>
      </c>
    </row>
    <row r="7" s="65" customFormat="1" ht="20.1" customHeight="1" spans="1:2">
      <c r="A7" s="73" t="s">
        <v>636</v>
      </c>
      <c r="B7" s="76">
        <f>[1]表九!B8</f>
        <v>0</v>
      </c>
    </row>
    <row r="8" s="65" customFormat="1" ht="20.1" customHeight="1" spans="1:2">
      <c r="A8" s="90" t="s">
        <v>637</v>
      </c>
      <c r="B8" s="76">
        <f>[1]表九!B9</f>
        <v>0</v>
      </c>
    </row>
    <row r="9" s="65" customFormat="1" ht="20.1" customHeight="1" spans="1:2">
      <c r="A9" s="73" t="s">
        <v>638</v>
      </c>
      <c r="B9" s="76">
        <f>[1]表九!B10</f>
        <v>0</v>
      </c>
    </row>
    <row r="10" s="65" customFormat="1" ht="20.1" customHeight="1" spans="1:2">
      <c r="A10" s="73" t="s">
        <v>639</v>
      </c>
      <c r="B10" s="76">
        <f>[1]表九!B11</f>
        <v>0</v>
      </c>
    </row>
    <row r="11" s="65" customFormat="1" ht="20.1" customHeight="1" spans="1:2">
      <c r="A11" s="73" t="s">
        <v>640</v>
      </c>
      <c r="B11" s="76">
        <f>[1]表九!B12</f>
        <v>30000</v>
      </c>
    </row>
    <row r="12" s="65" customFormat="1" ht="20.1" customHeight="1" spans="1:2">
      <c r="A12" s="73" t="s">
        <v>641</v>
      </c>
      <c r="B12" s="76">
        <f>[1]表九!B18</f>
        <v>0</v>
      </c>
    </row>
    <row r="13" s="65" customFormat="1" ht="20.1" customHeight="1" spans="1:2">
      <c r="A13" s="73" t="s">
        <v>642</v>
      </c>
      <c r="B13" s="76">
        <f>[1]表九!B19</f>
        <v>0</v>
      </c>
    </row>
    <row r="14" s="65" customFormat="1" ht="20.1" customHeight="1" spans="1:2">
      <c r="A14" s="73" t="s">
        <v>643</v>
      </c>
      <c r="B14" s="76">
        <f>[1]表九!B22</f>
        <v>150</v>
      </c>
    </row>
    <row r="15" s="65" customFormat="1" ht="20.1" customHeight="1" spans="1:2">
      <c r="A15" s="73" t="s">
        <v>644</v>
      </c>
      <c r="B15" s="76">
        <f>[1]表九!B23</f>
        <v>0</v>
      </c>
    </row>
    <row r="16" s="65" customFormat="1" ht="20.1" customHeight="1" spans="1:2">
      <c r="A16" s="73" t="s">
        <v>645</v>
      </c>
      <c r="B16" s="76">
        <f>[1]表九!B24</f>
        <v>0</v>
      </c>
    </row>
    <row r="17" s="65" customFormat="1" ht="20.1" customHeight="1" spans="1:2">
      <c r="A17" s="73" t="s">
        <v>646</v>
      </c>
      <c r="B17" s="76">
        <f>[1]表九!B28</f>
        <v>0</v>
      </c>
    </row>
    <row r="18" s="65" customFormat="1" ht="20.1" customHeight="1" spans="1:2">
      <c r="A18" s="73" t="s">
        <v>647</v>
      </c>
      <c r="B18" s="76">
        <f>[1]表九!B29</f>
        <v>250</v>
      </c>
    </row>
    <row r="19" s="65" customFormat="1" ht="20.1" customHeight="1" spans="1:2">
      <c r="A19" s="73" t="s">
        <v>648</v>
      </c>
      <c r="B19" s="76">
        <f>[1]表九!B30</f>
        <v>0</v>
      </c>
    </row>
    <row r="20" s="65" customFormat="1" ht="20.1" customHeight="1" spans="1:2">
      <c r="A20" s="91" t="s">
        <v>649</v>
      </c>
      <c r="B20" s="76">
        <f>[1]表九!B31</f>
        <v>0</v>
      </c>
    </row>
    <row r="21" s="65" customFormat="1" ht="20.1" customHeight="1" spans="1:2">
      <c r="A21" s="91" t="s">
        <v>650</v>
      </c>
      <c r="B21" s="76">
        <f>[1]表九!B32</f>
        <v>0</v>
      </c>
    </row>
    <row r="22" ht="20.1" customHeight="1" spans="1:2">
      <c r="A22" s="92"/>
      <c r="B22" s="76"/>
    </row>
    <row r="23" ht="20.1" customHeight="1" spans="1:2">
      <c r="A23" s="83" t="s">
        <v>651</v>
      </c>
      <c r="B23" s="76">
        <f>SUM(B5:B21)</f>
        <v>30400</v>
      </c>
    </row>
    <row r="24" ht="20.1" customHeight="1" spans="1:2">
      <c r="A24" s="84" t="s">
        <v>652</v>
      </c>
      <c r="B24" s="76">
        <f>B25+B28+B29+B31+B32</f>
        <v>10169</v>
      </c>
    </row>
    <row r="25" ht="20.1" customHeight="1" spans="1:2">
      <c r="A25" s="85" t="s">
        <v>653</v>
      </c>
      <c r="B25" s="76">
        <f>B26+B27</f>
        <v>3423</v>
      </c>
    </row>
    <row r="26" ht="20.1" customHeight="1" spans="1:2">
      <c r="A26" s="85" t="s">
        <v>654</v>
      </c>
      <c r="B26" s="76">
        <f>[1]表九!B210</f>
        <v>3423</v>
      </c>
    </row>
    <row r="27" ht="20.1" customHeight="1" spans="1:2">
      <c r="A27" s="85" t="s">
        <v>655</v>
      </c>
      <c r="B27" s="76">
        <f>[1]表九!B211</f>
        <v>0</v>
      </c>
    </row>
    <row r="28" ht="20.1" customHeight="1" spans="1:2">
      <c r="A28" s="85" t="s">
        <v>656</v>
      </c>
      <c r="B28" s="76">
        <v>6746</v>
      </c>
    </row>
    <row r="29" ht="20.1" customHeight="1" spans="1:2">
      <c r="A29" s="85" t="s">
        <v>657</v>
      </c>
      <c r="B29" s="76">
        <f>[1]表九!B213</f>
        <v>0</v>
      </c>
    </row>
    <row r="30" ht="20.1" customHeight="1" spans="1:2">
      <c r="A30" s="85" t="s">
        <v>658</v>
      </c>
      <c r="B30" s="76">
        <f>[1]表九!B214</f>
        <v>0</v>
      </c>
    </row>
    <row r="31" ht="20.1" customHeight="1" spans="1:2">
      <c r="A31" s="86" t="s">
        <v>659</v>
      </c>
      <c r="B31" s="76">
        <f>[1]表九!B215</f>
        <v>0</v>
      </c>
    </row>
    <row r="32" ht="20.1" customHeight="1" spans="1:2">
      <c r="A32" s="86" t="s">
        <v>660</v>
      </c>
      <c r="B32" s="76">
        <f>[1]表九!B216</f>
        <v>0</v>
      </c>
    </row>
    <row r="33" ht="20.1" customHeight="1" spans="1:2">
      <c r="A33" s="86"/>
      <c r="B33" s="76"/>
    </row>
    <row r="34" ht="20.1" customHeight="1" spans="1:2">
      <c r="A34" s="83" t="s">
        <v>661</v>
      </c>
      <c r="B34" s="76">
        <f>B23+B24</f>
        <v>40569</v>
      </c>
    </row>
    <row r="35" ht="20.1" customHeight="1"/>
  </sheetData>
  <mergeCells count="1">
    <mergeCell ref="A1:B1"/>
  </mergeCells>
  <pageMargins left="0.708661417322835" right="0.708661417322835" top="0.748031496062992" bottom="0.748031496062992" header="0.31496062992126" footer="0.31496062992126"/>
  <pageSetup paperSize="9" firstPageNumber="158" orientation="landscape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2"/>
  <sheetViews>
    <sheetView showZeros="0" workbookViewId="0">
      <selection activeCell="B35" sqref="B35"/>
    </sheetView>
  </sheetViews>
  <sheetFormatPr defaultColWidth="9" defaultRowHeight="14.25" outlineLevelCol="1"/>
  <cols>
    <col min="1" max="1" width="59.375" style="67" customWidth="1"/>
    <col min="2" max="2" width="10.875" style="65" customWidth="1"/>
    <col min="3" max="16384" width="9" style="67"/>
  </cols>
  <sheetData>
    <row r="1" ht="27" customHeight="1" spans="1:2">
      <c r="A1" s="68" t="s">
        <v>662</v>
      </c>
      <c r="B1" s="68"/>
    </row>
    <row r="2" ht="27" customHeight="1" spans="1:2">
      <c r="A2" s="69" t="s">
        <v>663</v>
      </c>
      <c r="B2" s="70" t="s">
        <v>664</v>
      </c>
    </row>
    <row r="3" ht="35.25" customHeight="1" spans="1:2">
      <c r="A3" s="71" t="s">
        <v>578</v>
      </c>
      <c r="B3" s="72" t="s">
        <v>579</v>
      </c>
    </row>
    <row r="4" s="65" customFormat="1" ht="20.1" customHeight="1" spans="1:2">
      <c r="A4" s="73" t="s">
        <v>665</v>
      </c>
      <c r="B4" s="74">
        <f>[1]表九!D6</f>
        <v>0</v>
      </c>
    </row>
    <row r="5" s="65" customFormat="1" ht="20.1" customHeight="1" spans="1:2">
      <c r="A5" s="75" t="s">
        <v>666</v>
      </c>
      <c r="B5" s="76">
        <f>[1]表九!D7</f>
        <v>0</v>
      </c>
    </row>
    <row r="6" s="65" customFormat="1" ht="20.1" customHeight="1" spans="1:2">
      <c r="A6" s="75" t="s">
        <v>667</v>
      </c>
      <c r="B6" s="76">
        <f>[1]表九!D12</f>
        <v>0</v>
      </c>
    </row>
    <row r="7" s="65" customFormat="1" ht="20.1" customHeight="1" spans="1:2">
      <c r="A7" s="77" t="s">
        <v>668</v>
      </c>
      <c r="B7" s="76">
        <f>[1]表九!D16</f>
        <v>0</v>
      </c>
    </row>
    <row r="8" s="65" customFormat="1" ht="20.1" customHeight="1" spans="1:2">
      <c r="A8" s="73" t="s">
        <v>669</v>
      </c>
      <c r="B8" s="76">
        <f>[1]表九!D19</f>
        <v>3123</v>
      </c>
    </row>
    <row r="9" s="65" customFormat="1" ht="20.1" customHeight="1" spans="1:2">
      <c r="A9" s="75" t="s">
        <v>670</v>
      </c>
      <c r="B9" s="76">
        <f>[1]表九!D20</f>
        <v>3123</v>
      </c>
    </row>
    <row r="10" s="65" customFormat="1" ht="20.1" customHeight="1" spans="1:2">
      <c r="A10" s="77" t="s">
        <v>671</v>
      </c>
      <c r="B10" s="76">
        <f>[1]表九!D24</f>
        <v>0</v>
      </c>
    </row>
    <row r="11" s="65" customFormat="1" ht="20.1" customHeight="1" spans="1:2">
      <c r="A11" s="77" t="s">
        <v>672</v>
      </c>
      <c r="B11" s="76">
        <f>[1]表九!D28</f>
        <v>0</v>
      </c>
    </row>
    <row r="12" s="65" customFormat="1" ht="20.1" customHeight="1" spans="1:2">
      <c r="A12" s="73" t="s">
        <v>673</v>
      </c>
      <c r="B12" s="76">
        <f>[1]表九!D31</f>
        <v>0</v>
      </c>
    </row>
    <row r="13" s="65" customFormat="1" ht="20.1" customHeight="1" spans="1:2">
      <c r="A13" s="73" t="s">
        <v>674</v>
      </c>
      <c r="B13" s="76">
        <f>[1]表九!D32</f>
        <v>0</v>
      </c>
    </row>
    <row r="14" s="65" customFormat="1" ht="20.1" customHeight="1" spans="1:2">
      <c r="A14" s="73" t="s">
        <v>675</v>
      </c>
      <c r="B14" s="76">
        <f>[1]表九!D33</f>
        <v>0</v>
      </c>
    </row>
    <row r="15" s="65" customFormat="1" ht="20.1" customHeight="1" spans="1:2">
      <c r="A15" s="73" t="s">
        <v>676</v>
      </c>
      <c r="B15" s="76">
        <f>[1]表九!D38</f>
        <v>30400</v>
      </c>
    </row>
    <row r="16" s="65" customFormat="1" ht="20.1" customHeight="1" spans="1:2">
      <c r="A16" s="73" t="s">
        <v>677</v>
      </c>
      <c r="B16" s="76">
        <f>[1]表九!D39</f>
        <v>30000</v>
      </c>
    </row>
    <row r="17" s="65" customFormat="1" ht="20.1" customHeight="1" spans="1:2">
      <c r="A17" s="73" t="s">
        <v>678</v>
      </c>
      <c r="B17" s="73">
        <f>[1]表九!D52</f>
        <v>0</v>
      </c>
    </row>
    <row r="18" s="65" customFormat="1" ht="20.1" customHeight="1" spans="1:2">
      <c r="A18" s="73" t="s">
        <v>679</v>
      </c>
      <c r="B18" s="76">
        <f>[1]表九!D56</f>
        <v>0</v>
      </c>
    </row>
    <row r="19" s="65" customFormat="1" ht="20.1" customHeight="1" spans="1:2">
      <c r="A19" s="78" t="s">
        <v>680</v>
      </c>
      <c r="B19" s="76">
        <f>[1]表九!D57</f>
        <v>150</v>
      </c>
    </row>
    <row r="20" s="65" customFormat="1" ht="20.1" customHeight="1" spans="1:2">
      <c r="A20" s="73" t="s">
        <v>681</v>
      </c>
      <c r="B20" s="76">
        <f>[1]表九!D63</f>
        <v>250</v>
      </c>
    </row>
    <row r="21" ht="20.1" customHeight="1" spans="1:2">
      <c r="A21" s="78" t="s">
        <v>682</v>
      </c>
      <c r="B21" s="76">
        <f>[1]表九!D67</f>
        <v>0</v>
      </c>
    </row>
    <row r="22" ht="20.1" customHeight="1" spans="1:2">
      <c r="A22" s="78" t="s">
        <v>683</v>
      </c>
      <c r="B22" s="76">
        <f>[1]表九!D71</f>
        <v>0</v>
      </c>
    </row>
    <row r="23" ht="20.1" customHeight="1" spans="1:2">
      <c r="A23" s="78" t="s">
        <v>684</v>
      </c>
      <c r="B23" s="76">
        <f>[1]表九!D75</f>
        <v>0</v>
      </c>
    </row>
    <row r="24" ht="20.1" customHeight="1" spans="1:2">
      <c r="A24" s="78" t="s">
        <v>685</v>
      </c>
      <c r="B24" s="76">
        <f>[1]表九!D81</f>
        <v>0</v>
      </c>
    </row>
    <row r="25" ht="20.1" customHeight="1" spans="1:2">
      <c r="A25" s="73" t="s">
        <v>686</v>
      </c>
      <c r="B25" s="76">
        <f>[1]表九!D84</f>
        <v>0</v>
      </c>
    </row>
    <row r="26" ht="20.1" customHeight="1" spans="1:2">
      <c r="A26" s="78" t="s">
        <v>687</v>
      </c>
      <c r="B26" s="76">
        <f>[1]表九!D85</f>
        <v>0</v>
      </c>
    </row>
    <row r="27" ht="20.1" customHeight="1" spans="1:2">
      <c r="A27" s="79" t="s">
        <v>688</v>
      </c>
      <c r="B27" s="76">
        <f>[1]表九!D90</f>
        <v>0</v>
      </c>
    </row>
    <row r="28" ht="20.1" customHeight="1" spans="1:2">
      <c r="A28" s="80" t="s">
        <v>689</v>
      </c>
      <c r="B28" s="76">
        <f>[1]表九!D95</f>
        <v>0</v>
      </c>
    </row>
    <row r="29" ht="20.1" customHeight="1" spans="1:2">
      <c r="A29" s="81" t="s">
        <v>690</v>
      </c>
      <c r="B29" s="76">
        <f>[1]表九!D100</f>
        <v>0</v>
      </c>
    </row>
    <row r="30" ht="20.1" customHeight="1" spans="1:2">
      <c r="A30" s="81" t="s">
        <v>691</v>
      </c>
      <c r="B30" s="76">
        <f>[1]表九!D103</f>
        <v>0</v>
      </c>
    </row>
    <row r="31" ht="20.1" customHeight="1" spans="1:2">
      <c r="A31" s="82" t="s">
        <v>692</v>
      </c>
      <c r="B31" s="76">
        <f>[1]表九!D108</f>
        <v>0</v>
      </c>
    </row>
    <row r="32" ht="20.1" customHeight="1" spans="1:2">
      <c r="A32" s="80" t="s">
        <v>693</v>
      </c>
      <c r="B32" s="76">
        <f>[1]表九!D109</f>
        <v>0</v>
      </c>
    </row>
    <row r="33" ht="20.1" customHeight="1" spans="1:2">
      <c r="A33" s="80" t="s">
        <v>694</v>
      </c>
      <c r="B33" s="76">
        <f>[1]表九!D114</f>
        <v>0</v>
      </c>
    </row>
    <row r="34" ht="20.1" customHeight="1" spans="1:2">
      <c r="A34" s="80" t="s">
        <v>695</v>
      </c>
      <c r="B34" s="76">
        <f>[1]表九!D119</f>
        <v>0</v>
      </c>
    </row>
    <row r="35" s="66" customFormat="1" ht="20.1" customHeight="1" spans="1:2">
      <c r="A35" s="79" t="s">
        <v>696</v>
      </c>
      <c r="B35" s="76">
        <f>[1]表九!D124</f>
        <v>0</v>
      </c>
    </row>
    <row r="36" ht="20.1" customHeight="1" spans="1:2">
      <c r="A36" s="79" t="s">
        <v>697</v>
      </c>
      <c r="B36" s="76">
        <f>[1]表九!D133</f>
        <v>0</v>
      </c>
    </row>
    <row r="37" ht="20.1" customHeight="1" spans="1:2">
      <c r="A37" s="79" t="s">
        <v>698</v>
      </c>
      <c r="B37" s="76">
        <f>[1]表九!D140</f>
        <v>0</v>
      </c>
    </row>
    <row r="38" ht="20.1" customHeight="1" spans="1:2">
      <c r="A38" s="80" t="s">
        <v>699</v>
      </c>
      <c r="B38" s="76">
        <f>[1]表九!D149</f>
        <v>0</v>
      </c>
    </row>
    <row r="39" ht="20.1" customHeight="1" spans="1:2">
      <c r="A39" s="80" t="s">
        <v>700</v>
      </c>
      <c r="B39" s="76">
        <f>[1]表九!D152</f>
        <v>0</v>
      </c>
    </row>
    <row r="40" ht="20.1" customHeight="1" spans="1:2">
      <c r="A40" s="80" t="s">
        <v>701</v>
      </c>
      <c r="B40" s="76">
        <f>[1]表九!D155</f>
        <v>0</v>
      </c>
    </row>
    <row r="41" ht="20.1" customHeight="1" spans="1:2">
      <c r="A41" s="80" t="s">
        <v>702</v>
      </c>
      <c r="B41" s="76">
        <f>[1]表九!D156</f>
        <v>0</v>
      </c>
    </row>
    <row r="42" ht="20.1" customHeight="1" spans="1:2">
      <c r="A42" s="82" t="s">
        <v>703</v>
      </c>
      <c r="B42" s="76">
        <f>[1]表九!D160</f>
        <v>0</v>
      </c>
    </row>
    <row r="43" ht="20.1" customHeight="1" spans="1:2">
      <c r="A43" s="79" t="s">
        <v>704</v>
      </c>
      <c r="B43" s="76">
        <f>[1]表九!D161</f>
        <v>0</v>
      </c>
    </row>
    <row r="44" ht="20.1" customHeight="1" spans="1:2">
      <c r="A44" s="82" t="s">
        <v>705</v>
      </c>
      <c r="B44" s="76">
        <f>[1]表九!D164</f>
        <v>300</v>
      </c>
    </row>
    <row r="45" ht="20.1" customHeight="1" spans="1:2">
      <c r="A45" s="79" t="s">
        <v>706</v>
      </c>
      <c r="B45" s="76">
        <f>[1]表九!D165</f>
        <v>0</v>
      </c>
    </row>
    <row r="46" ht="20.1" customHeight="1" spans="1:2">
      <c r="A46" s="79" t="s">
        <v>707</v>
      </c>
      <c r="B46" s="76">
        <f>[1]表九!D166</f>
        <v>0</v>
      </c>
    </row>
    <row r="47" ht="20.1" customHeight="1" spans="1:2">
      <c r="A47" s="80" t="s">
        <v>708</v>
      </c>
      <c r="B47" s="60">
        <f>[1]表九!D175</f>
        <v>300</v>
      </c>
    </row>
    <row r="48" ht="20.1" customHeight="1" spans="1:2">
      <c r="A48" s="82" t="s">
        <v>709</v>
      </c>
      <c r="B48" s="76">
        <f>[1]表九!D186</f>
        <v>0</v>
      </c>
    </row>
    <row r="49" ht="20.1" customHeight="1" spans="1:2">
      <c r="A49" s="82" t="s">
        <v>710</v>
      </c>
      <c r="B49" s="76">
        <f>[1]表九!D193</f>
        <v>0</v>
      </c>
    </row>
    <row r="50" ht="20.1" customHeight="1" spans="1:2">
      <c r="A50" s="83" t="s">
        <v>711</v>
      </c>
      <c r="B50" s="76">
        <f>B4+B8+B12+B15+B25+B31+B42+B44+B48+B49</f>
        <v>33823</v>
      </c>
    </row>
    <row r="51" ht="20.1" customHeight="1" spans="1:2">
      <c r="A51" s="84" t="s">
        <v>712</v>
      </c>
      <c r="B51" s="76">
        <f>B52+B55+B56+B57+B58</f>
        <v>6746</v>
      </c>
    </row>
    <row r="52" ht="20.1" customHeight="1" spans="1:2">
      <c r="A52" s="85" t="s">
        <v>713</v>
      </c>
      <c r="B52" s="76">
        <f>B53+B54</f>
        <v>0</v>
      </c>
    </row>
    <row r="53" ht="20.1" customHeight="1" spans="1:2">
      <c r="A53" s="85" t="s">
        <v>714</v>
      </c>
      <c r="B53" s="76">
        <f>[1]表九!D210</f>
        <v>0</v>
      </c>
    </row>
    <row r="54" ht="20.1" customHeight="1" spans="1:2">
      <c r="A54" s="85" t="s">
        <v>715</v>
      </c>
      <c r="B54" s="76">
        <f>[1]表九!D211</f>
        <v>0</v>
      </c>
    </row>
    <row r="55" ht="20.1" customHeight="1" spans="1:2">
      <c r="A55" s="85" t="s">
        <v>716</v>
      </c>
      <c r="B55" s="76">
        <f>[1]表九!D212</f>
        <v>0</v>
      </c>
    </row>
    <row r="56" ht="20.1" customHeight="1" spans="1:2">
      <c r="A56" s="85" t="s">
        <v>717</v>
      </c>
      <c r="B56" s="76">
        <f>[1]表九!D213</f>
        <v>6746</v>
      </c>
    </row>
    <row r="57" ht="20.1" customHeight="1" spans="1:2">
      <c r="A57" s="86" t="s">
        <v>718</v>
      </c>
      <c r="B57" s="76">
        <f>[1]表九!D214</f>
        <v>0</v>
      </c>
    </row>
    <row r="58" ht="20.1" customHeight="1" spans="1:2">
      <c r="A58" s="86" t="s">
        <v>719</v>
      </c>
      <c r="B58" s="76">
        <f>[1]表九!D215</f>
        <v>0</v>
      </c>
    </row>
    <row r="59" ht="20.1" customHeight="1" spans="1:2">
      <c r="A59" s="86"/>
      <c r="B59" s="76"/>
    </row>
    <row r="60" ht="20.1" customHeight="1" spans="1:2">
      <c r="A60" s="86"/>
      <c r="B60" s="76"/>
    </row>
    <row r="61" ht="20.1" customHeight="1" spans="1:2">
      <c r="A61" s="83" t="s">
        <v>720</v>
      </c>
      <c r="B61" s="76">
        <f>B50+B51</f>
        <v>40569</v>
      </c>
    </row>
    <row r="62" ht="20.1" customHeight="1"/>
  </sheetData>
  <mergeCells count="1">
    <mergeCell ref="A1:B1"/>
  </mergeCells>
  <pageMargins left="0.708661417322835" right="0.708661417322835" top="0.748031496062992" bottom="0.748031496062992" header="0.31496062992126" footer="0.31496062992126"/>
  <pageSetup paperSize="9" firstPageNumber="158" orientation="landscape" useFirstPageNumber="1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2"/>
  <sheetViews>
    <sheetView showZeros="0" topLeftCell="A43" workbookViewId="0">
      <selection activeCell="A1" sqref="$A1:$XFD2"/>
    </sheetView>
  </sheetViews>
  <sheetFormatPr defaultColWidth="9" defaultRowHeight="14.25" outlineLevelCol="1"/>
  <cols>
    <col min="1" max="1" width="59.375" style="67" customWidth="1"/>
    <col min="2" max="2" width="10.875" style="65" customWidth="1"/>
    <col min="3" max="16384" width="9" style="67"/>
  </cols>
  <sheetData>
    <row r="1" ht="27" customHeight="1" spans="1:2">
      <c r="A1" s="68" t="s">
        <v>721</v>
      </c>
      <c r="B1" s="68"/>
    </row>
    <row r="2" ht="27" customHeight="1" spans="1:2">
      <c r="A2" s="69" t="s">
        <v>722</v>
      </c>
      <c r="B2" s="70" t="s">
        <v>664</v>
      </c>
    </row>
    <row r="3" ht="35.25" customHeight="1" spans="1:2">
      <c r="A3" s="71" t="s">
        <v>578</v>
      </c>
      <c r="B3" s="72" t="s">
        <v>579</v>
      </c>
    </row>
    <row r="4" s="65" customFormat="1" ht="20.1" customHeight="1" spans="1:2">
      <c r="A4" s="73" t="s">
        <v>665</v>
      </c>
      <c r="B4" s="74">
        <f>[1]表九!D6</f>
        <v>0</v>
      </c>
    </row>
    <row r="5" s="65" customFormat="1" ht="20.1" customHeight="1" spans="1:2">
      <c r="A5" s="75" t="s">
        <v>666</v>
      </c>
      <c r="B5" s="76">
        <f>[1]表九!D7</f>
        <v>0</v>
      </c>
    </row>
    <row r="6" s="65" customFormat="1" ht="20.1" customHeight="1" spans="1:2">
      <c r="A6" s="75" t="s">
        <v>667</v>
      </c>
      <c r="B6" s="76">
        <f>[1]表九!D12</f>
        <v>0</v>
      </c>
    </row>
    <row r="7" s="65" customFormat="1" ht="20.1" customHeight="1" spans="1:2">
      <c r="A7" s="77" t="s">
        <v>668</v>
      </c>
      <c r="B7" s="76">
        <f>[1]表九!D16</f>
        <v>0</v>
      </c>
    </row>
    <row r="8" s="65" customFormat="1" ht="20.1" customHeight="1" spans="1:2">
      <c r="A8" s="73" t="s">
        <v>669</v>
      </c>
      <c r="B8" s="76"/>
    </row>
    <row r="9" s="65" customFormat="1" ht="20.1" customHeight="1" spans="1:2">
      <c r="A9" s="75" t="s">
        <v>670</v>
      </c>
      <c r="B9" s="76"/>
    </row>
    <row r="10" s="65" customFormat="1" ht="20.1" customHeight="1" spans="1:2">
      <c r="A10" s="77" t="s">
        <v>671</v>
      </c>
      <c r="B10" s="76">
        <f>[1]表九!D24</f>
        <v>0</v>
      </c>
    </row>
    <row r="11" s="65" customFormat="1" ht="20.1" customHeight="1" spans="1:2">
      <c r="A11" s="77" t="s">
        <v>672</v>
      </c>
      <c r="B11" s="76">
        <f>[1]表九!D28</f>
        <v>0</v>
      </c>
    </row>
    <row r="12" s="65" customFormat="1" ht="20.1" customHeight="1" spans="1:2">
      <c r="A12" s="73" t="s">
        <v>673</v>
      </c>
      <c r="B12" s="76">
        <f>[1]表九!D31</f>
        <v>0</v>
      </c>
    </row>
    <row r="13" s="65" customFormat="1" ht="20.1" customHeight="1" spans="1:2">
      <c r="A13" s="73" t="s">
        <v>674</v>
      </c>
      <c r="B13" s="76">
        <f>[1]表九!D32</f>
        <v>0</v>
      </c>
    </row>
    <row r="14" s="65" customFormat="1" ht="20.1" customHeight="1" spans="1:2">
      <c r="A14" s="73" t="s">
        <v>675</v>
      </c>
      <c r="B14" s="76">
        <f>[1]表九!D33</f>
        <v>0</v>
      </c>
    </row>
    <row r="15" s="65" customFormat="1" ht="20.1" customHeight="1" spans="1:2">
      <c r="A15" s="73" t="s">
        <v>676</v>
      </c>
      <c r="B15" s="76">
        <f>[1]表九!D38</f>
        <v>30400</v>
      </c>
    </row>
    <row r="16" s="65" customFormat="1" ht="20.1" customHeight="1" spans="1:2">
      <c r="A16" s="73" t="s">
        <v>677</v>
      </c>
      <c r="B16" s="76">
        <f>[1]表九!D39</f>
        <v>30000</v>
      </c>
    </row>
    <row r="17" s="65" customFormat="1" ht="20.1" customHeight="1" spans="1:2">
      <c r="A17" s="73" t="s">
        <v>678</v>
      </c>
      <c r="B17" s="73">
        <f>[1]表九!D52</f>
        <v>0</v>
      </c>
    </row>
    <row r="18" s="65" customFormat="1" ht="20.1" customHeight="1" spans="1:2">
      <c r="A18" s="73" t="s">
        <v>679</v>
      </c>
      <c r="B18" s="76">
        <f>[1]表九!D56</f>
        <v>0</v>
      </c>
    </row>
    <row r="19" s="65" customFormat="1" ht="20.1" customHeight="1" spans="1:2">
      <c r="A19" s="78" t="s">
        <v>680</v>
      </c>
      <c r="B19" s="76">
        <f>[1]表九!D57</f>
        <v>150</v>
      </c>
    </row>
    <row r="20" s="65" customFormat="1" ht="20.1" customHeight="1" spans="1:2">
      <c r="A20" s="73" t="s">
        <v>681</v>
      </c>
      <c r="B20" s="76">
        <f>[1]表九!D63</f>
        <v>250</v>
      </c>
    </row>
    <row r="21" ht="20.1" customHeight="1" spans="1:2">
      <c r="A21" s="78" t="s">
        <v>682</v>
      </c>
      <c r="B21" s="76">
        <f>[1]表九!D67</f>
        <v>0</v>
      </c>
    </row>
    <row r="22" ht="20.1" customHeight="1" spans="1:2">
      <c r="A22" s="78" t="s">
        <v>683</v>
      </c>
      <c r="B22" s="76">
        <f>[1]表九!D71</f>
        <v>0</v>
      </c>
    </row>
    <row r="23" ht="20.1" customHeight="1" spans="1:2">
      <c r="A23" s="78" t="s">
        <v>684</v>
      </c>
      <c r="B23" s="76">
        <f>[1]表九!D75</f>
        <v>0</v>
      </c>
    </row>
    <row r="24" ht="20.1" customHeight="1" spans="1:2">
      <c r="A24" s="78" t="s">
        <v>685</v>
      </c>
      <c r="B24" s="76">
        <f>[1]表九!D81</f>
        <v>0</v>
      </c>
    </row>
    <row r="25" ht="20.1" customHeight="1" spans="1:2">
      <c r="A25" s="73" t="s">
        <v>686</v>
      </c>
      <c r="B25" s="76">
        <f>[1]表九!D84</f>
        <v>0</v>
      </c>
    </row>
    <row r="26" ht="20.1" customHeight="1" spans="1:2">
      <c r="A26" s="78" t="s">
        <v>687</v>
      </c>
      <c r="B26" s="76">
        <f>[1]表九!D85</f>
        <v>0</v>
      </c>
    </row>
    <row r="27" ht="20.1" customHeight="1" spans="1:2">
      <c r="A27" s="79" t="s">
        <v>688</v>
      </c>
      <c r="B27" s="76">
        <f>[1]表九!D90</f>
        <v>0</v>
      </c>
    </row>
    <row r="28" ht="20.1" customHeight="1" spans="1:2">
      <c r="A28" s="80" t="s">
        <v>689</v>
      </c>
      <c r="B28" s="76">
        <f>[1]表九!D95</f>
        <v>0</v>
      </c>
    </row>
    <row r="29" ht="20.1" customHeight="1" spans="1:2">
      <c r="A29" s="81" t="s">
        <v>690</v>
      </c>
      <c r="B29" s="76">
        <f>[1]表九!D100</f>
        <v>0</v>
      </c>
    </row>
    <row r="30" ht="20.1" customHeight="1" spans="1:2">
      <c r="A30" s="81" t="s">
        <v>691</v>
      </c>
      <c r="B30" s="76">
        <f>[1]表九!D103</f>
        <v>0</v>
      </c>
    </row>
    <row r="31" ht="20.1" customHeight="1" spans="1:2">
      <c r="A31" s="82" t="s">
        <v>692</v>
      </c>
      <c r="B31" s="76">
        <f>[1]表九!D108</f>
        <v>0</v>
      </c>
    </row>
    <row r="32" ht="20.1" customHeight="1" spans="1:2">
      <c r="A32" s="80" t="s">
        <v>693</v>
      </c>
      <c r="B32" s="76">
        <f>[1]表九!D109</f>
        <v>0</v>
      </c>
    </row>
    <row r="33" ht="20.1" customHeight="1" spans="1:2">
      <c r="A33" s="80" t="s">
        <v>694</v>
      </c>
      <c r="B33" s="76">
        <f>[1]表九!D114</f>
        <v>0</v>
      </c>
    </row>
    <row r="34" ht="20.1" customHeight="1" spans="1:2">
      <c r="A34" s="80" t="s">
        <v>695</v>
      </c>
      <c r="B34" s="76">
        <f>[1]表九!D119</f>
        <v>0</v>
      </c>
    </row>
    <row r="35" s="66" customFormat="1" ht="20.1" customHeight="1" spans="1:2">
      <c r="A35" s="79" t="s">
        <v>696</v>
      </c>
      <c r="B35" s="76">
        <f>[1]表九!D124</f>
        <v>0</v>
      </c>
    </row>
    <row r="36" ht="20.1" customHeight="1" spans="1:2">
      <c r="A36" s="79" t="s">
        <v>697</v>
      </c>
      <c r="B36" s="76">
        <f>[1]表九!D133</f>
        <v>0</v>
      </c>
    </row>
    <row r="37" ht="20.1" customHeight="1" spans="1:2">
      <c r="A37" s="79" t="s">
        <v>698</v>
      </c>
      <c r="B37" s="76">
        <f>[1]表九!D140</f>
        <v>0</v>
      </c>
    </row>
    <row r="38" ht="20.1" customHeight="1" spans="1:2">
      <c r="A38" s="80" t="s">
        <v>699</v>
      </c>
      <c r="B38" s="76">
        <f>[1]表九!D149</f>
        <v>0</v>
      </c>
    </row>
    <row r="39" ht="20.1" customHeight="1" spans="1:2">
      <c r="A39" s="80" t="s">
        <v>700</v>
      </c>
      <c r="B39" s="76">
        <f>[1]表九!D152</f>
        <v>0</v>
      </c>
    </row>
    <row r="40" ht="20.1" customHeight="1" spans="1:2">
      <c r="A40" s="80" t="s">
        <v>701</v>
      </c>
      <c r="B40" s="76">
        <f>[1]表九!D155</f>
        <v>0</v>
      </c>
    </row>
    <row r="41" ht="20.1" customHeight="1" spans="1:2">
      <c r="A41" s="80" t="s">
        <v>702</v>
      </c>
      <c r="B41" s="76">
        <f>[1]表九!D156</f>
        <v>0</v>
      </c>
    </row>
    <row r="42" ht="20.1" customHeight="1" spans="1:2">
      <c r="A42" s="82" t="s">
        <v>703</v>
      </c>
      <c r="B42" s="76">
        <f>[1]表九!D160</f>
        <v>0</v>
      </c>
    </row>
    <row r="43" ht="20.1" customHeight="1" spans="1:2">
      <c r="A43" s="79" t="s">
        <v>704</v>
      </c>
      <c r="B43" s="76">
        <f>[1]表九!D161</f>
        <v>0</v>
      </c>
    </row>
    <row r="44" ht="20.1" customHeight="1" spans="1:2">
      <c r="A44" s="82" t="s">
        <v>705</v>
      </c>
      <c r="B44" s="76"/>
    </row>
    <row r="45" ht="20.1" customHeight="1" spans="1:2">
      <c r="A45" s="79" t="s">
        <v>706</v>
      </c>
      <c r="B45" s="76">
        <f>[1]表九!D165</f>
        <v>0</v>
      </c>
    </row>
    <row r="46" ht="20.1" customHeight="1" spans="1:2">
      <c r="A46" s="79" t="s">
        <v>707</v>
      </c>
      <c r="B46" s="76">
        <f>[1]表九!D166</f>
        <v>0</v>
      </c>
    </row>
    <row r="47" ht="20.1" customHeight="1" spans="1:2">
      <c r="A47" s="80" t="s">
        <v>708</v>
      </c>
      <c r="B47" s="60"/>
    </row>
    <row r="48" ht="20.1" customHeight="1" spans="1:2">
      <c r="A48" s="82" t="s">
        <v>709</v>
      </c>
      <c r="B48" s="76">
        <f>[1]表九!D186</f>
        <v>0</v>
      </c>
    </row>
    <row r="49" ht="20.1" customHeight="1" spans="1:2">
      <c r="A49" s="82" t="s">
        <v>710</v>
      </c>
      <c r="B49" s="76">
        <f>[1]表九!D193</f>
        <v>0</v>
      </c>
    </row>
    <row r="50" ht="20.1" customHeight="1" spans="1:2">
      <c r="A50" s="83" t="s">
        <v>711</v>
      </c>
      <c r="B50" s="76">
        <f>B4+B8+B12+B15+B25+B31+B42+B44+B48+B49</f>
        <v>30400</v>
      </c>
    </row>
    <row r="51" ht="20.1" customHeight="1" spans="1:2">
      <c r="A51" s="84" t="s">
        <v>712</v>
      </c>
      <c r="B51" s="76">
        <f>B52+B55+B56+B57+B58</f>
        <v>6746</v>
      </c>
    </row>
    <row r="52" ht="20.1" customHeight="1" spans="1:2">
      <c r="A52" s="85" t="s">
        <v>713</v>
      </c>
      <c r="B52" s="76">
        <f>B53+B54</f>
        <v>0</v>
      </c>
    </row>
    <row r="53" ht="20.1" customHeight="1" spans="1:2">
      <c r="A53" s="85" t="s">
        <v>714</v>
      </c>
      <c r="B53" s="76">
        <f>[1]表九!D210</f>
        <v>0</v>
      </c>
    </row>
    <row r="54" ht="20.1" customHeight="1" spans="1:2">
      <c r="A54" s="85" t="s">
        <v>715</v>
      </c>
      <c r="B54" s="76">
        <f>[1]表九!D211</f>
        <v>0</v>
      </c>
    </row>
    <row r="55" ht="20.1" customHeight="1" spans="1:2">
      <c r="A55" s="85" t="s">
        <v>716</v>
      </c>
      <c r="B55" s="76">
        <f>[1]表九!D212</f>
        <v>0</v>
      </c>
    </row>
    <row r="56" ht="20.1" customHeight="1" spans="1:2">
      <c r="A56" s="85" t="s">
        <v>717</v>
      </c>
      <c r="B56" s="76">
        <f>[1]表九!D213</f>
        <v>6746</v>
      </c>
    </row>
    <row r="57" ht="20.1" customHeight="1" spans="1:2">
      <c r="A57" s="86" t="s">
        <v>718</v>
      </c>
      <c r="B57" s="76">
        <f>[1]表九!D214</f>
        <v>0</v>
      </c>
    </row>
    <row r="58" ht="20.1" customHeight="1" spans="1:2">
      <c r="A58" s="86" t="s">
        <v>719</v>
      </c>
      <c r="B58" s="76">
        <f>[1]表九!D215</f>
        <v>0</v>
      </c>
    </row>
    <row r="59" ht="20.1" customHeight="1" spans="1:2">
      <c r="A59" s="86"/>
      <c r="B59" s="76"/>
    </row>
    <row r="60" ht="20.1" customHeight="1" spans="1:2">
      <c r="A60" s="86"/>
      <c r="B60" s="76"/>
    </row>
    <row r="61" ht="20.1" customHeight="1" spans="1:2">
      <c r="A61" s="83" t="s">
        <v>720</v>
      </c>
      <c r="B61" s="76">
        <f>B50+B51</f>
        <v>37146</v>
      </c>
    </row>
    <row r="62" ht="20.1" customHeight="1"/>
  </sheetData>
  <mergeCells count="1">
    <mergeCell ref="A1:B1"/>
  </mergeCells>
  <pageMargins left="0.708661417322835" right="0.708661417322835" top="0.748031496062992" bottom="0.748031496062992" header="0.31496062992126" footer="0.31496062992126"/>
  <pageSetup paperSize="9" firstPageNumber="158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E17" sqref="E17"/>
    </sheetView>
  </sheetViews>
  <sheetFormatPr defaultColWidth="9" defaultRowHeight="14.25" outlineLevelRow="5" outlineLevelCol="2"/>
  <cols>
    <col min="1" max="1" width="34.375" customWidth="1"/>
    <col min="2" max="2" width="12.75" customWidth="1"/>
    <col min="3" max="3" width="30.125" customWidth="1"/>
  </cols>
  <sheetData>
    <row r="1" ht="20.25" spans="1:3">
      <c r="A1" s="49" t="s">
        <v>723</v>
      </c>
      <c r="B1" s="49"/>
      <c r="C1" s="49"/>
    </row>
    <row r="2" ht="20.25" spans="1:3">
      <c r="A2" s="50" t="s">
        <v>724</v>
      </c>
      <c r="B2" s="51"/>
      <c r="C2" s="51" t="s">
        <v>627</v>
      </c>
    </row>
    <row r="3" ht="36" customHeight="1" spans="1:3">
      <c r="A3" s="11" t="s">
        <v>578</v>
      </c>
      <c r="B3" s="11" t="s">
        <v>725</v>
      </c>
      <c r="C3" s="11" t="s">
        <v>580</v>
      </c>
    </row>
    <row r="4" ht="36" customHeight="1" spans="1:3">
      <c r="A4" s="59" t="s">
        <v>726</v>
      </c>
      <c r="B4" s="60">
        <v>3123</v>
      </c>
      <c r="C4" s="11"/>
    </row>
    <row r="5" ht="36" customHeight="1" spans="1:3">
      <c r="A5" s="61" t="s">
        <v>727</v>
      </c>
      <c r="B5" s="62">
        <v>300</v>
      </c>
      <c r="C5" s="11"/>
    </row>
    <row r="6" ht="29.25" customHeight="1" spans="1:3">
      <c r="A6" s="63" t="s">
        <v>72</v>
      </c>
      <c r="B6" s="64">
        <f>SUM(B4:B5)</f>
        <v>3423</v>
      </c>
      <c r="C6" s="64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4" sqref="A4"/>
    </sheetView>
  </sheetViews>
  <sheetFormatPr defaultColWidth="9" defaultRowHeight="14.25" outlineLevelRow="5" outlineLevelCol="2"/>
  <cols>
    <col min="1" max="1" width="34.375" customWidth="1"/>
    <col min="2" max="2" width="12.75" customWidth="1"/>
    <col min="3" max="3" width="30.125" customWidth="1"/>
  </cols>
  <sheetData>
    <row r="1" ht="20.25" spans="1:3">
      <c r="A1" s="49" t="s">
        <v>728</v>
      </c>
      <c r="B1" s="49"/>
      <c r="C1" s="49"/>
    </row>
    <row r="2" ht="27" customHeight="1" spans="1:3">
      <c r="A2" s="50" t="s">
        <v>729</v>
      </c>
      <c r="B2" s="51"/>
      <c r="C2" s="51" t="s">
        <v>627</v>
      </c>
    </row>
    <row r="3" ht="27" customHeight="1" spans="1:3">
      <c r="A3" s="52" t="s">
        <v>628</v>
      </c>
      <c r="B3" s="53" t="s">
        <v>579</v>
      </c>
      <c r="C3" s="54" t="s">
        <v>580</v>
      </c>
    </row>
    <row r="4" ht="27" customHeight="1" spans="1:3">
      <c r="A4" s="55" t="s">
        <v>629</v>
      </c>
      <c r="B4" s="56">
        <v>3159</v>
      </c>
      <c r="C4" s="56"/>
    </row>
    <row r="5" ht="27" customHeight="1" spans="1:3">
      <c r="A5" s="55" t="s">
        <v>630</v>
      </c>
      <c r="B5" s="56">
        <v>264</v>
      </c>
      <c r="C5" s="56"/>
    </row>
    <row r="6" ht="27" customHeight="1" spans="1:3">
      <c r="A6" s="57" t="s">
        <v>72</v>
      </c>
      <c r="B6" s="58">
        <f>SUM(B4:B5)</f>
        <v>3423</v>
      </c>
      <c r="C6" s="58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E10" sqref="E10"/>
    </sheetView>
  </sheetViews>
  <sheetFormatPr defaultColWidth="9" defaultRowHeight="14.25" outlineLevelCol="1"/>
  <cols>
    <col min="1" max="1" width="44.125" customWidth="1"/>
    <col min="2" max="2" width="14" customWidth="1"/>
  </cols>
  <sheetData>
    <row r="1" ht="20.25" spans="1:2">
      <c r="A1" s="35" t="s">
        <v>730</v>
      </c>
      <c r="B1" s="35"/>
    </row>
    <row r="2" ht="25.5" customHeight="1" spans="1:2">
      <c r="A2" s="43" t="s">
        <v>731</v>
      </c>
      <c r="B2" s="44" t="s">
        <v>21</v>
      </c>
    </row>
    <row r="3" ht="25.5" customHeight="1" spans="1:2">
      <c r="A3" s="38" t="s">
        <v>732</v>
      </c>
      <c r="B3" s="38" t="s">
        <v>725</v>
      </c>
    </row>
    <row r="4" ht="25.5" customHeight="1" spans="1:2">
      <c r="A4" s="45"/>
      <c r="B4" s="45"/>
    </row>
    <row r="5" ht="25.5" customHeight="1" spans="1:2">
      <c r="A5" s="40" t="s">
        <v>733</v>
      </c>
      <c r="B5" s="40"/>
    </row>
    <row r="6" ht="25.5" customHeight="1" spans="1:2">
      <c r="A6" s="40" t="s">
        <v>734</v>
      </c>
      <c r="B6" s="46"/>
    </row>
    <row r="7" ht="25.5" customHeight="1" spans="1:2">
      <c r="A7" s="40" t="s">
        <v>735</v>
      </c>
      <c r="B7" s="46"/>
    </row>
    <row r="8" ht="25.5" customHeight="1" spans="1:2">
      <c r="A8" s="40" t="s">
        <v>736</v>
      </c>
      <c r="B8" s="46"/>
    </row>
    <row r="9" ht="25.5" customHeight="1" spans="1:2">
      <c r="A9" s="41" t="s">
        <v>737</v>
      </c>
      <c r="B9" s="46"/>
    </row>
    <row r="10" ht="25.5" customHeight="1" spans="1:2">
      <c r="A10" s="41" t="s">
        <v>738</v>
      </c>
      <c r="B10" s="46">
        <v>1200</v>
      </c>
    </row>
    <row r="11" ht="25.5" customHeight="1" spans="1:2">
      <c r="A11" s="47"/>
      <c r="B11" s="48"/>
    </row>
    <row r="12" ht="25.5" customHeight="1" spans="1:2">
      <c r="A12" s="42"/>
      <c r="B12" s="46"/>
    </row>
    <row r="13" ht="25.5" customHeight="1" spans="1:2">
      <c r="A13" s="42" t="s">
        <v>739</v>
      </c>
      <c r="B13" s="46">
        <f>SUM(B6:B12)</f>
        <v>1200</v>
      </c>
    </row>
    <row r="14" ht="25.5" customHeight="1" spans="1:2">
      <c r="A14" s="41" t="s">
        <v>740</v>
      </c>
      <c r="B14" s="46">
        <v>88</v>
      </c>
    </row>
    <row r="15" ht="25.5" customHeight="1" spans="1:2">
      <c r="A15" s="42" t="s">
        <v>741</v>
      </c>
      <c r="B15" s="46">
        <v>1288</v>
      </c>
    </row>
  </sheetData>
  <mergeCells count="3">
    <mergeCell ref="A1:B1"/>
    <mergeCell ref="A3:A4"/>
    <mergeCell ref="B3:B4"/>
  </mergeCells>
  <printOptions horizontalCentered="1"/>
  <pageMargins left="0.708661417322835" right="0.708661417322835" top="0.748031496062992" bottom="0.551181102362205" header="0.31496062992126" footer="0.31496062992126"/>
  <pageSetup paperSize="9" firstPageNumber="160" orientation="portrait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F14" sqref="F14"/>
    </sheetView>
  </sheetViews>
  <sheetFormatPr defaultColWidth="9" defaultRowHeight="14.25" outlineLevelCol="1"/>
  <cols>
    <col min="1" max="1" width="43.75" customWidth="1"/>
    <col min="2" max="2" width="17.5" customWidth="1"/>
  </cols>
  <sheetData>
    <row r="1" ht="20.25" spans="1:2">
      <c r="A1" s="35" t="s">
        <v>742</v>
      </c>
      <c r="B1" s="35"/>
    </row>
    <row r="2" ht="25.5" customHeight="1" spans="1:2">
      <c r="A2" s="36" t="s">
        <v>743</v>
      </c>
      <c r="B2" s="37" t="s">
        <v>21</v>
      </c>
    </row>
    <row r="3" ht="25.5" customHeight="1" spans="1:2">
      <c r="A3" s="38" t="s">
        <v>732</v>
      </c>
      <c r="B3" s="38" t="s">
        <v>725</v>
      </c>
    </row>
    <row r="4" ht="25.5" customHeight="1" spans="1:2">
      <c r="A4" s="39" t="s">
        <v>744</v>
      </c>
      <c r="B4" s="40"/>
    </row>
    <row r="5" ht="25.5" customHeight="1" spans="1:2">
      <c r="A5" s="40" t="s">
        <v>745</v>
      </c>
      <c r="B5" s="40"/>
    </row>
    <row r="6" ht="25.5" customHeight="1" spans="1:2">
      <c r="A6" s="40" t="s">
        <v>746</v>
      </c>
      <c r="B6" s="40"/>
    </row>
    <row r="7" ht="25.5" customHeight="1" spans="1:2">
      <c r="A7" s="40" t="s">
        <v>747</v>
      </c>
      <c r="B7" s="40"/>
    </row>
    <row r="8" ht="25.5" customHeight="1" spans="1:2">
      <c r="A8" s="40" t="s">
        <v>748</v>
      </c>
      <c r="B8" s="40"/>
    </row>
    <row r="9" ht="25.5" customHeight="1" spans="1:2">
      <c r="A9" s="41" t="s">
        <v>749</v>
      </c>
      <c r="B9" s="42"/>
    </row>
    <row r="10" ht="25.5" customHeight="1" spans="1:2">
      <c r="A10" s="40" t="s">
        <v>750</v>
      </c>
      <c r="B10" s="40">
        <v>1288</v>
      </c>
    </row>
    <row r="11" ht="25.5" customHeight="1" spans="1:2">
      <c r="A11" s="40"/>
      <c r="B11" s="40"/>
    </row>
    <row r="12" ht="25.5" customHeight="1" spans="1:2">
      <c r="A12" s="42" t="s">
        <v>751</v>
      </c>
      <c r="B12" s="40">
        <f>SUM(B4:B11)</f>
        <v>1288</v>
      </c>
    </row>
    <row r="13" ht="25.5" customHeight="1" spans="1:2">
      <c r="A13" s="40" t="s">
        <v>752</v>
      </c>
      <c r="B13" s="42"/>
    </row>
    <row r="14" ht="25.5" customHeight="1" spans="1:2">
      <c r="A14" s="42" t="s">
        <v>753</v>
      </c>
      <c r="B14" s="40">
        <v>1288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Zeros="0" workbookViewId="0">
      <selection activeCell="A1" sqref="A1:J1"/>
    </sheetView>
  </sheetViews>
  <sheetFormatPr defaultColWidth="9" defaultRowHeight="14.25"/>
  <cols>
    <col min="1" max="1" width="30.75" style="13" customWidth="1"/>
    <col min="2" max="2" width="8.125" style="13" customWidth="1"/>
    <col min="3" max="3" width="8.375" style="13" customWidth="1"/>
    <col min="4" max="5" width="9.625" style="13" customWidth="1"/>
    <col min="6" max="6" width="8.5" style="13" customWidth="1"/>
    <col min="7" max="7" width="9.875" style="13" customWidth="1"/>
    <col min="8" max="8" width="7.625" style="13" customWidth="1"/>
    <col min="9" max="9" width="8.375" style="13" customWidth="1"/>
    <col min="10" max="10" width="6.625" style="13" customWidth="1"/>
    <col min="11" max="16384" width="9" style="13"/>
  </cols>
  <sheetData>
    <row r="1" ht="25.5" spans="1:10">
      <c r="A1" s="14" t="s">
        <v>754</v>
      </c>
      <c r="B1" s="14"/>
      <c r="C1" s="14"/>
      <c r="D1" s="15"/>
      <c r="E1" s="14"/>
      <c r="F1" s="14"/>
      <c r="G1" s="14"/>
      <c r="H1" s="14"/>
      <c r="I1" s="14"/>
      <c r="J1" s="14"/>
    </row>
    <row r="2" ht="27" customHeight="1" spans="1:10">
      <c r="A2" s="16" t="s">
        <v>755</v>
      </c>
      <c r="B2" s="17"/>
      <c r="C2" s="18"/>
      <c r="D2" s="19"/>
      <c r="E2" s="17"/>
      <c r="F2" s="17"/>
      <c r="G2" s="17"/>
      <c r="H2" s="17"/>
      <c r="I2" s="28" t="s">
        <v>21</v>
      </c>
      <c r="J2" s="28"/>
    </row>
    <row r="3" ht="63" customHeight="1" spans="1:10">
      <c r="A3" s="20" t="s">
        <v>756</v>
      </c>
      <c r="B3" s="21" t="s">
        <v>72</v>
      </c>
      <c r="C3" s="22" t="s">
        <v>757</v>
      </c>
      <c r="D3" s="22" t="s">
        <v>758</v>
      </c>
      <c r="E3" s="23" t="s">
        <v>759</v>
      </c>
      <c r="F3" s="24" t="s">
        <v>760</v>
      </c>
      <c r="G3" s="24" t="s">
        <v>761</v>
      </c>
      <c r="H3" s="24" t="s">
        <v>762</v>
      </c>
      <c r="I3" s="21" t="s">
        <v>763</v>
      </c>
      <c r="J3" s="22" t="s">
        <v>764</v>
      </c>
    </row>
    <row r="4" ht="25.5" customHeight="1" spans="1:10">
      <c r="A4" s="33" t="s">
        <v>765</v>
      </c>
      <c r="B4" s="26">
        <f>SUM(C4:J4)</f>
        <v>121706</v>
      </c>
      <c r="C4" s="34">
        <v>0</v>
      </c>
      <c r="D4" s="34">
        <v>24035</v>
      </c>
      <c r="E4" s="26">
        <v>28295</v>
      </c>
      <c r="F4" s="26">
        <v>15174</v>
      </c>
      <c r="G4" s="26">
        <v>52230</v>
      </c>
      <c r="H4" s="26"/>
      <c r="I4" s="29">
        <v>1366</v>
      </c>
      <c r="J4" s="30">
        <v>606</v>
      </c>
    </row>
    <row r="5" ht="25.5" customHeight="1" spans="1:10">
      <c r="A5" s="25" t="s">
        <v>766</v>
      </c>
      <c r="B5" s="26">
        <f t="shared" ref="B5:B10" si="0">SUM(C5:J5)</f>
        <v>59540</v>
      </c>
      <c r="C5" s="26">
        <v>0</v>
      </c>
      <c r="D5" s="26">
        <v>6620</v>
      </c>
      <c r="E5" s="26">
        <v>22185</v>
      </c>
      <c r="F5" s="26">
        <v>13928</v>
      </c>
      <c r="G5" s="26">
        <v>15510</v>
      </c>
      <c r="H5" s="26"/>
      <c r="I5" s="29">
        <v>703</v>
      </c>
      <c r="J5" s="30">
        <v>594</v>
      </c>
    </row>
    <row r="6" ht="25.5" customHeight="1" spans="1:10">
      <c r="A6" s="25" t="s">
        <v>767</v>
      </c>
      <c r="B6" s="26">
        <f t="shared" si="0"/>
        <v>307</v>
      </c>
      <c r="C6" s="26">
        <v>0</v>
      </c>
      <c r="D6" s="26">
        <v>71</v>
      </c>
      <c r="E6" s="26">
        <v>110</v>
      </c>
      <c r="F6" s="26">
        <v>46</v>
      </c>
      <c r="G6" s="26">
        <v>60</v>
      </c>
      <c r="H6" s="26"/>
      <c r="I6" s="29">
        <v>8</v>
      </c>
      <c r="J6" s="30">
        <v>12</v>
      </c>
    </row>
    <row r="7" ht="25.5" customHeight="1" spans="1:10">
      <c r="A7" s="27" t="s">
        <v>768</v>
      </c>
      <c r="B7" s="26">
        <f t="shared" si="0"/>
        <v>61061</v>
      </c>
      <c r="C7" s="26">
        <v>0</v>
      </c>
      <c r="D7" s="26">
        <v>17201</v>
      </c>
      <c r="E7" s="26">
        <v>6000</v>
      </c>
      <c r="F7" s="26">
        <v>1200</v>
      </c>
      <c r="G7" s="26">
        <v>36660</v>
      </c>
      <c r="H7" s="26"/>
      <c r="I7" s="29"/>
      <c r="J7" s="31"/>
    </row>
    <row r="8" ht="25.5" customHeight="1" spans="1:10">
      <c r="A8" s="27" t="s">
        <v>769</v>
      </c>
      <c r="B8" s="26">
        <f t="shared" si="0"/>
        <v>0</v>
      </c>
      <c r="C8" s="26">
        <v>0</v>
      </c>
      <c r="D8" s="26"/>
      <c r="E8" s="26"/>
      <c r="F8" s="20"/>
      <c r="G8" s="20"/>
      <c r="H8" s="20"/>
      <c r="I8" s="20"/>
      <c r="J8" s="32"/>
    </row>
    <row r="9" ht="25.5" customHeight="1" spans="1:10">
      <c r="A9" s="27" t="s">
        <v>770</v>
      </c>
      <c r="B9" s="26">
        <f t="shared" si="0"/>
        <v>134</v>
      </c>
      <c r="C9" s="26">
        <v>0</v>
      </c>
      <c r="D9" s="26">
        <v>134</v>
      </c>
      <c r="E9" s="26"/>
      <c r="F9" s="26"/>
      <c r="G9" s="26"/>
      <c r="H9" s="26"/>
      <c r="I9" s="29"/>
      <c r="J9" s="31"/>
    </row>
    <row r="10" ht="25.5" customHeight="1" spans="1:10">
      <c r="A10" s="27" t="s">
        <v>771</v>
      </c>
      <c r="B10" s="26">
        <f t="shared" si="0"/>
        <v>15</v>
      </c>
      <c r="C10" s="26">
        <v>0</v>
      </c>
      <c r="D10" s="26">
        <v>10</v>
      </c>
      <c r="E10" s="26"/>
      <c r="F10" s="26"/>
      <c r="G10" s="20"/>
      <c r="H10" s="20"/>
      <c r="I10" s="26">
        <v>5</v>
      </c>
      <c r="J10" s="32"/>
    </row>
  </sheetData>
  <mergeCells count="2">
    <mergeCell ref="A1:J1"/>
    <mergeCell ref="I2:J2"/>
  </mergeCells>
  <printOptions horizontalCentered="1"/>
  <pageMargins left="0.708661417322835" right="0.708661417322835" top="0.748031496062992" bottom="0.748031496062992" header="0.31496062992126" footer="0.31496062992126"/>
  <pageSetup paperSize="9" firstPageNumber="15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showZeros="0" workbookViewId="0">
      <selection activeCell="A1" sqref="A1:J1"/>
    </sheetView>
  </sheetViews>
  <sheetFormatPr defaultColWidth="9" defaultRowHeight="14.25" outlineLevelRow="6"/>
  <cols>
    <col min="1" max="1" width="30.75" style="13" customWidth="1"/>
    <col min="2" max="2" width="8.125" style="13" customWidth="1"/>
    <col min="3" max="3" width="8.375" style="13" customWidth="1"/>
    <col min="4" max="5" width="9.625" style="13" customWidth="1"/>
    <col min="6" max="6" width="8.5" style="13" customWidth="1"/>
    <col min="7" max="7" width="9.875" style="13" customWidth="1"/>
    <col min="8" max="8" width="7.625" style="13" customWidth="1"/>
    <col min="9" max="9" width="8.375" style="13" customWidth="1"/>
    <col min="10" max="10" width="6.625" style="13" customWidth="1"/>
    <col min="11" max="16384" width="9" style="13"/>
  </cols>
  <sheetData>
    <row r="1" ht="25.5" spans="1:10">
      <c r="A1" s="14" t="s">
        <v>772</v>
      </c>
      <c r="B1" s="14"/>
      <c r="C1" s="14"/>
      <c r="D1" s="15"/>
      <c r="E1" s="14"/>
      <c r="F1" s="14"/>
      <c r="G1" s="14"/>
      <c r="H1" s="14"/>
      <c r="I1" s="14"/>
      <c r="J1" s="14"/>
    </row>
    <row r="2" ht="27" customHeight="1" spans="1:10">
      <c r="A2" s="16" t="s">
        <v>773</v>
      </c>
      <c r="B2" s="17"/>
      <c r="C2" s="18"/>
      <c r="D2" s="19"/>
      <c r="E2" s="17"/>
      <c r="F2" s="17"/>
      <c r="G2" s="17"/>
      <c r="H2" s="17"/>
      <c r="I2" s="28" t="s">
        <v>21</v>
      </c>
      <c r="J2" s="28"/>
    </row>
    <row r="3" ht="63" customHeight="1" spans="1:10">
      <c r="A3" s="20" t="s">
        <v>756</v>
      </c>
      <c r="B3" s="21" t="s">
        <v>72</v>
      </c>
      <c r="C3" s="22" t="s">
        <v>757</v>
      </c>
      <c r="D3" s="22" t="s">
        <v>758</v>
      </c>
      <c r="E3" s="23" t="s">
        <v>759</v>
      </c>
      <c r="F3" s="24" t="s">
        <v>760</v>
      </c>
      <c r="G3" s="24" t="s">
        <v>761</v>
      </c>
      <c r="H3" s="24" t="s">
        <v>762</v>
      </c>
      <c r="I3" s="21" t="s">
        <v>763</v>
      </c>
      <c r="J3" s="22" t="s">
        <v>764</v>
      </c>
    </row>
    <row r="4" ht="25.5" customHeight="1" spans="1:10">
      <c r="A4" s="25" t="s">
        <v>774</v>
      </c>
      <c r="B4" s="26">
        <f t="shared" ref="B4:B7" si="0">SUM(C4:J4)</f>
        <v>108097</v>
      </c>
      <c r="C4" s="26">
        <v>0</v>
      </c>
      <c r="D4" s="26">
        <v>15109</v>
      </c>
      <c r="E4" s="26">
        <v>27219</v>
      </c>
      <c r="F4" s="26">
        <v>13276</v>
      </c>
      <c r="G4" s="26">
        <v>50230</v>
      </c>
      <c r="H4" s="26"/>
      <c r="I4" s="29">
        <v>1347</v>
      </c>
      <c r="J4" s="30">
        <v>916</v>
      </c>
    </row>
    <row r="5" ht="25.5" customHeight="1" spans="1:10">
      <c r="A5" s="25" t="s">
        <v>775</v>
      </c>
      <c r="B5" s="26">
        <f t="shared" si="0"/>
        <v>108097</v>
      </c>
      <c r="C5" s="26">
        <v>0</v>
      </c>
      <c r="D5" s="26">
        <v>15109</v>
      </c>
      <c r="E5" s="26">
        <v>27219</v>
      </c>
      <c r="F5" s="26">
        <v>13276</v>
      </c>
      <c r="G5" s="26">
        <v>50230</v>
      </c>
      <c r="H5" s="26"/>
      <c r="I5" s="29">
        <v>1347</v>
      </c>
      <c r="J5" s="30">
        <v>916</v>
      </c>
    </row>
    <row r="6" ht="25.5" customHeight="1" spans="1:10">
      <c r="A6" s="25" t="s">
        <v>776</v>
      </c>
      <c r="B6" s="26">
        <f t="shared" si="0"/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/>
      <c r="I6" s="29">
        <v>0</v>
      </c>
      <c r="J6" s="31">
        <v>0</v>
      </c>
    </row>
    <row r="7" ht="25.5" customHeight="1" spans="1:10">
      <c r="A7" s="27" t="s">
        <v>777</v>
      </c>
      <c r="B7" s="26">
        <f t="shared" si="0"/>
        <v>11</v>
      </c>
      <c r="C7" s="26">
        <v>0</v>
      </c>
      <c r="D7" s="26">
        <v>11</v>
      </c>
      <c r="E7" s="26">
        <v>0</v>
      </c>
      <c r="F7" s="26">
        <v>0</v>
      </c>
      <c r="G7" s="20"/>
      <c r="H7" s="20"/>
      <c r="I7" s="26">
        <v>0</v>
      </c>
      <c r="J7" s="32"/>
    </row>
  </sheetData>
  <mergeCells count="2">
    <mergeCell ref="A1:J1"/>
    <mergeCell ref="I2:J2"/>
  </mergeCells>
  <printOptions horizontalCentered="1"/>
  <pageMargins left="0.708661417322835" right="0.708661417322835" top="0.748031496062992" bottom="0.748031496062992" header="0.31496062992126" footer="0.31496062992126"/>
  <pageSetup paperSize="9" firstPageNumber="159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topLeftCell="A49" workbookViewId="0">
      <selection activeCell="H28" sqref="H28"/>
    </sheetView>
  </sheetViews>
  <sheetFormatPr defaultColWidth="9" defaultRowHeight="14.25" outlineLevelRow="4" outlineLevelCol="1"/>
  <cols>
    <col min="1" max="1" width="27.625" customWidth="1"/>
    <col min="2" max="2" width="51.375" customWidth="1"/>
  </cols>
  <sheetData>
    <row r="1" ht="22.5" customHeight="1" spans="1:2">
      <c r="A1" s="6" t="s">
        <v>778</v>
      </c>
      <c r="B1" s="6"/>
    </row>
    <row r="2" ht="22.5" customHeight="1" spans="1:2">
      <c r="A2" s="8" t="s">
        <v>779</v>
      </c>
      <c r="B2" s="9" t="s">
        <v>627</v>
      </c>
    </row>
    <row r="3" ht="22.5" customHeight="1" spans="1:2">
      <c r="A3" s="12" t="s">
        <v>780</v>
      </c>
      <c r="B3" s="12"/>
    </row>
    <row r="4" ht="22.5" customHeight="1" spans="1:2">
      <c r="A4" s="12" t="s">
        <v>781</v>
      </c>
      <c r="B4" s="12" t="s">
        <v>782</v>
      </c>
    </row>
    <row r="5" ht="22.5" customHeight="1" spans="1:2">
      <c r="A5" s="12">
        <v>260578</v>
      </c>
      <c r="B5" s="12">
        <v>259565</v>
      </c>
    </row>
  </sheetData>
  <mergeCells count="2">
    <mergeCell ref="A1:B1"/>
    <mergeCell ref="A3:B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E23" sqref="E23"/>
    </sheetView>
  </sheetViews>
  <sheetFormatPr defaultColWidth="9" defaultRowHeight="14.25" outlineLevelRow="4" outlineLevelCol="2"/>
  <cols>
    <col min="1" max="1" width="31.125" customWidth="1"/>
    <col min="2" max="2" width="53.125" customWidth="1"/>
  </cols>
  <sheetData>
    <row r="1" ht="22.5" customHeight="1" spans="1:3">
      <c r="A1" s="6" t="s">
        <v>783</v>
      </c>
      <c r="B1" s="6"/>
      <c r="C1" s="7"/>
    </row>
    <row r="2" ht="22.5" customHeight="1" spans="1:2">
      <c r="A2" s="8" t="s">
        <v>784</v>
      </c>
      <c r="B2" s="9" t="s">
        <v>627</v>
      </c>
    </row>
    <row r="3" ht="22.5" customHeight="1" spans="1:2">
      <c r="A3" s="10" t="s">
        <v>785</v>
      </c>
      <c r="B3" s="11"/>
    </row>
    <row r="4" ht="22.5" customHeight="1" spans="1:2">
      <c r="A4" s="12" t="s">
        <v>781</v>
      </c>
      <c r="B4" s="12" t="s">
        <v>782</v>
      </c>
    </row>
    <row r="5" ht="22.5" customHeight="1" spans="1:2">
      <c r="A5" s="12">
        <v>37321</v>
      </c>
      <c r="B5" s="12">
        <v>37321</v>
      </c>
    </row>
  </sheetData>
  <mergeCells count="2">
    <mergeCell ref="A1:B1"/>
    <mergeCell ref="A3:B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"/>
    </sheetView>
  </sheetViews>
  <sheetFormatPr defaultColWidth="9" defaultRowHeight="14.25" outlineLevelRow="4" outlineLevelCol="4"/>
  <cols>
    <col min="1" max="1" width="14.5" customWidth="1"/>
    <col min="2" max="2" width="17.125" customWidth="1"/>
    <col min="3" max="3" width="13.5" customWidth="1"/>
    <col min="4" max="4" width="15.25" customWidth="1"/>
    <col min="5" max="5" width="19.25" customWidth="1"/>
  </cols>
  <sheetData>
    <row r="1" ht="22.5" spans="1:5">
      <c r="A1" s="1" t="s">
        <v>786</v>
      </c>
      <c r="B1" s="1"/>
      <c r="C1" s="1"/>
      <c r="D1" s="1"/>
      <c r="E1" s="1"/>
    </row>
    <row r="2" ht="20.25" spans="1:5">
      <c r="A2" s="2" t="s">
        <v>787</v>
      </c>
      <c r="B2" s="2"/>
      <c r="C2" s="2"/>
      <c r="D2" s="2"/>
      <c r="E2" s="2" t="s">
        <v>627</v>
      </c>
    </row>
    <row r="3" ht="49.5" customHeight="1" spans="1:5">
      <c r="A3" s="3" t="s">
        <v>788</v>
      </c>
      <c r="B3" s="3" t="s">
        <v>101</v>
      </c>
      <c r="C3" s="3" t="s">
        <v>789</v>
      </c>
      <c r="D3" s="3" t="s">
        <v>109</v>
      </c>
      <c r="E3" s="3" t="s">
        <v>72</v>
      </c>
    </row>
    <row r="4" ht="45" customHeight="1" spans="1:5">
      <c r="A4" s="4">
        <v>0</v>
      </c>
      <c r="B4" s="4">
        <v>1092</v>
      </c>
      <c r="C4" s="4">
        <v>0</v>
      </c>
      <c r="D4" s="4">
        <v>1881</v>
      </c>
      <c r="E4" s="4">
        <v>2973</v>
      </c>
    </row>
    <row r="5" ht="81" customHeight="1" spans="1:5">
      <c r="A5" s="5" t="s">
        <v>790</v>
      </c>
      <c r="B5" s="5"/>
      <c r="C5" s="5"/>
      <c r="D5" s="5"/>
      <c r="E5" s="5"/>
    </row>
  </sheetData>
  <mergeCells count="2">
    <mergeCell ref="A1:E1"/>
    <mergeCell ref="A5:E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收入表（表一）</vt:lpstr>
      <vt:lpstr>支出表（经济分类表）（表二）</vt:lpstr>
      <vt:lpstr>本级支出表（表三） </vt:lpstr>
      <vt:lpstr> 基本支出表（表四） </vt:lpstr>
      <vt:lpstr>税收返还和转移支付分项表(表五)</vt:lpstr>
      <vt:lpstr>税收返还收入及转移支付分地区表(表六)</vt:lpstr>
      <vt:lpstr>政府性基金收入表（表七）</vt:lpstr>
      <vt:lpstr>政府性基金支出表（表八）</vt:lpstr>
      <vt:lpstr>政府性基金本级支出表（表九）</vt:lpstr>
      <vt:lpstr>政府性基金分项目表（表十）</vt:lpstr>
      <vt:lpstr>政府性基金分地区表（表十一）</vt:lpstr>
      <vt:lpstr>国有资本经营收入表（表十二）</vt:lpstr>
      <vt:lpstr>国有资本经营支出表（表十三）</vt:lpstr>
      <vt:lpstr>社会保险基金收入表（表十四）</vt:lpstr>
      <vt:lpstr>社会保险基金支出表（表十五）</vt:lpstr>
      <vt:lpstr>一般债务限额和余额表（表十六）</vt:lpstr>
      <vt:lpstr>专项债务限额和余额表（表十七）</vt:lpstr>
      <vt:lpstr>“三公”经费预算表（表十八）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2006-03-07T01:05:00Z</dcterms:created>
  <cp:lastPrinted>2021-06-05T05:55:00Z</cp:lastPrinted>
  <dcterms:modified xsi:type="dcterms:W3CDTF">2021-06-18T08:51:47Z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