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<sst xmlns="http://schemas.openxmlformats.org/spreadsheetml/2006/main" count="324" uniqueCount="28">
  <si>
    <t>序号</t>
  </si>
  <si>
    <t>岗位代码</t>
  </si>
  <si>
    <t>岗位名称</t>
  </si>
  <si>
    <t>招聘单位</t>
  </si>
  <si>
    <t>姓名</t>
  </si>
  <si>
    <t>准考证号</t>
  </si>
  <si>
    <t>备注</t>
  </si>
  <si>
    <t>语文教师</t>
  </si>
  <si>
    <t>高中教师</t>
  </si>
  <si>
    <t>数学教师</t>
  </si>
  <si>
    <t>物理教师</t>
  </si>
  <si>
    <t>地理教师</t>
  </si>
  <si>
    <t>生物教师</t>
  </si>
  <si>
    <t>政治教师</t>
  </si>
  <si>
    <t>书法教师</t>
  </si>
  <si>
    <t>职中教师</t>
  </si>
  <si>
    <t>英语教师</t>
  </si>
  <si>
    <t>音乐教师</t>
  </si>
  <si>
    <t>体育教师</t>
  </si>
  <si>
    <t>工业机器人</t>
  </si>
  <si>
    <t>电子商务与国际贸易</t>
  </si>
  <si>
    <t>基础会计</t>
  </si>
  <si>
    <t>初中教师</t>
  </si>
  <si>
    <t>历史教师</t>
  </si>
  <si>
    <t>化学教师</t>
  </si>
  <si>
    <t>美术教师</t>
  </si>
  <si>
    <t>乡镇小学</t>
  </si>
  <si>
    <t xml:space="preserve"> 2022年新邵县公开招聘教师现场资格审查合格人员名单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</si>
</sst>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0"/>
      <color theme="1"/>
      <name val="Calibri Light"/>
      <family val="0"/>
    </font>
    <font>
      <b/>
      <sz val="18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3"/>
  <sheetViews>
    <sheetView tabSelected="1" zoomScaleSheetLayoutView="100" workbookViewId="0" topLeftCell="A1">
      <selection activeCell="B1" sqref="B1:H1"/>
    </sheetView>
  </sheetViews>
  <sheetFormatPr defaultColWidth="9.00390625" defaultRowHeight="14.25"/>
  <cols>
    <col min="1" max="1" width="5.875" style="3" customWidth="1"/>
    <col min="2" max="2" width="5.125" style="3" customWidth="1"/>
    <col min="3" max="3" width="9.00390625" style="3" customWidth="1"/>
    <col min="4" max="4" width="14.75390625" style="3" customWidth="1"/>
    <col min="5" max="5" width="13.875" style="3" hidden="1" customWidth="1"/>
    <col min="6" max="6" width="11.75390625" style="3" customWidth="1"/>
    <col min="7" max="7" width="10.75390625" style="3" customWidth="1"/>
    <col min="8" max="8" width="13.50390625" style="3" customWidth="1"/>
    <col min="9" max="9" width="18.75390625" style="3" customWidth="1"/>
    <col min="10" max="16384" width="9.00390625" style="3" customWidth="1"/>
  </cols>
  <sheetData>
    <row r="1" spans="2:8" s="1" customFormat="1" ht="58.5" customHeight="1">
      <c r="B1" s="11" t="s">
        <v>27</v>
      </c>
      <c r="C1" s="10"/>
      <c r="D1" s="10"/>
      <c r="E1" s="10"/>
      <c r="F1" s="10"/>
      <c r="G1" s="10"/>
      <c r="H1" s="10"/>
    </row>
    <row r="2" spans="2:8" s="2" customFormat="1" ht="21.75" customHeight="1"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2:8" ht="21.75" customHeight="1">
      <c r="B3" s="6">
        <v>1</v>
      </c>
      <c r="C3" s="7" t="str">
        <f aca="true" t="shared" si="0" ref="C3:C12">"G1"</f>
        <v>G1</v>
      </c>
      <c r="D3" s="7" t="s">
        <v>7</v>
      </c>
      <c r="E3" s="7" t="s">
        <v>8</v>
      </c>
      <c r="F3" s="7" t="str">
        <f>"李艳群"</f>
        <v>李艳群</v>
      </c>
      <c r="G3" s="7" t="str">
        <f>"20223227"</f>
        <v>20223227</v>
      </c>
      <c r="H3" s="7"/>
    </row>
    <row r="4" spans="2:8" ht="21.75" customHeight="1">
      <c r="B4" s="6">
        <v>2</v>
      </c>
      <c r="C4" s="7" t="str">
        <f t="shared" si="0"/>
        <v>G1</v>
      </c>
      <c r="D4" s="7" t="s">
        <v>7</v>
      </c>
      <c r="E4" s="7" t="s">
        <v>8</v>
      </c>
      <c r="F4" s="7" t="str">
        <f>"伍中山"</f>
        <v>伍中山</v>
      </c>
      <c r="G4" s="7" t="str">
        <f>"20223417"</f>
        <v>20223417</v>
      </c>
      <c r="H4" s="7"/>
    </row>
    <row r="5" spans="2:8" ht="21.75" customHeight="1">
      <c r="B5" s="6">
        <v>3</v>
      </c>
      <c r="C5" s="7" t="str">
        <f t="shared" si="0"/>
        <v>G1</v>
      </c>
      <c r="D5" s="7" t="s">
        <v>7</v>
      </c>
      <c r="E5" s="7" t="s">
        <v>8</v>
      </c>
      <c r="F5" s="7" t="str">
        <f>"赵朝霞"</f>
        <v>赵朝霞</v>
      </c>
      <c r="G5" s="7" t="str">
        <f>"20223426"</f>
        <v>20223426</v>
      </c>
      <c r="H5" s="7"/>
    </row>
    <row r="6" spans="2:8" ht="21.75" customHeight="1">
      <c r="B6" s="6">
        <v>4</v>
      </c>
      <c r="C6" s="7" t="str">
        <f t="shared" si="0"/>
        <v>G1</v>
      </c>
      <c r="D6" s="7" t="s">
        <v>7</v>
      </c>
      <c r="E6" s="7" t="s">
        <v>8</v>
      </c>
      <c r="F6" s="7" t="str">
        <f>"黄丹艳"</f>
        <v>黄丹艳</v>
      </c>
      <c r="G6" s="7" t="str">
        <f>"20223305"</f>
        <v>20223305</v>
      </c>
      <c r="H6" s="7"/>
    </row>
    <row r="7" spans="2:8" ht="21.75" customHeight="1">
      <c r="B7" s="6">
        <v>5</v>
      </c>
      <c r="C7" s="7" t="str">
        <f t="shared" si="0"/>
        <v>G1</v>
      </c>
      <c r="D7" s="7" t="s">
        <v>7</v>
      </c>
      <c r="E7" s="7" t="s">
        <v>8</v>
      </c>
      <c r="F7" s="7" t="str">
        <f>"李慧"</f>
        <v>李慧</v>
      </c>
      <c r="G7" s="7" t="str">
        <f>"20223321"</f>
        <v>20223321</v>
      </c>
      <c r="H7" s="7"/>
    </row>
    <row r="8" spans="2:8" ht="21.75" customHeight="1">
      <c r="B8" s="6">
        <v>6</v>
      </c>
      <c r="C8" s="7" t="str">
        <f t="shared" si="0"/>
        <v>G1</v>
      </c>
      <c r="D8" s="7" t="s">
        <v>7</v>
      </c>
      <c r="E8" s="7" t="s">
        <v>8</v>
      </c>
      <c r="F8" s="7" t="str">
        <f>"陈莎莎"</f>
        <v>陈莎莎</v>
      </c>
      <c r="G8" s="7" t="str">
        <f>"20223203"</f>
        <v>20223203</v>
      </c>
      <c r="H8" s="7"/>
    </row>
    <row r="9" spans="2:8" ht="21.75" customHeight="1">
      <c r="B9" s="6">
        <v>7</v>
      </c>
      <c r="C9" s="7" t="str">
        <f t="shared" si="0"/>
        <v>G1</v>
      </c>
      <c r="D9" s="7" t="s">
        <v>7</v>
      </c>
      <c r="E9" s="7" t="s">
        <v>8</v>
      </c>
      <c r="F9" s="7" t="str">
        <f>"伍姣凤"</f>
        <v>伍姣凤</v>
      </c>
      <c r="G9" s="7" t="str">
        <f>"20223220"</f>
        <v>20223220</v>
      </c>
      <c r="H9" s="7"/>
    </row>
    <row r="10" spans="2:8" ht="21.75" customHeight="1">
      <c r="B10" s="6">
        <v>8</v>
      </c>
      <c r="C10" s="7" t="str">
        <f t="shared" si="0"/>
        <v>G1</v>
      </c>
      <c r="D10" s="7" t="s">
        <v>7</v>
      </c>
      <c r="E10" s="7" t="s">
        <v>8</v>
      </c>
      <c r="F10" s="7" t="str">
        <f>"李晴"</f>
        <v>李晴</v>
      </c>
      <c r="G10" s="7" t="str">
        <f>"20223412"</f>
        <v>20223412</v>
      </c>
      <c r="H10" s="7"/>
    </row>
    <row r="11" spans="2:8" ht="21.75" customHeight="1">
      <c r="B11" s="6">
        <v>9</v>
      </c>
      <c r="C11" s="7" t="str">
        <f t="shared" si="0"/>
        <v>G1</v>
      </c>
      <c r="D11" s="7" t="s">
        <v>7</v>
      </c>
      <c r="E11" s="7" t="s">
        <v>8</v>
      </c>
      <c r="F11" s="7" t="str">
        <f>"付雨晴"</f>
        <v>付雨晴</v>
      </c>
      <c r="G11" s="7" t="str">
        <f>"20223414"</f>
        <v>20223414</v>
      </c>
      <c r="H11" s="7"/>
    </row>
    <row r="12" spans="2:8" ht="21.75" customHeight="1">
      <c r="B12" s="6">
        <v>10</v>
      </c>
      <c r="C12" s="7" t="str">
        <f t="shared" si="0"/>
        <v>G1</v>
      </c>
      <c r="D12" s="7" t="s">
        <v>7</v>
      </c>
      <c r="E12" s="7" t="s">
        <v>8</v>
      </c>
      <c r="F12" s="7" t="str">
        <f>"杨薇"</f>
        <v>杨薇</v>
      </c>
      <c r="G12" s="7" t="str">
        <f>"20223229"</f>
        <v>20223229</v>
      </c>
      <c r="H12" s="7"/>
    </row>
    <row r="13" spans="2:8" ht="21.75" customHeight="1">
      <c r="B13" s="6">
        <v>11</v>
      </c>
      <c r="C13" s="7" t="str">
        <f aca="true" t="shared" si="1" ref="C13:C18">"G2"</f>
        <v>G2</v>
      </c>
      <c r="D13" s="7" t="s">
        <v>9</v>
      </c>
      <c r="E13" s="7" t="s">
        <v>8</v>
      </c>
      <c r="F13" s="7" t="str">
        <f>"李思思"</f>
        <v>李思思</v>
      </c>
      <c r="G13" s="7" t="str">
        <f>"20221805"</f>
        <v>20221805</v>
      </c>
      <c r="H13" s="7"/>
    </row>
    <row r="14" spans="2:8" ht="21.75" customHeight="1">
      <c r="B14" s="6">
        <v>12</v>
      </c>
      <c r="C14" s="7" t="str">
        <f t="shared" si="1"/>
        <v>G2</v>
      </c>
      <c r="D14" s="7" t="s">
        <v>9</v>
      </c>
      <c r="E14" s="7" t="s">
        <v>8</v>
      </c>
      <c r="F14" s="7" t="str">
        <f>"王毅"</f>
        <v>王毅</v>
      </c>
      <c r="G14" s="7" t="str">
        <f>"20221809"</f>
        <v>20221809</v>
      </c>
      <c r="H14" s="7"/>
    </row>
    <row r="15" spans="2:8" ht="21.75" customHeight="1">
      <c r="B15" s="6">
        <v>13</v>
      </c>
      <c r="C15" s="7" t="str">
        <f t="shared" si="1"/>
        <v>G2</v>
      </c>
      <c r="D15" s="7" t="s">
        <v>9</v>
      </c>
      <c r="E15" s="7" t="s">
        <v>8</v>
      </c>
      <c r="F15" s="7" t="str">
        <f>"谢艳娟"</f>
        <v>谢艳娟</v>
      </c>
      <c r="G15" s="7" t="str">
        <f>"20221623"</f>
        <v>20221623</v>
      </c>
      <c r="H15" s="7"/>
    </row>
    <row r="16" spans="2:8" ht="21.75" customHeight="1">
      <c r="B16" s="6">
        <v>14</v>
      </c>
      <c r="C16" s="7" t="str">
        <f t="shared" si="1"/>
        <v>G2</v>
      </c>
      <c r="D16" s="7" t="s">
        <v>9</v>
      </c>
      <c r="E16" s="7" t="s">
        <v>8</v>
      </c>
      <c r="F16" s="7" t="str">
        <f>"陈朝朝"</f>
        <v>陈朝朝</v>
      </c>
      <c r="G16" s="7" t="str">
        <f>"20221724"</f>
        <v>20221724</v>
      </c>
      <c r="H16" s="7"/>
    </row>
    <row r="17" spans="2:8" ht="21.75" customHeight="1">
      <c r="B17" s="6">
        <v>15</v>
      </c>
      <c r="C17" s="7" t="str">
        <f t="shared" si="1"/>
        <v>G2</v>
      </c>
      <c r="D17" s="7" t="s">
        <v>9</v>
      </c>
      <c r="E17" s="7" t="s">
        <v>8</v>
      </c>
      <c r="F17" s="7" t="str">
        <f>"周玉湘"</f>
        <v>周玉湘</v>
      </c>
      <c r="G17" s="7" t="str">
        <f>"20221701"</f>
        <v>20221701</v>
      </c>
      <c r="H17" s="7"/>
    </row>
    <row r="18" spans="2:8" ht="21.75" customHeight="1">
      <c r="B18" s="6">
        <v>16</v>
      </c>
      <c r="C18" s="7" t="str">
        <f t="shared" si="1"/>
        <v>G2</v>
      </c>
      <c r="D18" s="7" t="s">
        <v>9</v>
      </c>
      <c r="E18" s="7" t="s">
        <v>8</v>
      </c>
      <c r="F18" s="7" t="str">
        <f>"黄婷"</f>
        <v>黄婷</v>
      </c>
      <c r="G18" s="7" t="str">
        <f>"20221627"</f>
        <v>20221627</v>
      </c>
      <c r="H18" s="7"/>
    </row>
    <row r="19" spans="2:8" ht="21.75" customHeight="1">
      <c r="B19" s="6">
        <v>17</v>
      </c>
      <c r="C19" s="7" t="str">
        <f aca="true" t="shared" si="2" ref="C19:C26">"G3"</f>
        <v>G3</v>
      </c>
      <c r="D19" s="7" t="s">
        <v>10</v>
      </c>
      <c r="E19" s="7" t="s">
        <v>8</v>
      </c>
      <c r="F19" s="7" t="str">
        <f>"唐二毛"</f>
        <v>唐二毛</v>
      </c>
      <c r="G19" s="7" t="str">
        <f>"20221424"</f>
        <v>20221424</v>
      </c>
      <c r="H19" s="7"/>
    </row>
    <row r="20" spans="2:8" ht="21.75" customHeight="1">
      <c r="B20" s="6">
        <v>18</v>
      </c>
      <c r="C20" s="7" t="str">
        <f t="shared" si="2"/>
        <v>G3</v>
      </c>
      <c r="D20" s="7" t="s">
        <v>10</v>
      </c>
      <c r="E20" s="7" t="s">
        <v>8</v>
      </c>
      <c r="F20" s="7" t="str">
        <f>"罗奕昇"</f>
        <v>罗奕昇</v>
      </c>
      <c r="G20" s="7" t="str">
        <f>"20221504"</f>
        <v>20221504</v>
      </c>
      <c r="H20" s="7"/>
    </row>
    <row r="21" spans="2:8" ht="21.75" customHeight="1">
      <c r="B21" s="6">
        <v>19</v>
      </c>
      <c r="C21" s="7" t="str">
        <f t="shared" si="2"/>
        <v>G3</v>
      </c>
      <c r="D21" s="7" t="s">
        <v>10</v>
      </c>
      <c r="E21" s="7" t="s">
        <v>8</v>
      </c>
      <c r="F21" s="7" t="str">
        <f>"阮旭"</f>
        <v>阮旭</v>
      </c>
      <c r="G21" s="7" t="str">
        <f>"20221420"</f>
        <v>20221420</v>
      </c>
      <c r="H21" s="7"/>
    </row>
    <row r="22" spans="2:8" ht="21.75" customHeight="1">
      <c r="B22" s="6">
        <v>20</v>
      </c>
      <c r="C22" s="7" t="str">
        <f t="shared" si="2"/>
        <v>G3</v>
      </c>
      <c r="D22" s="7" t="s">
        <v>10</v>
      </c>
      <c r="E22" s="7" t="s">
        <v>8</v>
      </c>
      <c r="F22" s="7" t="str">
        <f>"张俊"</f>
        <v>张俊</v>
      </c>
      <c r="G22" s="7" t="str">
        <f>"20221427"</f>
        <v>20221427</v>
      </c>
      <c r="H22" s="7"/>
    </row>
    <row r="23" spans="2:8" ht="21.75" customHeight="1">
      <c r="B23" s="6">
        <v>21</v>
      </c>
      <c r="C23" s="7" t="str">
        <f t="shared" si="2"/>
        <v>G3</v>
      </c>
      <c r="D23" s="7" t="s">
        <v>10</v>
      </c>
      <c r="E23" s="7" t="s">
        <v>8</v>
      </c>
      <c r="F23" s="7" t="str">
        <f>"陈文焜"</f>
        <v>陈文焜</v>
      </c>
      <c r="G23" s="7" t="str">
        <f>"20221428"</f>
        <v>20221428</v>
      </c>
      <c r="H23" s="7"/>
    </row>
    <row r="24" spans="2:8" ht="21.75" customHeight="1">
      <c r="B24" s="6">
        <v>22</v>
      </c>
      <c r="C24" s="7" t="str">
        <f t="shared" si="2"/>
        <v>G3</v>
      </c>
      <c r="D24" s="7" t="s">
        <v>10</v>
      </c>
      <c r="E24" s="7" t="s">
        <v>8</v>
      </c>
      <c r="F24" s="7" t="str">
        <f>"熊德稳"</f>
        <v>熊德稳</v>
      </c>
      <c r="G24" s="7" t="str">
        <f>"20221429"</f>
        <v>20221429</v>
      </c>
      <c r="H24" s="7"/>
    </row>
    <row r="25" spans="2:8" ht="21.75" customHeight="1">
      <c r="B25" s="6">
        <v>23</v>
      </c>
      <c r="C25" s="7" t="str">
        <f t="shared" si="2"/>
        <v>G3</v>
      </c>
      <c r="D25" s="7" t="s">
        <v>10</v>
      </c>
      <c r="E25" s="7" t="s">
        <v>8</v>
      </c>
      <c r="F25" s="7" t="str">
        <f>"李峰华"</f>
        <v>李峰华</v>
      </c>
      <c r="G25" s="7" t="str">
        <f>"20221505"</f>
        <v>20221505</v>
      </c>
      <c r="H25" s="7"/>
    </row>
    <row r="26" spans="2:8" ht="21.75" customHeight="1">
      <c r="B26" s="6">
        <v>24</v>
      </c>
      <c r="C26" s="7" t="str">
        <f t="shared" si="2"/>
        <v>G3</v>
      </c>
      <c r="D26" s="7" t="s">
        <v>10</v>
      </c>
      <c r="E26" s="7" t="s">
        <v>8</v>
      </c>
      <c r="F26" s="7" t="str">
        <f>"刘遥"</f>
        <v>刘遥</v>
      </c>
      <c r="G26" s="7" t="str">
        <f>"20221518"</f>
        <v>20221518</v>
      </c>
      <c r="H26" s="7"/>
    </row>
    <row r="27" spans="2:8" ht="21.75" customHeight="1">
      <c r="B27" s="6">
        <v>25</v>
      </c>
      <c r="C27" s="7" t="str">
        <f aca="true" t="shared" si="3" ref="C27:C38">"G4"</f>
        <v>G4</v>
      </c>
      <c r="D27" s="7" t="s">
        <v>11</v>
      </c>
      <c r="E27" s="7" t="s">
        <v>8</v>
      </c>
      <c r="F27" s="7" t="str">
        <f>"盛方圆"</f>
        <v>盛方圆</v>
      </c>
      <c r="G27" s="7" t="str">
        <f>"20221216"</f>
        <v>20221216</v>
      </c>
      <c r="H27" s="7"/>
    </row>
    <row r="28" spans="2:8" ht="21.75" customHeight="1">
      <c r="B28" s="6">
        <v>26</v>
      </c>
      <c r="C28" s="7" t="str">
        <f t="shared" si="3"/>
        <v>G4</v>
      </c>
      <c r="D28" s="7" t="s">
        <v>11</v>
      </c>
      <c r="E28" s="7" t="s">
        <v>8</v>
      </c>
      <c r="F28" s="7" t="str">
        <f>"郑国政"</f>
        <v>郑国政</v>
      </c>
      <c r="G28" s="7" t="str">
        <f>"20221203"</f>
        <v>20221203</v>
      </c>
      <c r="H28" s="7"/>
    </row>
    <row r="29" spans="2:8" ht="21.75" customHeight="1">
      <c r="B29" s="6">
        <v>27</v>
      </c>
      <c r="C29" s="7" t="str">
        <f t="shared" si="3"/>
        <v>G4</v>
      </c>
      <c r="D29" s="7" t="s">
        <v>11</v>
      </c>
      <c r="E29" s="7" t="s">
        <v>8</v>
      </c>
      <c r="F29" s="7" t="str">
        <f>"简文彬"</f>
        <v>简文彬</v>
      </c>
      <c r="G29" s="7" t="str">
        <f>"20221201"</f>
        <v>20221201</v>
      </c>
      <c r="H29" s="7"/>
    </row>
    <row r="30" spans="2:8" ht="21.75" customHeight="1">
      <c r="B30" s="6">
        <v>28</v>
      </c>
      <c r="C30" s="7" t="str">
        <f t="shared" si="3"/>
        <v>G4</v>
      </c>
      <c r="D30" s="7" t="s">
        <v>11</v>
      </c>
      <c r="E30" s="7" t="s">
        <v>8</v>
      </c>
      <c r="F30" s="7" t="str">
        <f>"黄增辉"</f>
        <v>黄增辉</v>
      </c>
      <c r="G30" s="7" t="str">
        <f>"20221129"</f>
        <v>20221129</v>
      </c>
      <c r="H30" s="7"/>
    </row>
    <row r="31" spans="2:8" ht="21.75" customHeight="1">
      <c r="B31" s="6">
        <v>29</v>
      </c>
      <c r="C31" s="7" t="str">
        <f t="shared" si="3"/>
        <v>G4</v>
      </c>
      <c r="D31" s="7" t="s">
        <v>11</v>
      </c>
      <c r="E31" s="7" t="s">
        <v>8</v>
      </c>
      <c r="F31" s="7" t="str">
        <f>"李亚丛"</f>
        <v>李亚丛</v>
      </c>
      <c r="G31" s="7" t="str">
        <f>"20221125"</f>
        <v>20221125</v>
      </c>
      <c r="H31" s="7"/>
    </row>
    <row r="32" spans="2:8" ht="21.75" customHeight="1">
      <c r="B32" s="6">
        <v>30</v>
      </c>
      <c r="C32" s="7" t="str">
        <f t="shared" si="3"/>
        <v>G4</v>
      </c>
      <c r="D32" s="7" t="s">
        <v>11</v>
      </c>
      <c r="E32" s="7" t="s">
        <v>8</v>
      </c>
      <c r="F32" s="7" t="str">
        <f>"贺绍阳"</f>
        <v>贺绍阳</v>
      </c>
      <c r="G32" s="7" t="str">
        <f>"20221214"</f>
        <v>20221214</v>
      </c>
      <c r="H32" s="7"/>
    </row>
    <row r="33" spans="2:8" ht="21.75" customHeight="1">
      <c r="B33" s="6">
        <v>31</v>
      </c>
      <c r="C33" s="7" t="str">
        <f t="shared" si="3"/>
        <v>G4</v>
      </c>
      <c r="D33" s="7" t="s">
        <v>11</v>
      </c>
      <c r="E33" s="7" t="s">
        <v>8</v>
      </c>
      <c r="F33" s="7" t="str">
        <f>"曾小伟"</f>
        <v>曾小伟</v>
      </c>
      <c r="G33" s="7" t="str">
        <f>"20221127"</f>
        <v>20221127</v>
      </c>
      <c r="H33" s="7"/>
    </row>
    <row r="34" spans="2:8" ht="21.75" customHeight="1">
      <c r="B34" s="6">
        <v>32</v>
      </c>
      <c r="C34" s="7" t="str">
        <f t="shared" si="3"/>
        <v>G4</v>
      </c>
      <c r="D34" s="7" t="s">
        <v>11</v>
      </c>
      <c r="E34" s="7" t="s">
        <v>8</v>
      </c>
      <c r="F34" s="7" t="str">
        <f>"尹妍"</f>
        <v>尹妍</v>
      </c>
      <c r="G34" s="7" t="str">
        <f>"20221204"</f>
        <v>20221204</v>
      </c>
      <c r="H34" s="7"/>
    </row>
    <row r="35" spans="2:8" ht="21.75" customHeight="1">
      <c r="B35" s="6">
        <v>33</v>
      </c>
      <c r="C35" s="7" t="str">
        <f t="shared" si="3"/>
        <v>G4</v>
      </c>
      <c r="D35" s="7" t="s">
        <v>11</v>
      </c>
      <c r="E35" s="7" t="s">
        <v>8</v>
      </c>
      <c r="F35" s="7" t="str">
        <f>"赵才滔"</f>
        <v>赵才滔</v>
      </c>
      <c r="G35" s="7" t="str">
        <f>"20221215"</f>
        <v>20221215</v>
      </c>
      <c r="H35" s="7"/>
    </row>
    <row r="36" spans="2:8" ht="21.75" customHeight="1">
      <c r="B36" s="6">
        <v>34</v>
      </c>
      <c r="C36" s="7" t="str">
        <f t="shared" si="3"/>
        <v>G4</v>
      </c>
      <c r="D36" s="7" t="s">
        <v>11</v>
      </c>
      <c r="E36" s="7" t="s">
        <v>8</v>
      </c>
      <c r="F36" s="7" t="str">
        <f>"向娜"</f>
        <v>向娜</v>
      </c>
      <c r="G36" s="7" t="str">
        <f>"20221128"</f>
        <v>20221128</v>
      </c>
      <c r="H36" s="7"/>
    </row>
    <row r="37" spans="2:8" ht="21.75" customHeight="1">
      <c r="B37" s="6">
        <v>35</v>
      </c>
      <c r="C37" s="7" t="str">
        <f t="shared" si="3"/>
        <v>G4</v>
      </c>
      <c r="D37" s="7" t="s">
        <v>11</v>
      </c>
      <c r="E37" s="7" t="s">
        <v>8</v>
      </c>
      <c r="F37" s="7" t="str">
        <f>"胡芊芊"</f>
        <v>胡芊芊</v>
      </c>
      <c r="G37" s="7" t="str">
        <f>"20221206"</f>
        <v>20221206</v>
      </c>
      <c r="H37" s="7"/>
    </row>
    <row r="38" spans="2:8" ht="21.75" customHeight="1">
      <c r="B38" s="6">
        <v>36</v>
      </c>
      <c r="C38" s="7" t="str">
        <f t="shared" si="3"/>
        <v>G4</v>
      </c>
      <c r="D38" s="7" t="s">
        <v>11</v>
      </c>
      <c r="E38" s="7" t="s">
        <v>8</v>
      </c>
      <c r="F38" s="7" t="str">
        <f>"蔡微薇"</f>
        <v>蔡微薇</v>
      </c>
      <c r="G38" s="7" t="str">
        <f>"20221202"</f>
        <v>20221202</v>
      </c>
      <c r="H38" s="7"/>
    </row>
    <row r="39" spans="2:8" ht="21.75" customHeight="1">
      <c r="B39" s="6">
        <v>37</v>
      </c>
      <c r="C39" s="7" t="str">
        <f>"G5"</f>
        <v>G5</v>
      </c>
      <c r="D39" s="7" t="s">
        <v>12</v>
      </c>
      <c r="E39" s="7" t="s">
        <v>8</v>
      </c>
      <c r="F39" s="7" t="str">
        <f>"刘琬琪"</f>
        <v>刘琬琪</v>
      </c>
      <c r="G39" s="7" t="str">
        <f>"20220925"</f>
        <v>20220925</v>
      </c>
      <c r="H39" s="7"/>
    </row>
    <row r="40" spans="2:8" ht="21.75" customHeight="1">
      <c r="B40" s="6">
        <v>38</v>
      </c>
      <c r="C40" s="7" t="str">
        <f>"G5"</f>
        <v>G5</v>
      </c>
      <c r="D40" s="7" t="s">
        <v>12</v>
      </c>
      <c r="E40" s="7" t="s">
        <v>8</v>
      </c>
      <c r="F40" s="7" t="str">
        <f>"吴瑶"</f>
        <v>吴瑶</v>
      </c>
      <c r="G40" s="7" t="str">
        <f>"20220930"</f>
        <v>20220930</v>
      </c>
      <c r="H40" s="7"/>
    </row>
    <row r="41" spans="2:8" ht="21.75" customHeight="1">
      <c r="B41" s="6">
        <v>39</v>
      </c>
      <c r="C41" s="7" t="str">
        <f>"G5"</f>
        <v>G5</v>
      </c>
      <c r="D41" s="7" t="s">
        <v>12</v>
      </c>
      <c r="E41" s="7" t="s">
        <v>8</v>
      </c>
      <c r="F41" s="7" t="str">
        <f>"孙美哲"</f>
        <v>孙美哲</v>
      </c>
      <c r="G41" s="7" t="str">
        <f>"20221011"</f>
        <v>20221011</v>
      </c>
      <c r="H41" s="7"/>
    </row>
    <row r="42" spans="2:8" ht="21.75" customHeight="1">
      <c r="B42" s="6">
        <v>40</v>
      </c>
      <c r="C42" s="7" t="str">
        <f>"G5"</f>
        <v>G5</v>
      </c>
      <c r="D42" s="7" t="s">
        <v>12</v>
      </c>
      <c r="E42" s="7" t="s">
        <v>8</v>
      </c>
      <c r="F42" s="7" t="str">
        <f>"欧阳雪峰"</f>
        <v>欧阳雪峰</v>
      </c>
      <c r="G42" s="7" t="str">
        <f>"20221004"</f>
        <v>20221004</v>
      </c>
      <c r="H42" s="7"/>
    </row>
    <row r="43" spans="2:8" ht="21.75" customHeight="1">
      <c r="B43" s="6">
        <v>41</v>
      </c>
      <c r="C43" s="7" t="str">
        <f>"G6"</f>
        <v>G6</v>
      </c>
      <c r="D43" s="7" t="s">
        <v>13</v>
      </c>
      <c r="E43" s="7" t="s">
        <v>8</v>
      </c>
      <c r="F43" s="7" t="str">
        <f>"陈坚"</f>
        <v>陈坚</v>
      </c>
      <c r="G43" s="7" t="str">
        <f>"20220813"</f>
        <v>20220813</v>
      </c>
      <c r="H43" s="7"/>
    </row>
    <row r="44" spans="2:8" ht="21.75" customHeight="1">
      <c r="B44" s="6">
        <v>42</v>
      </c>
      <c r="C44" s="7" t="str">
        <f>"G6"</f>
        <v>G6</v>
      </c>
      <c r="D44" s="7" t="s">
        <v>13</v>
      </c>
      <c r="E44" s="7" t="s">
        <v>8</v>
      </c>
      <c r="F44" s="7" t="str">
        <f>"李姣"</f>
        <v>李姣</v>
      </c>
      <c r="G44" s="7" t="str">
        <f>"20220820"</f>
        <v>20220820</v>
      </c>
      <c r="H44" s="7"/>
    </row>
    <row r="45" spans="2:8" ht="21.75" customHeight="1">
      <c r="B45" s="6">
        <v>43</v>
      </c>
      <c r="C45" s="7" t="str">
        <f>"G6"</f>
        <v>G6</v>
      </c>
      <c r="D45" s="7" t="s">
        <v>13</v>
      </c>
      <c r="E45" s="7" t="s">
        <v>8</v>
      </c>
      <c r="F45" s="7" t="str">
        <f>"杜美余"</f>
        <v>杜美余</v>
      </c>
      <c r="G45" s="7" t="str">
        <f>"20220815"</f>
        <v>20220815</v>
      </c>
      <c r="H45" s="7"/>
    </row>
    <row r="46" spans="2:8" ht="21.75" customHeight="1">
      <c r="B46" s="6">
        <v>44</v>
      </c>
      <c r="C46" s="7" t="str">
        <f>"G6"</f>
        <v>G6</v>
      </c>
      <c r="D46" s="7" t="s">
        <v>13</v>
      </c>
      <c r="E46" s="7" t="s">
        <v>8</v>
      </c>
      <c r="F46" s="7" t="str">
        <f>"谢敏芳"</f>
        <v>谢敏芳</v>
      </c>
      <c r="G46" s="7" t="str">
        <f>"20220821"</f>
        <v>20220821</v>
      </c>
      <c r="H46" s="7"/>
    </row>
    <row r="47" spans="2:8" ht="21.75" customHeight="1">
      <c r="B47" s="6">
        <v>45</v>
      </c>
      <c r="C47" s="7" t="str">
        <f>"G7"</f>
        <v>G7</v>
      </c>
      <c r="D47" s="7" t="s">
        <v>14</v>
      </c>
      <c r="E47" s="7" t="s">
        <v>8</v>
      </c>
      <c r="F47" s="7" t="str">
        <f>"唐欢"</f>
        <v>唐欢</v>
      </c>
      <c r="G47" s="7" t="str">
        <f>"20223514"</f>
        <v>20223514</v>
      </c>
      <c r="H47" s="7"/>
    </row>
    <row r="48" spans="2:8" ht="21.75" customHeight="1">
      <c r="B48" s="6">
        <v>46</v>
      </c>
      <c r="C48" s="7" t="str">
        <f>"G7"</f>
        <v>G7</v>
      </c>
      <c r="D48" s="7" t="s">
        <v>14</v>
      </c>
      <c r="E48" s="7" t="s">
        <v>8</v>
      </c>
      <c r="F48" s="7" t="str">
        <f>"宣沁瑜"</f>
        <v>宣沁瑜</v>
      </c>
      <c r="G48" s="7" t="str">
        <f>"20223516"</f>
        <v>20223516</v>
      </c>
      <c r="H48" s="7"/>
    </row>
    <row r="49" spans="2:8" ht="21.75" customHeight="1">
      <c r="B49" s="6">
        <v>47</v>
      </c>
      <c r="C49" s="7" t="str">
        <f>"Z1"</f>
        <v>Z1</v>
      </c>
      <c r="D49" s="7" t="s">
        <v>9</v>
      </c>
      <c r="E49" s="7" t="s">
        <v>15</v>
      </c>
      <c r="F49" s="7" t="str">
        <f>"雷璐瑶"</f>
        <v>雷璐瑶</v>
      </c>
      <c r="G49" s="7" t="str">
        <f>"20222827"</f>
        <v>20222827</v>
      </c>
      <c r="H49" s="7"/>
    </row>
    <row r="50" spans="2:8" ht="21.75" customHeight="1">
      <c r="B50" s="6">
        <v>48</v>
      </c>
      <c r="C50" s="7" t="str">
        <f>"Z1"</f>
        <v>Z1</v>
      </c>
      <c r="D50" s="7" t="s">
        <v>9</v>
      </c>
      <c r="E50" s="7" t="s">
        <v>15</v>
      </c>
      <c r="F50" s="7" t="str">
        <f>"邓巧玲"</f>
        <v>邓巧玲</v>
      </c>
      <c r="G50" s="7" t="str">
        <f>"20222828"</f>
        <v>20222828</v>
      </c>
      <c r="H50" s="7"/>
    </row>
    <row r="51" spans="2:8" ht="21.75" customHeight="1">
      <c r="B51" s="6">
        <v>49</v>
      </c>
      <c r="C51" s="7" t="str">
        <f>"Z1"</f>
        <v>Z1</v>
      </c>
      <c r="D51" s="7" t="s">
        <v>9</v>
      </c>
      <c r="E51" s="7" t="s">
        <v>15</v>
      </c>
      <c r="F51" s="7" t="str">
        <f>"唐朝霞"</f>
        <v>唐朝霞</v>
      </c>
      <c r="G51" s="7" t="str">
        <f>"20222824"</f>
        <v>20222824</v>
      </c>
      <c r="H51" s="7"/>
    </row>
    <row r="52" spans="2:8" ht="21.75" customHeight="1">
      <c r="B52" s="6">
        <v>50</v>
      </c>
      <c r="C52" s="7" t="str">
        <f>"Z1"</f>
        <v>Z1</v>
      </c>
      <c r="D52" s="7" t="s">
        <v>9</v>
      </c>
      <c r="E52" s="7" t="s">
        <v>15</v>
      </c>
      <c r="F52" s="7" t="str">
        <f>"海宇菡"</f>
        <v>海宇菡</v>
      </c>
      <c r="G52" s="7" t="str">
        <f>"20222825"</f>
        <v>20222825</v>
      </c>
      <c r="H52" s="7"/>
    </row>
    <row r="53" spans="2:8" ht="21.75" customHeight="1">
      <c r="B53" s="6">
        <v>51</v>
      </c>
      <c r="C53" s="7" t="str">
        <f>"Z2"</f>
        <v>Z2</v>
      </c>
      <c r="D53" s="7" t="s">
        <v>16</v>
      </c>
      <c r="E53" s="7" t="s">
        <v>15</v>
      </c>
      <c r="F53" s="7" t="str">
        <f>"罗雅倩"</f>
        <v>罗雅倩</v>
      </c>
      <c r="G53" s="7" t="str">
        <f>"20220701"</f>
        <v>20220701</v>
      </c>
      <c r="H53" s="7"/>
    </row>
    <row r="54" spans="2:8" ht="21.75" customHeight="1">
      <c r="B54" s="6">
        <v>52</v>
      </c>
      <c r="C54" s="7" t="str">
        <f>"Z2"</f>
        <v>Z2</v>
      </c>
      <c r="D54" s="7" t="s">
        <v>16</v>
      </c>
      <c r="E54" s="7" t="s">
        <v>15</v>
      </c>
      <c r="F54" s="7" t="str">
        <f>"杨园梅"</f>
        <v>杨园梅</v>
      </c>
      <c r="G54" s="7" t="str">
        <f>"20220626"</f>
        <v>20220626</v>
      </c>
      <c r="H54" s="7"/>
    </row>
    <row r="55" spans="2:8" ht="21.75" customHeight="1">
      <c r="B55" s="6">
        <v>53</v>
      </c>
      <c r="C55" s="7" t="str">
        <f>"Z3"</f>
        <v>Z3</v>
      </c>
      <c r="D55" s="7" t="s">
        <v>13</v>
      </c>
      <c r="E55" s="7" t="s">
        <v>15</v>
      </c>
      <c r="F55" s="7" t="str">
        <f>"宋沐如"</f>
        <v>宋沐如</v>
      </c>
      <c r="G55" s="7" t="str">
        <f>"20220827"</f>
        <v>20220827</v>
      </c>
      <c r="H55" s="7"/>
    </row>
    <row r="56" spans="2:8" ht="21.75" customHeight="1">
      <c r="B56" s="6">
        <v>54</v>
      </c>
      <c r="C56" s="7" t="str">
        <f>"Z3"</f>
        <v>Z3</v>
      </c>
      <c r="D56" s="7" t="s">
        <v>13</v>
      </c>
      <c r="E56" s="7" t="s">
        <v>15</v>
      </c>
      <c r="F56" s="7" t="str">
        <f>"邓婷"</f>
        <v>邓婷</v>
      </c>
      <c r="G56" s="7" t="str">
        <f>"20220825"</f>
        <v>20220825</v>
      </c>
      <c r="H56" s="7"/>
    </row>
    <row r="57" spans="2:8" ht="21.75" customHeight="1">
      <c r="B57" s="6">
        <v>55</v>
      </c>
      <c r="C57" s="7" t="str">
        <f>"Z4"</f>
        <v>Z4</v>
      </c>
      <c r="D57" s="7" t="s">
        <v>17</v>
      </c>
      <c r="E57" s="7" t="s">
        <v>15</v>
      </c>
      <c r="F57" s="7" t="str">
        <f>"谢静"</f>
        <v>谢静</v>
      </c>
      <c r="G57" s="7" t="str">
        <f>"20224526"</f>
        <v>20224526</v>
      </c>
      <c r="H57" s="7"/>
    </row>
    <row r="58" spans="2:8" ht="21.75" customHeight="1">
      <c r="B58" s="6">
        <v>56</v>
      </c>
      <c r="C58" s="7" t="str">
        <f>"Z4"</f>
        <v>Z4</v>
      </c>
      <c r="D58" s="7" t="s">
        <v>17</v>
      </c>
      <c r="E58" s="7" t="s">
        <v>15</v>
      </c>
      <c r="F58" s="7" t="str">
        <f>"王湘倩"</f>
        <v>王湘倩</v>
      </c>
      <c r="G58" s="7" t="str">
        <f>"20224630"</f>
        <v>20224630</v>
      </c>
      <c r="H58" s="7"/>
    </row>
    <row r="59" spans="2:8" ht="21.75" customHeight="1">
      <c r="B59" s="6">
        <v>57</v>
      </c>
      <c r="C59" s="7" t="str">
        <f>"Z5"</f>
        <v>Z5</v>
      </c>
      <c r="D59" s="7" t="s">
        <v>18</v>
      </c>
      <c r="E59" s="7" t="s">
        <v>15</v>
      </c>
      <c r="F59" s="7" t="str">
        <f>"肖涛"</f>
        <v>肖涛</v>
      </c>
      <c r="G59" s="7" t="str">
        <f>"20224807"</f>
        <v>20224807</v>
      </c>
      <c r="H59" s="7"/>
    </row>
    <row r="60" spans="2:8" ht="21.75" customHeight="1">
      <c r="B60" s="6">
        <v>58</v>
      </c>
      <c r="C60" s="7" t="str">
        <f>"Z5"</f>
        <v>Z5</v>
      </c>
      <c r="D60" s="7" t="s">
        <v>18</v>
      </c>
      <c r="E60" s="7" t="s">
        <v>15</v>
      </c>
      <c r="F60" s="7" t="str">
        <f>"张峥"</f>
        <v>张峥</v>
      </c>
      <c r="G60" s="7" t="str">
        <f>"20224715"</f>
        <v>20224715</v>
      </c>
      <c r="H60" s="7"/>
    </row>
    <row r="61" spans="2:8" ht="21.75" customHeight="1">
      <c r="B61" s="6">
        <v>59</v>
      </c>
      <c r="C61" s="7" t="str">
        <f>"Z5"</f>
        <v>Z5</v>
      </c>
      <c r="D61" s="7" t="s">
        <v>18</v>
      </c>
      <c r="E61" s="7" t="s">
        <v>15</v>
      </c>
      <c r="F61" s="7" t="str">
        <f>"马胜蓝"</f>
        <v>马胜蓝</v>
      </c>
      <c r="G61" s="7" t="str">
        <f>"20224703"</f>
        <v>20224703</v>
      </c>
      <c r="H61" s="7"/>
    </row>
    <row r="62" spans="2:8" ht="21.75" customHeight="1">
      <c r="B62" s="6">
        <v>60</v>
      </c>
      <c r="C62" s="7" t="str">
        <f>"Z5"</f>
        <v>Z5</v>
      </c>
      <c r="D62" s="7" t="s">
        <v>18</v>
      </c>
      <c r="E62" s="7" t="s">
        <v>15</v>
      </c>
      <c r="F62" s="7" t="str">
        <f>"易美军"</f>
        <v>易美军</v>
      </c>
      <c r="G62" s="7" t="str">
        <f>"20224714"</f>
        <v>20224714</v>
      </c>
      <c r="H62" s="7"/>
    </row>
    <row r="63" spans="2:8" ht="21.75" customHeight="1">
      <c r="B63" s="6">
        <v>61</v>
      </c>
      <c r="C63" s="7" t="str">
        <f>"Z5"</f>
        <v>Z5</v>
      </c>
      <c r="D63" s="7" t="s">
        <v>18</v>
      </c>
      <c r="E63" s="7" t="s">
        <v>15</v>
      </c>
      <c r="F63" s="7" t="str">
        <f>"刘洋"</f>
        <v>刘洋</v>
      </c>
      <c r="G63" s="7" t="str">
        <f>"20224718"</f>
        <v>20224718</v>
      </c>
      <c r="H63" s="7"/>
    </row>
    <row r="64" spans="2:8" ht="21.75" customHeight="1">
      <c r="B64" s="6">
        <v>62</v>
      </c>
      <c r="C64" s="7" t="str">
        <f>"Z6"</f>
        <v>Z6</v>
      </c>
      <c r="D64" s="7" t="s">
        <v>19</v>
      </c>
      <c r="E64" s="7" t="s">
        <v>15</v>
      </c>
      <c r="F64" s="7" t="str">
        <f>"向上林"</f>
        <v>向上林</v>
      </c>
      <c r="G64" s="7" t="str">
        <f>"20222811"</f>
        <v>20222811</v>
      </c>
      <c r="H64" s="7"/>
    </row>
    <row r="65" spans="2:8" ht="21.75" customHeight="1">
      <c r="B65" s="6">
        <v>63</v>
      </c>
      <c r="C65" s="7" t="str">
        <f>"Z6"</f>
        <v>Z6</v>
      </c>
      <c r="D65" s="7" t="s">
        <v>19</v>
      </c>
      <c r="E65" s="7" t="s">
        <v>15</v>
      </c>
      <c r="F65" s="7" t="str">
        <f>"杨淑贤"</f>
        <v>杨淑贤</v>
      </c>
      <c r="G65" s="7" t="str">
        <f>"20222809"</f>
        <v>20222809</v>
      </c>
      <c r="H65" s="7"/>
    </row>
    <row r="66" spans="2:8" ht="21.75" customHeight="1">
      <c r="B66" s="6">
        <v>64</v>
      </c>
      <c r="C66" s="7" t="str">
        <f>"Z6"</f>
        <v>Z6</v>
      </c>
      <c r="D66" s="7" t="s">
        <v>19</v>
      </c>
      <c r="E66" s="7" t="s">
        <v>15</v>
      </c>
      <c r="F66" s="7" t="str">
        <f>"张磊"</f>
        <v>张磊</v>
      </c>
      <c r="G66" s="7" t="str">
        <f>"20222801"</f>
        <v>20222801</v>
      </c>
      <c r="H66" s="7"/>
    </row>
    <row r="67" spans="2:8" ht="21.75" customHeight="1">
      <c r="B67" s="6">
        <v>65</v>
      </c>
      <c r="C67" s="7" t="str">
        <f>"Z6"</f>
        <v>Z6</v>
      </c>
      <c r="D67" s="7" t="s">
        <v>19</v>
      </c>
      <c r="E67" s="7" t="s">
        <v>15</v>
      </c>
      <c r="F67" s="7" t="str">
        <f>"余江西"</f>
        <v>余江西</v>
      </c>
      <c r="G67" s="7" t="str">
        <f>"20222802"</f>
        <v>20222802</v>
      </c>
      <c r="H67" s="7"/>
    </row>
    <row r="68" spans="2:8" ht="21.75" customHeight="1">
      <c r="B68" s="6">
        <v>66</v>
      </c>
      <c r="C68" s="7" t="str">
        <f>"Z7"</f>
        <v>Z7</v>
      </c>
      <c r="D68" s="7" t="s">
        <v>20</v>
      </c>
      <c r="E68" s="7" t="s">
        <v>15</v>
      </c>
      <c r="F68" s="7" t="str">
        <f>"孙娅梅"</f>
        <v>孙娅梅</v>
      </c>
      <c r="G68" s="7" t="str">
        <f>"20220208"</f>
        <v>20220208</v>
      </c>
      <c r="H68" s="7"/>
    </row>
    <row r="69" spans="2:8" ht="21.75" customHeight="1">
      <c r="B69" s="6">
        <v>67</v>
      </c>
      <c r="C69" s="7" t="str">
        <f>"Z7"</f>
        <v>Z7</v>
      </c>
      <c r="D69" s="7" t="s">
        <v>20</v>
      </c>
      <c r="E69" s="7" t="s">
        <v>15</v>
      </c>
      <c r="F69" s="7" t="str">
        <f>"朱艳平"</f>
        <v>朱艳平</v>
      </c>
      <c r="G69" s="7" t="str">
        <f>"20220206"</f>
        <v>20220206</v>
      </c>
      <c r="H69" s="7"/>
    </row>
    <row r="70" spans="2:8" ht="21.75" customHeight="1">
      <c r="B70" s="6">
        <v>68</v>
      </c>
      <c r="C70" s="7" t="str">
        <f>"Z8"</f>
        <v>Z8</v>
      </c>
      <c r="D70" s="7" t="s">
        <v>21</v>
      </c>
      <c r="E70" s="7" t="s">
        <v>15</v>
      </c>
      <c r="F70" s="7" t="str">
        <f>"罗攀"</f>
        <v>罗攀</v>
      </c>
      <c r="G70" s="7" t="str">
        <f>"20220116"</f>
        <v>20220116</v>
      </c>
      <c r="H70" s="7"/>
    </row>
    <row r="71" spans="2:8" ht="21.75" customHeight="1">
      <c r="B71" s="6">
        <v>69</v>
      </c>
      <c r="C71" s="7" t="str">
        <f>"Z8"</f>
        <v>Z8</v>
      </c>
      <c r="D71" s="7" t="s">
        <v>21</v>
      </c>
      <c r="E71" s="7" t="s">
        <v>15</v>
      </c>
      <c r="F71" s="7" t="str">
        <f>"佘桂香"</f>
        <v>佘桂香</v>
      </c>
      <c r="G71" s="7" t="str">
        <f>"20220115"</f>
        <v>20220115</v>
      </c>
      <c r="H71" s="7"/>
    </row>
    <row r="72" spans="2:8" ht="21.75" customHeight="1">
      <c r="B72" s="6">
        <v>70</v>
      </c>
      <c r="C72" s="7" t="str">
        <f>"C1"</f>
        <v>C1</v>
      </c>
      <c r="D72" s="7" t="s">
        <v>7</v>
      </c>
      <c r="E72" s="7" t="s">
        <v>22</v>
      </c>
      <c r="F72" s="7" t="str">
        <f>"李心怡"</f>
        <v>李心怡</v>
      </c>
      <c r="G72" s="7" t="str">
        <f>"20223002"</f>
        <v>20223002</v>
      </c>
      <c r="H72" s="7"/>
    </row>
    <row r="73" spans="2:8" ht="21.75" customHeight="1">
      <c r="B73" s="6">
        <v>71</v>
      </c>
      <c r="C73" s="7" t="str">
        <f>"C1"</f>
        <v>C1</v>
      </c>
      <c r="D73" s="7" t="s">
        <v>7</v>
      </c>
      <c r="E73" s="7" t="s">
        <v>22</v>
      </c>
      <c r="F73" s="7" t="str">
        <f>"唐帆"</f>
        <v>唐帆</v>
      </c>
      <c r="G73" s="7" t="str">
        <f>"20222913"</f>
        <v>20222913</v>
      </c>
      <c r="H73" s="7"/>
    </row>
    <row r="74" spans="2:8" ht="21.75" customHeight="1">
      <c r="B74" s="6">
        <v>72</v>
      </c>
      <c r="C74" s="7" t="str">
        <f>"C1"</f>
        <v>C1</v>
      </c>
      <c r="D74" s="7" t="s">
        <v>7</v>
      </c>
      <c r="E74" s="7" t="s">
        <v>22</v>
      </c>
      <c r="F74" s="7" t="str">
        <f>"占思雨"</f>
        <v>占思雨</v>
      </c>
      <c r="G74" s="7" t="str">
        <f>"20222921"</f>
        <v>20222921</v>
      </c>
      <c r="H74" s="7"/>
    </row>
    <row r="75" spans="2:8" ht="21.75" customHeight="1">
      <c r="B75" s="6">
        <v>73</v>
      </c>
      <c r="C75" s="7" t="str">
        <f>"C1"</f>
        <v>C1</v>
      </c>
      <c r="D75" s="7" t="s">
        <v>7</v>
      </c>
      <c r="E75" s="7" t="s">
        <v>22</v>
      </c>
      <c r="F75" s="7" t="str">
        <f>"邓露星"</f>
        <v>邓露星</v>
      </c>
      <c r="G75" s="7" t="str">
        <f>"20223009"</f>
        <v>20223009</v>
      </c>
      <c r="H75" s="7"/>
    </row>
    <row r="76" spans="2:8" ht="21.75" customHeight="1">
      <c r="B76" s="6">
        <v>74</v>
      </c>
      <c r="C76" s="7" t="str">
        <f>"C2"</f>
        <v>C2</v>
      </c>
      <c r="D76" s="7" t="s">
        <v>9</v>
      </c>
      <c r="E76" s="7" t="s">
        <v>22</v>
      </c>
      <c r="F76" s="7" t="str">
        <f>"唐芳"</f>
        <v>唐芳</v>
      </c>
      <c r="G76" s="7" t="str">
        <f>"20221618"</f>
        <v>20221618</v>
      </c>
      <c r="H76" s="7"/>
    </row>
    <row r="77" spans="2:8" ht="21.75" customHeight="1">
      <c r="B77" s="6">
        <v>75</v>
      </c>
      <c r="C77" s="7" t="str">
        <f>"C2"</f>
        <v>C2</v>
      </c>
      <c r="D77" s="7" t="s">
        <v>9</v>
      </c>
      <c r="E77" s="7" t="s">
        <v>22</v>
      </c>
      <c r="F77" s="7" t="str">
        <f>"何骏"</f>
        <v>何骏</v>
      </c>
      <c r="G77" s="7" t="str">
        <f>"20221603"</f>
        <v>20221603</v>
      </c>
      <c r="H77" s="7"/>
    </row>
    <row r="78" spans="2:8" ht="21.75" customHeight="1">
      <c r="B78" s="6">
        <v>76</v>
      </c>
      <c r="C78" s="7" t="str">
        <f>"C3"</f>
        <v>C3</v>
      </c>
      <c r="D78" s="7" t="s">
        <v>10</v>
      </c>
      <c r="E78" s="7" t="s">
        <v>22</v>
      </c>
      <c r="F78" s="7" t="str">
        <f>"李慧聪"</f>
        <v>李慧聪</v>
      </c>
      <c r="G78" s="7" t="str">
        <f>"20221411"</f>
        <v>20221411</v>
      </c>
      <c r="H78" s="7"/>
    </row>
    <row r="79" spans="2:8" ht="21.75" customHeight="1">
      <c r="B79" s="6">
        <v>77</v>
      </c>
      <c r="C79" s="7" t="str">
        <f>"C3"</f>
        <v>C3</v>
      </c>
      <c r="D79" s="7" t="s">
        <v>10</v>
      </c>
      <c r="E79" s="7" t="s">
        <v>22</v>
      </c>
      <c r="F79" s="7" t="str">
        <f>"王溪"</f>
        <v>王溪</v>
      </c>
      <c r="G79" s="7" t="str">
        <f>"20221415"</f>
        <v>20221415</v>
      </c>
      <c r="H79" s="7"/>
    </row>
    <row r="80" spans="2:8" ht="21.75" customHeight="1">
      <c r="B80" s="6">
        <v>78</v>
      </c>
      <c r="C80" s="7" t="str">
        <f>"C3"</f>
        <v>C3</v>
      </c>
      <c r="D80" s="7" t="s">
        <v>10</v>
      </c>
      <c r="E80" s="7" t="s">
        <v>22</v>
      </c>
      <c r="F80" s="7" t="str">
        <f>"王勇"</f>
        <v>王勇</v>
      </c>
      <c r="G80" s="7" t="str">
        <f>"20221413"</f>
        <v>20221413</v>
      </c>
      <c r="H80" s="7"/>
    </row>
    <row r="81" spans="2:8" ht="21.75" customHeight="1">
      <c r="B81" s="6">
        <v>79</v>
      </c>
      <c r="C81" s="7" t="str">
        <f>"C3"</f>
        <v>C3</v>
      </c>
      <c r="D81" s="7" t="s">
        <v>10</v>
      </c>
      <c r="E81" s="7" t="s">
        <v>22</v>
      </c>
      <c r="F81" s="7" t="str">
        <f>"郑景禹"</f>
        <v>郑景禹</v>
      </c>
      <c r="G81" s="7" t="str">
        <f>"20221405"</f>
        <v>20221405</v>
      </c>
      <c r="H81" s="7"/>
    </row>
    <row r="82" spans="2:8" ht="21.75" customHeight="1">
      <c r="B82" s="6">
        <v>80</v>
      </c>
      <c r="C82" s="7" t="str">
        <f>"C3"</f>
        <v>C3</v>
      </c>
      <c r="D82" s="7" t="s">
        <v>10</v>
      </c>
      <c r="E82" s="7" t="s">
        <v>22</v>
      </c>
      <c r="F82" s="7" t="str">
        <f>"叶倩伶"</f>
        <v>叶倩伶</v>
      </c>
      <c r="G82" s="7" t="str">
        <f>"20221412"</f>
        <v>20221412</v>
      </c>
      <c r="H82" s="7"/>
    </row>
    <row r="83" spans="2:8" ht="21.75" customHeight="1">
      <c r="B83" s="6">
        <v>81</v>
      </c>
      <c r="C83" s="7" t="str">
        <f>"C4"</f>
        <v>C4</v>
      </c>
      <c r="D83" s="7" t="s">
        <v>11</v>
      </c>
      <c r="E83" s="7" t="s">
        <v>22</v>
      </c>
      <c r="F83" s="7" t="str">
        <f>"刘显辉"</f>
        <v>刘显辉</v>
      </c>
      <c r="G83" s="7" t="str">
        <f>"20221116"</f>
        <v>20221116</v>
      </c>
      <c r="H83" s="7"/>
    </row>
    <row r="84" spans="2:8" ht="21.75" customHeight="1">
      <c r="B84" s="6">
        <v>82</v>
      </c>
      <c r="C84" s="7" t="str">
        <f>"C4"</f>
        <v>C4</v>
      </c>
      <c r="D84" s="7" t="s">
        <v>11</v>
      </c>
      <c r="E84" s="7" t="s">
        <v>22</v>
      </c>
      <c r="F84" s="7" t="str">
        <f>"尹雅丽"</f>
        <v>尹雅丽</v>
      </c>
      <c r="G84" s="7" t="str">
        <f>"20221104"</f>
        <v>20221104</v>
      </c>
      <c r="H84" s="7"/>
    </row>
    <row r="85" spans="2:8" ht="21.75" customHeight="1">
      <c r="B85" s="6">
        <v>83</v>
      </c>
      <c r="C85" s="7" t="str">
        <f>"C4"</f>
        <v>C4</v>
      </c>
      <c r="D85" s="7" t="s">
        <v>11</v>
      </c>
      <c r="E85" s="7" t="s">
        <v>22</v>
      </c>
      <c r="F85" s="7" t="str">
        <f>"周丹"</f>
        <v>周丹</v>
      </c>
      <c r="G85" s="7" t="str">
        <f>"20221101"</f>
        <v>20221101</v>
      </c>
      <c r="H85" s="7"/>
    </row>
    <row r="86" spans="2:8" ht="21.75" customHeight="1">
      <c r="B86" s="6">
        <v>84</v>
      </c>
      <c r="C86" s="7" t="str">
        <f>"C4"</f>
        <v>C4</v>
      </c>
      <c r="D86" s="7" t="s">
        <v>11</v>
      </c>
      <c r="E86" s="7" t="s">
        <v>22</v>
      </c>
      <c r="F86" s="7" t="str">
        <f>"吴仕科"</f>
        <v>吴仕科</v>
      </c>
      <c r="G86" s="7" t="str">
        <f>"20221102"</f>
        <v>20221102</v>
      </c>
      <c r="H86" s="7"/>
    </row>
    <row r="87" spans="2:8" ht="21.75" customHeight="1">
      <c r="B87" s="6">
        <v>85</v>
      </c>
      <c r="C87" s="7" t="str">
        <f>"C5"</f>
        <v>C5</v>
      </c>
      <c r="D87" s="7" t="s">
        <v>23</v>
      </c>
      <c r="E87" s="7" t="s">
        <v>22</v>
      </c>
      <c r="F87" s="7" t="str">
        <f>"石文军"</f>
        <v>石文军</v>
      </c>
      <c r="G87" s="7" t="str">
        <f>"20220807"</f>
        <v>20220807</v>
      </c>
      <c r="H87" s="7"/>
    </row>
    <row r="88" spans="2:8" ht="21.75" customHeight="1">
      <c r="B88" s="6">
        <v>86</v>
      </c>
      <c r="C88" s="7" t="str">
        <f>"C5"</f>
        <v>C5</v>
      </c>
      <c r="D88" s="7" t="s">
        <v>23</v>
      </c>
      <c r="E88" s="7" t="s">
        <v>22</v>
      </c>
      <c r="F88" s="7" t="str">
        <f>"张蕤"</f>
        <v>张蕤</v>
      </c>
      <c r="G88" s="7" t="str">
        <f>"20220808"</f>
        <v>20220808</v>
      </c>
      <c r="H88" s="7"/>
    </row>
    <row r="89" spans="2:8" ht="21.75" customHeight="1">
      <c r="B89" s="6">
        <v>87</v>
      </c>
      <c r="C89" s="7" t="str">
        <f>"C6"</f>
        <v>C6</v>
      </c>
      <c r="D89" s="7" t="s">
        <v>24</v>
      </c>
      <c r="E89" s="7" t="s">
        <v>22</v>
      </c>
      <c r="F89" s="7" t="str">
        <f>"刘彪"</f>
        <v>刘彪</v>
      </c>
      <c r="G89" s="7" t="str">
        <f>"20221328"</f>
        <v>20221328</v>
      </c>
      <c r="H89" s="7"/>
    </row>
    <row r="90" spans="2:8" ht="21.75" customHeight="1">
      <c r="B90" s="6">
        <v>88</v>
      </c>
      <c r="C90" s="7" t="str">
        <f>"C6"</f>
        <v>C6</v>
      </c>
      <c r="D90" s="7" t="s">
        <v>24</v>
      </c>
      <c r="E90" s="7" t="s">
        <v>22</v>
      </c>
      <c r="F90" s="7" t="str">
        <f>"李梦瑶"</f>
        <v>李梦瑶</v>
      </c>
      <c r="G90" s="7" t="str">
        <f>"20221524"</f>
        <v>20221524</v>
      </c>
      <c r="H90" s="7"/>
    </row>
    <row r="91" spans="2:8" ht="21.75" customHeight="1">
      <c r="B91" s="6">
        <v>89</v>
      </c>
      <c r="C91" s="7" t="str">
        <f>"C7"</f>
        <v>C7</v>
      </c>
      <c r="D91" s="7" t="s">
        <v>12</v>
      </c>
      <c r="E91" s="7" t="s">
        <v>22</v>
      </c>
      <c r="F91" s="7" t="str">
        <f>"杨子群"</f>
        <v>杨子群</v>
      </c>
      <c r="G91" s="7" t="str">
        <f>"20220918"</f>
        <v>20220918</v>
      </c>
      <c r="H91" s="7"/>
    </row>
    <row r="92" spans="2:8" ht="21.75" customHeight="1">
      <c r="B92" s="6">
        <v>90</v>
      </c>
      <c r="C92" s="7" t="str">
        <f>"C7"</f>
        <v>C7</v>
      </c>
      <c r="D92" s="7" t="s">
        <v>12</v>
      </c>
      <c r="E92" s="7" t="s">
        <v>22</v>
      </c>
      <c r="F92" s="7" t="str">
        <f>"邹度宜"</f>
        <v>邹度宜</v>
      </c>
      <c r="G92" s="7" t="str">
        <f>"20220901"</f>
        <v>20220901</v>
      </c>
      <c r="H92" s="7"/>
    </row>
    <row r="93" spans="2:8" ht="21.75" customHeight="1">
      <c r="B93" s="6">
        <v>91</v>
      </c>
      <c r="C93" s="7" t="str">
        <f>"C7"</f>
        <v>C7</v>
      </c>
      <c r="D93" s="7" t="s">
        <v>12</v>
      </c>
      <c r="E93" s="7" t="s">
        <v>22</v>
      </c>
      <c r="F93" s="7" t="str">
        <f>"郭咪"</f>
        <v>郭咪</v>
      </c>
      <c r="G93" s="7" t="str">
        <f>"20220916"</f>
        <v>20220916</v>
      </c>
      <c r="H93" s="7"/>
    </row>
    <row r="94" spans="2:8" ht="21.75" customHeight="1">
      <c r="B94" s="6">
        <v>92</v>
      </c>
      <c r="C94" s="7" t="str">
        <f>"C7"</f>
        <v>C7</v>
      </c>
      <c r="D94" s="7" t="s">
        <v>12</v>
      </c>
      <c r="E94" s="7" t="s">
        <v>22</v>
      </c>
      <c r="F94" s="7" t="str">
        <f>"孙娜"</f>
        <v>孙娜</v>
      </c>
      <c r="G94" s="7" t="str">
        <f>"20220902"</f>
        <v>20220902</v>
      </c>
      <c r="H94" s="7"/>
    </row>
    <row r="95" spans="2:8" ht="21.75" customHeight="1">
      <c r="B95" s="6">
        <v>93</v>
      </c>
      <c r="C95" s="7" t="str">
        <f aca="true" t="shared" si="4" ref="C95:C100">"C8"</f>
        <v>C8</v>
      </c>
      <c r="D95" s="7" t="s">
        <v>18</v>
      </c>
      <c r="E95" s="7" t="s">
        <v>22</v>
      </c>
      <c r="F95" s="7" t="str">
        <f>"邓雅云"</f>
        <v>邓雅云</v>
      </c>
      <c r="G95" s="7" t="str">
        <f>"20223102"</f>
        <v>20223102</v>
      </c>
      <c r="H95" s="7"/>
    </row>
    <row r="96" spans="2:8" ht="21.75" customHeight="1">
      <c r="B96" s="6">
        <v>94</v>
      </c>
      <c r="C96" s="7" t="str">
        <f t="shared" si="4"/>
        <v>C8</v>
      </c>
      <c r="D96" s="7" t="s">
        <v>18</v>
      </c>
      <c r="E96" s="7" t="s">
        <v>22</v>
      </c>
      <c r="F96" s="7" t="str">
        <f>"邓洁"</f>
        <v>邓洁</v>
      </c>
      <c r="G96" s="7" t="str">
        <f>"20223023"</f>
        <v>20223023</v>
      </c>
      <c r="H96" s="7"/>
    </row>
    <row r="97" spans="2:8" ht="21.75" customHeight="1">
      <c r="B97" s="6">
        <v>95</v>
      </c>
      <c r="C97" s="7" t="str">
        <f t="shared" si="4"/>
        <v>C8</v>
      </c>
      <c r="D97" s="7" t="s">
        <v>18</v>
      </c>
      <c r="E97" s="7" t="s">
        <v>22</v>
      </c>
      <c r="F97" s="7" t="str">
        <f>"熊德帅"</f>
        <v>熊德帅</v>
      </c>
      <c r="G97" s="7" t="str">
        <f>"20223028"</f>
        <v>20223028</v>
      </c>
      <c r="H97" s="7"/>
    </row>
    <row r="98" spans="2:8" ht="21.75" customHeight="1">
      <c r="B98" s="6">
        <v>96</v>
      </c>
      <c r="C98" s="7" t="str">
        <f t="shared" si="4"/>
        <v>C8</v>
      </c>
      <c r="D98" s="7" t="s">
        <v>18</v>
      </c>
      <c r="E98" s="7" t="s">
        <v>22</v>
      </c>
      <c r="F98" s="7" t="str">
        <f>"赵梓琳"</f>
        <v>赵梓琳</v>
      </c>
      <c r="G98" s="7" t="str">
        <f>"20223027"</f>
        <v>20223027</v>
      </c>
      <c r="H98" s="7"/>
    </row>
    <row r="99" spans="2:8" ht="21.75" customHeight="1">
      <c r="B99" s="6">
        <v>97</v>
      </c>
      <c r="C99" s="7" t="str">
        <f t="shared" si="4"/>
        <v>C8</v>
      </c>
      <c r="D99" s="7" t="s">
        <v>18</v>
      </c>
      <c r="E99" s="7" t="s">
        <v>22</v>
      </c>
      <c r="F99" s="7" t="str">
        <f>"周颂强"</f>
        <v>周颂强</v>
      </c>
      <c r="G99" s="7" t="str">
        <f>"20223105"</f>
        <v>20223105</v>
      </c>
      <c r="H99" s="7"/>
    </row>
    <row r="100" spans="2:8" ht="21.75" customHeight="1">
      <c r="B100" s="6">
        <v>98</v>
      </c>
      <c r="C100" s="7" t="str">
        <f t="shared" si="4"/>
        <v>C8</v>
      </c>
      <c r="D100" s="7" t="s">
        <v>18</v>
      </c>
      <c r="E100" s="7" t="s">
        <v>22</v>
      </c>
      <c r="F100" s="7" t="str">
        <f>"丁方正"</f>
        <v>丁方正</v>
      </c>
      <c r="G100" s="7" t="str">
        <f>"20223030"</f>
        <v>20223030</v>
      </c>
      <c r="H100" s="7"/>
    </row>
    <row r="101" spans="2:8" ht="21.75" customHeight="1">
      <c r="B101" s="6">
        <v>99</v>
      </c>
      <c r="C101" s="7" t="str">
        <f>"C9"</f>
        <v>C9</v>
      </c>
      <c r="D101" s="7" t="s">
        <v>25</v>
      </c>
      <c r="E101" s="7" t="s">
        <v>22</v>
      </c>
      <c r="F101" s="7" t="str">
        <f>"郑子媛"</f>
        <v>郑子媛</v>
      </c>
      <c r="G101" s="7" t="str">
        <f>"20223110"</f>
        <v>20223110</v>
      </c>
      <c r="H101" s="7"/>
    </row>
    <row r="102" spans="2:8" ht="21.75" customHeight="1">
      <c r="B102" s="6">
        <v>100</v>
      </c>
      <c r="C102" s="7" t="str">
        <f>"C9"</f>
        <v>C9</v>
      </c>
      <c r="D102" s="7" t="s">
        <v>25</v>
      </c>
      <c r="E102" s="7" t="s">
        <v>22</v>
      </c>
      <c r="F102" s="7" t="str">
        <f>"钟秋月"</f>
        <v>钟秋月</v>
      </c>
      <c r="G102" s="7" t="str">
        <f>"20223123"</f>
        <v>20223123</v>
      </c>
      <c r="H102" s="7"/>
    </row>
    <row r="103" spans="2:8" ht="21.75" customHeight="1">
      <c r="B103" s="6">
        <v>101</v>
      </c>
      <c r="C103" s="7" t="str">
        <f aca="true" t="shared" si="5" ref="C103:C132">"X1"</f>
        <v>X1</v>
      </c>
      <c r="D103" s="7" t="s">
        <v>7</v>
      </c>
      <c r="E103" s="7" t="s">
        <v>26</v>
      </c>
      <c r="F103" s="7" t="str">
        <f>"王莎"</f>
        <v>王莎</v>
      </c>
      <c r="G103" s="7" t="str">
        <f>"20224010"</f>
        <v>20224010</v>
      </c>
      <c r="H103" s="7"/>
    </row>
    <row r="104" spans="2:8" ht="21.75" customHeight="1">
      <c r="B104" s="6">
        <v>102</v>
      </c>
      <c r="C104" s="7" t="str">
        <f t="shared" si="5"/>
        <v>X1</v>
      </c>
      <c r="D104" s="7" t="s">
        <v>7</v>
      </c>
      <c r="E104" s="7" t="s">
        <v>26</v>
      </c>
      <c r="F104" s="7" t="str">
        <f>"刘珞雅"</f>
        <v>刘珞雅</v>
      </c>
      <c r="G104" s="7" t="str">
        <f>"20224204"</f>
        <v>20224204</v>
      </c>
      <c r="H104" s="7"/>
    </row>
    <row r="105" spans="2:8" ht="21.75" customHeight="1">
      <c r="B105" s="6">
        <v>103</v>
      </c>
      <c r="C105" s="7" t="str">
        <f t="shared" si="5"/>
        <v>X1</v>
      </c>
      <c r="D105" s="7" t="s">
        <v>7</v>
      </c>
      <c r="E105" s="7" t="s">
        <v>26</v>
      </c>
      <c r="F105" s="7" t="str">
        <f>"孙娟"</f>
        <v>孙娟</v>
      </c>
      <c r="G105" s="7" t="str">
        <f>"20223528"</f>
        <v>20223528</v>
      </c>
      <c r="H105" s="7"/>
    </row>
    <row r="106" spans="2:8" ht="21.75" customHeight="1">
      <c r="B106" s="6">
        <v>104</v>
      </c>
      <c r="C106" s="7" t="str">
        <f t="shared" si="5"/>
        <v>X1</v>
      </c>
      <c r="D106" s="7" t="s">
        <v>7</v>
      </c>
      <c r="E106" s="7" t="s">
        <v>26</v>
      </c>
      <c r="F106" s="7" t="str">
        <f>"胡希圆"</f>
        <v>胡希圆</v>
      </c>
      <c r="G106" s="7" t="str">
        <f>"20224019"</f>
        <v>20224019</v>
      </c>
      <c r="H106" s="7"/>
    </row>
    <row r="107" spans="2:8" ht="21.75" customHeight="1">
      <c r="B107" s="6">
        <v>105</v>
      </c>
      <c r="C107" s="7" t="str">
        <f t="shared" si="5"/>
        <v>X1</v>
      </c>
      <c r="D107" s="7" t="s">
        <v>7</v>
      </c>
      <c r="E107" s="7" t="s">
        <v>26</v>
      </c>
      <c r="F107" s="7" t="str">
        <f>"黄诗宇"</f>
        <v>黄诗宇</v>
      </c>
      <c r="G107" s="7" t="str">
        <f>"20223903"</f>
        <v>20223903</v>
      </c>
      <c r="H107" s="7"/>
    </row>
    <row r="108" spans="2:8" ht="21.75" customHeight="1">
      <c r="B108" s="6">
        <v>106</v>
      </c>
      <c r="C108" s="7" t="str">
        <f t="shared" si="5"/>
        <v>X1</v>
      </c>
      <c r="D108" s="7" t="s">
        <v>7</v>
      </c>
      <c r="E108" s="7" t="s">
        <v>26</v>
      </c>
      <c r="F108" s="7" t="str">
        <f>"焦全琦"</f>
        <v>焦全琦</v>
      </c>
      <c r="G108" s="7" t="str">
        <f>"20223821"</f>
        <v>20223821</v>
      </c>
      <c r="H108" s="7"/>
    </row>
    <row r="109" spans="2:8" ht="21.75" customHeight="1">
      <c r="B109" s="6">
        <v>107</v>
      </c>
      <c r="C109" s="7" t="str">
        <f t="shared" si="5"/>
        <v>X1</v>
      </c>
      <c r="D109" s="7" t="s">
        <v>7</v>
      </c>
      <c r="E109" s="7" t="s">
        <v>26</v>
      </c>
      <c r="F109" s="7" t="str">
        <f>"石容"</f>
        <v>石容</v>
      </c>
      <c r="G109" s="7" t="str">
        <f>"20224121"</f>
        <v>20224121</v>
      </c>
      <c r="H109" s="7"/>
    </row>
    <row r="110" spans="2:8" ht="21.75" customHeight="1">
      <c r="B110" s="6">
        <v>108</v>
      </c>
      <c r="C110" s="7" t="str">
        <f t="shared" si="5"/>
        <v>X1</v>
      </c>
      <c r="D110" s="7" t="s">
        <v>7</v>
      </c>
      <c r="E110" s="7" t="s">
        <v>26</v>
      </c>
      <c r="F110" s="7" t="str">
        <f>"伍书仪"</f>
        <v>伍书仪</v>
      </c>
      <c r="G110" s="7" t="str">
        <f>"20224116"</f>
        <v>20224116</v>
      </c>
      <c r="H110" s="7"/>
    </row>
    <row r="111" spans="2:8" ht="21.75" customHeight="1">
      <c r="B111" s="6">
        <v>109</v>
      </c>
      <c r="C111" s="7" t="str">
        <f t="shared" si="5"/>
        <v>X1</v>
      </c>
      <c r="D111" s="7" t="s">
        <v>7</v>
      </c>
      <c r="E111" s="7" t="s">
        <v>26</v>
      </c>
      <c r="F111" s="7" t="str">
        <f>"邓瑶"</f>
        <v>邓瑶</v>
      </c>
      <c r="G111" s="7" t="str">
        <f>"20223914"</f>
        <v>20223914</v>
      </c>
      <c r="H111" s="7"/>
    </row>
    <row r="112" spans="2:8" ht="21.75" customHeight="1">
      <c r="B112" s="6">
        <v>110</v>
      </c>
      <c r="C112" s="7" t="str">
        <f t="shared" si="5"/>
        <v>X1</v>
      </c>
      <c r="D112" s="7" t="s">
        <v>7</v>
      </c>
      <c r="E112" s="7" t="s">
        <v>26</v>
      </c>
      <c r="F112" s="7" t="str">
        <f>"危家峥"</f>
        <v>危家峥</v>
      </c>
      <c r="G112" s="7" t="str">
        <f>"20223522"</f>
        <v>20223522</v>
      </c>
      <c r="H112" s="7"/>
    </row>
    <row r="113" spans="2:8" ht="21.75" customHeight="1">
      <c r="B113" s="6">
        <v>111</v>
      </c>
      <c r="C113" s="7" t="str">
        <f t="shared" si="5"/>
        <v>X1</v>
      </c>
      <c r="D113" s="7" t="s">
        <v>7</v>
      </c>
      <c r="E113" s="7" t="s">
        <v>26</v>
      </c>
      <c r="F113" s="7" t="str">
        <f>"孙宏杰"</f>
        <v>孙宏杰</v>
      </c>
      <c r="G113" s="7" t="str">
        <f>"20224502"</f>
        <v>20224502</v>
      </c>
      <c r="H113" s="7"/>
    </row>
    <row r="114" spans="2:8" ht="21.75" customHeight="1">
      <c r="B114" s="6">
        <v>112</v>
      </c>
      <c r="C114" s="7" t="str">
        <f t="shared" si="5"/>
        <v>X1</v>
      </c>
      <c r="D114" s="7" t="s">
        <v>7</v>
      </c>
      <c r="E114" s="7" t="s">
        <v>26</v>
      </c>
      <c r="F114" s="7" t="str">
        <f>"孙宇航"</f>
        <v>孙宇航</v>
      </c>
      <c r="G114" s="7" t="str">
        <f>"20224107"</f>
        <v>20224107</v>
      </c>
      <c r="H114" s="7"/>
    </row>
    <row r="115" spans="2:8" ht="21.75" customHeight="1">
      <c r="B115" s="6">
        <v>113</v>
      </c>
      <c r="C115" s="7" t="str">
        <f t="shared" si="5"/>
        <v>X1</v>
      </c>
      <c r="D115" s="7" t="s">
        <v>7</v>
      </c>
      <c r="E115" s="7" t="s">
        <v>26</v>
      </c>
      <c r="F115" s="7" t="str">
        <f>"刘颖"</f>
        <v>刘颖</v>
      </c>
      <c r="G115" s="7" t="str">
        <f>"20223816"</f>
        <v>20223816</v>
      </c>
      <c r="H115" s="7"/>
    </row>
    <row r="116" spans="2:8" ht="21.75" customHeight="1">
      <c r="B116" s="6">
        <v>114</v>
      </c>
      <c r="C116" s="7" t="str">
        <f t="shared" si="5"/>
        <v>X1</v>
      </c>
      <c r="D116" s="7" t="s">
        <v>7</v>
      </c>
      <c r="E116" s="7" t="s">
        <v>26</v>
      </c>
      <c r="F116" s="7" t="str">
        <f>"邓荷花"</f>
        <v>邓荷花</v>
      </c>
      <c r="G116" s="7" t="str">
        <f>"20223814"</f>
        <v>20223814</v>
      </c>
      <c r="H116" s="7"/>
    </row>
    <row r="117" spans="2:8" ht="21.75" customHeight="1">
      <c r="B117" s="6">
        <v>115</v>
      </c>
      <c r="C117" s="7" t="str">
        <f t="shared" si="5"/>
        <v>X1</v>
      </c>
      <c r="D117" s="7" t="s">
        <v>7</v>
      </c>
      <c r="E117" s="7" t="s">
        <v>26</v>
      </c>
      <c r="F117" s="7" t="str">
        <f>"李灵芝"</f>
        <v>李灵芝</v>
      </c>
      <c r="G117" s="7" t="str">
        <f>"20223714"</f>
        <v>20223714</v>
      </c>
      <c r="H117" s="7"/>
    </row>
    <row r="118" spans="2:8" ht="21.75" customHeight="1">
      <c r="B118" s="6">
        <v>116</v>
      </c>
      <c r="C118" s="7" t="str">
        <f t="shared" si="5"/>
        <v>X1</v>
      </c>
      <c r="D118" s="7" t="s">
        <v>7</v>
      </c>
      <c r="E118" s="7" t="s">
        <v>26</v>
      </c>
      <c r="F118" s="7" t="str">
        <f>"罗闽叶"</f>
        <v>罗闽叶</v>
      </c>
      <c r="G118" s="7" t="str">
        <f>"20224325"</f>
        <v>20224325</v>
      </c>
      <c r="H118" s="7"/>
    </row>
    <row r="119" spans="2:8" ht="21.75" customHeight="1">
      <c r="B119" s="6">
        <v>117</v>
      </c>
      <c r="C119" s="7" t="str">
        <f t="shared" si="5"/>
        <v>X1</v>
      </c>
      <c r="D119" s="7" t="s">
        <v>7</v>
      </c>
      <c r="E119" s="7" t="s">
        <v>26</v>
      </c>
      <c r="F119" s="7" t="str">
        <f>"周紫红"</f>
        <v>周紫红</v>
      </c>
      <c r="G119" s="7" t="str">
        <f>"20223626"</f>
        <v>20223626</v>
      </c>
      <c r="H119" s="7"/>
    </row>
    <row r="120" spans="2:8" ht="21.75" customHeight="1">
      <c r="B120" s="6">
        <v>118</v>
      </c>
      <c r="C120" s="7" t="str">
        <f t="shared" si="5"/>
        <v>X1</v>
      </c>
      <c r="D120" s="7" t="s">
        <v>7</v>
      </c>
      <c r="E120" s="7" t="s">
        <v>26</v>
      </c>
      <c r="F120" s="7" t="str">
        <f>"黄希"</f>
        <v>黄希</v>
      </c>
      <c r="G120" s="7" t="str">
        <f>"20224315"</f>
        <v>20224315</v>
      </c>
      <c r="H120" s="7"/>
    </row>
    <row r="121" spans="2:8" ht="21.75" customHeight="1">
      <c r="B121" s="6">
        <v>119</v>
      </c>
      <c r="C121" s="7" t="str">
        <f t="shared" si="5"/>
        <v>X1</v>
      </c>
      <c r="D121" s="7" t="s">
        <v>7</v>
      </c>
      <c r="E121" s="7" t="s">
        <v>26</v>
      </c>
      <c r="F121" s="7" t="str">
        <f>"张婷雨"</f>
        <v>张婷雨</v>
      </c>
      <c r="G121" s="7" t="str">
        <f>"20224217"</f>
        <v>20224217</v>
      </c>
      <c r="H121" s="7"/>
    </row>
    <row r="122" spans="2:8" ht="21.75" customHeight="1">
      <c r="B122" s="6">
        <v>120</v>
      </c>
      <c r="C122" s="7" t="str">
        <f t="shared" si="5"/>
        <v>X1</v>
      </c>
      <c r="D122" s="7" t="s">
        <v>7</v>
      </c>
      <c r="E122" s="7" t="s">
        <v>26</v>
      </c>
      <c r="F122" s="7" t="str">
        <f>"刘芳"</f>
        <v>刘芳</v>
      </c>
      <c r="G122" s="7" t="str">
        <f>"20224322"</f>
        <v>20224322</v>
      </c>
      <c r="H122" s="7"/>
    </row>
    <row r="123" spans="2:8" ht="21.75" customHeight="1">
      <c r="B123" s="6">
        <v>121</v>
      </c>
      <c r="C123" s="7" t="str">
        <f t="shared" si="5"/>
        <v>X1</v>
      </c>
      <c r="D123" s="7" t="s">
        <v>7</v>
      </c>
      <c r="E123" s="7" t="s">
        <v>26</v>
      </c>
      <c r="F123" s="7" t="str">
        <f>"蒋雨"</f>
        <v>蒋雨</v>
      </c>
      <c r="G123" s="7" t="str">
        <f>"20223713"</f>
        <v>20223713</v>
      </c>
      <c r="H123" s="7"/>
    </row>
    <row r="124" spans="2:8" ht="21.75" customHeight="1">
      <c r="B124" s="6">
        <v>122</v>
      </c>
      <c r="C124" s="7" t="str">
        <f t="shared" si="5"/>
        <v>X1</v>
      </c>
      <c r="D124" s="7" t="s">
        <v>7</v>
      </c>
      <c r="E124" s="7" t="s">
        <v>26</v>
      </c>
      <c r="F124" s="7" t="str">
        <f>"邱彦"</f>
        <v>邱彦</v>
      </c>
      <c r="G124" s="7" t="str">
        <f>"20224004"</f>
        <v>20224004</v>
      </c>
      <c r="H124" s="7"/>
    </row>
    <row r="125" spans="2:8" ht="21.75" customHeight="1">
      <c r="B125" s="6">
        <v>123</v>
      </c>
      <c r="C125" s="7" t="str">
        <f t="shared" si="5"/>
        <v>X1</v>
      </c>
      <c r="D125" s="7" t="s">
        <v>7</v>
      </c>
      <c r="E125" s="7" t="s">
        <v>26</v>
      </c>
      <c r="F125" s="7" t="str">
        <f>"邹婷婷"</f>
        <v>邹婷婷</v>
      </c>
      <c r="G125" s="7" t="str">
        <f>"20224106"</f>
        <v>20224106</v>
      </c>
      <c r="H125" s="7"/>
    </row>
    <row r="126" spans="2:8" ht="21.75" customHeight="1">
      <c r="B126" s="6">
        <v>124</v>
      </c>
      <c r="C126" s="7" t="str">
        <f t="shared" si="5"/>
        <v>X1</v>
      </c>
      <c r="D126" s="7" t="s">
        <v>7</v>
      </c>
      <c r="E126" s="7" t="s">
        <v>26</v>
      </c>
      <c r="F126" s="7" t="str">
        <f>"何婧"</f>
        <v>何婧</v>
      </c>
      <c r="G126" s="7" t="str">
        <f>"20224124"</f>
        <v>20224124</v>
      </c>
      <c r="H126" s="7"/>
    </row>
    <row r="127" spans="2:8" ht="21.75" customHeight="1">
      <c r="B127" s="6">
        <v>125</v>
      </c>
      <c r="C127" s="7" t="str">
        <f t="shared" si="5"/>
        <v>X1</v>
      </c>
      <c r="D127" s="7" t="s">
        <v>7</v>
      </c>
      <c r="E127" s="7" t="s">
        <v>26</v>
      </c>
      <c r="F127" s="7" t="str">
        <f>"陈美樱"</f>
        <v>陈美樱</v>
      </c>
      <c r="G127" s="7" t="str">
        <f>"20223824"</f>
        <v>20223824</v>
      </c>
      <c r="H127" s="7"/>
    </row>
    <row r="128" spans="2:8" ht="21.75" customHeight="1">
      <c r="B128" s="6">
        <v>126</v>
      </c>
      <c r="C128" s="7" t="str">
        <f t="shared" si="5"/>
        <v>X1</v>
      </c>
      <c r="D128" s="7" t="s">
        <v>7</v>
      </c>
      <c r="E128" s="7" t="s">
        <v>26</v>
      </c>
      <c r="F128" s="7" t="str">
        <f>"刘通"</f>
        <v>刘通</v>
      </c>
      <c r="G128" s="7" t="str">
        <f>"20223723"</f>
        <v>20223723</v>
      </c>
      <c r="H128" s="7"/>
    </row>
    <row r="129" spans="2:8" ht="21.75" customHeight="1">
      <c r="B129" s="6">
        <v>127</v>
      </c>
      <c r="C129" s="7" t="str">
        <f t="shared" si="5"/>
        <v>X1</v>
      </c>
      <c r="D129" s="7" t="s">
        <v>7</v>
      </c>
      <c r="E129" s="7" t="s">
        <v>26</v>
      </c>
      <c r="F129" s="7" t="str">
        <f>"周宇轩"</f>
        <v>周宇轩</v>
      </c>
      <c r="G129" s="7" t="str">
        <f>"20224409"</f>
        <v>20224409</v>
      </c>
      <c r="H129" s="7"/>
    </row>
    <row r="130" spans="2:8" ht="21.75" customHeight="1">
      <c r="B130" s="6">
        <v>128</v>
      </c>
      <c r="C130" s="7" t="str">
        <f t="shared" si="5"/>
        <v>X1</v>
      </c>
      <c r="D130" s="7" t="s">
        <v>7</v>
      </c>
      <c r="E130" s="7" t="s">
        <v>26</v>
      </c>
      <c r="F130" s="7" t="str">
        <f>"王怡婷"</f>
        <v>王怡婷</v>
      </c>
      <c r="G130" s="7" t="str">
        <f>"20223817"</f>
        <v>20223817</v>
      </c>
      <c r="H130" s="7"/>
    </row>
    <row r="131" spans="2:8" ht="21.75" customHeight="1">
      <c r="B131" s="6">
        <v>129</v>
      </c>
      <c r="C131" s="7" t="str">
        <f t="shared" si="5"/>
        <v>X1</v>
      </c>
      <c r="D131" s="7" t="s">
        <v>7</v>
      </c>
      <c r="E131" s="7" t="s">
        <v>26</v>
      </c>
      <c r="F131" s="7" t="str">
        <f>"肖岚玲"</f>
        <v>肖岚玲</v>
      </c>
      <c r="G131" s="7" t="str">
        <f>"20223915"</f>
        <v>20223915</v>
      </c>
      <c r="H131" s="7"/>
    </row>
    <row r="132" spans="2:8" ht="21.75" customHeight="1">
      <c r="B132" s="6">
        <v>130</v>
      </c>
      <c r="C132" s="7" t="str">
        <f t="shared" si="5"/>
        <v>X1</v>
      </c>
      <c r="D132" s="7" t="s">
        <v>7</v>
      </c>
      <c r="E132" s="7" t="s">
        <v>26</v>
      </c>
      <c r="F132" s="7" t="str">
        <f>"罗翔"</f>
        <v>罗翔</v>
      </c>
      <c r="G132" s="7" t="str">
        <f>"20223701"</f>
        <v>20223701</v>
      </c>
      <c r="H132" s="7"/>
    </row>
    <row r="133" spans="2:8" ht="21.75" customHeight="1">
      <c r="B133" s="6">
        <v>131</v>
      </c>
      <c r="C133" s="7" t="str">
        <f aca="true" t="shared" si="6" ref="C133:C150">"X2"</f>
        <v>X2</v>
      </c>
      <c r="D133" s="7" t="s">
        <v>9</v>
      </c>
      <c r="E133" s="7" t="s">
        <v>26</v>
      </c>
      <c r="F133" s="7" t="str">
        <f>"罗黎黎"</f>
        <v>罗黎黎</v>
      </c>
      <c r="G133" s="7" t="str">
        <f>"20222124"</f>
        <v>20222124</v>
      </c>
      <c r="H133" s="7"/>
    </row>
    <row r="134" spans="2:8" ht="21.75" customHeight="1">
      <c r="B134" s="6">
        <v>132</v>
      </c>
      <c r="C134" s="7" t="str">
        <f t="shared" si="6"/>
        <v>X2</v>
      </c>
      <c r="D134" s="7" t="s">
        <v>9</v>
      </c>
      <c r="E134" s="7" t="s">
        <v>26</v>
      </c>
      <c r="F134" s="7" t="str">
        <f>"刘辉"</f>
        <v>刘辉</v>
      </c>
      <c r="G134" s="7" t="str">
        <f>"20222606"</f>
        <v>20222606</v>
      </c>
      <c r="H134" s="7"/>
    </row>
    <row r="135" spans="2:8" ht="21.75" customHeight="1">
      <c r="B135" s="6">
        <v>133</v>
      </c>
      <c r="C135" s="7" t="str">
        <f t="shared" si="6"/>
        <v>X2</v>
      </c>
      <c r="D135" s="7" t="s">
        <v>9</v>
      </c>
      <c r="E135" s="7" t="s">
        <v>26</v>
      </c>
      <c r="F135" s="7" t="str">
        <f>"侯冰琳"</f>
        <v>侯冰琳</v>
      </c>
      <c r="G135" s="7" t="str">
        <f>"20222129"</f>
        <v>20222129</v>
      </c>
      <c r="H135" s="7"/>
    </row>
    <row r="136" spans="2:8" ht="21.75" customHeight="1">
      <c r="B136" s="6">
        <v>134</v>
      </c>
      <c r="C136" s="7" t="str">
        <f t="shared" si="6"/>
        <v>X2</v>
      </c>
      <c r="D136" s="7" t="s">
        <v>9</v>
      </c>
      <c r="E136" s="7" t="s">
        <v>26</v>
      </c>
      <c r="F136" s="7" t="str">
        <f>"袁媛"</f>
        <v>袁媛</v>
      </c>
      <c r="G136" s="7" t="str">
        <f>"20222117"</f>
        <v>20222117</v>
      </c>
      <c r="H136" s="7"/>
    </row>
    <row r="137" spans="2:8" ht="21.75" customHeight="1">
      <c r="B137" s="6">
        <v>135</v>
      </c>
      <c r="C137" s="7" t="str">
        <f t="shared" si="6"/>
        <v>X2</v>
      </c>
      <c r="D137" s="7" t="s">
        <v>9</v>
      </c>
      <c r="E137" s="7" t="s">
        <v>26</v>
      </c>
      <c r="F137" s="7" t="str">
        <f>"黄悦"</f>
        <v>黄悦</v>
      </c>
      <c r="G137" s="7" t="str">
        <f>"20222122"</f>
        <v>20222122</v>
      </c>
      <c r="H137" s="7"/>
    </row>
    <row r="138" spans="2:8" ht="21.75" customHeight="1">
      <c r="B138" s="6">
        <v>136</v>
      </c>
      <c r="C138" s="7" t="str">
        <f t="shared" si="6"/>
        <v>X2</v>
      </c>
      <c r="D138" s="7" t="s">
        <v>9</v>
      </c>
      <c r="E138" s="7" t="s">
        <v>26</v>
      </c>
      <c r="F138" s="7" t="str">
        <f>"李芙蓉"</f>
        <v>李芙蓉</v>
      </c>
      <c r="G138" s="7" t="str">
        <f>"20222114"</f>
        <v>20222114</v>
      </c>
      <c r="H138" s="7"/>
    </row>
    <row r="139" spans="2:8" ht="21.75" customHeight="1">
      <c r="B139" s="6">
        <v>137</v>
      </c>
      <c r="C139" s="7" t="str">
        <f t="shared" si="6"/>
        <v>X2</v>
      </c>
      <c r="D139" s="7" t="s">
        <v>9</v>
      </c>
      <c r="E139" s="7" t="s">
        <v>26</v>
      </c>
      <c r="F139" s="7" t="str">
        <f>"张艳"</f>
        <v>张艳</v>
      </c>
      <c r="G139" s="7" t="str">
        <f>"20222320"</f>
        <v>20222320</v>
      </c>
      <c r="H139" s="7"/>
    </row>
    <row r="140" spans="2:8" ht="21.75" customHeight="1">
      <c r="B140" s="6">
        <v>138</v>
      </c>
      <c r="C140" s="7" t="str">
        <f t="shared" si="6"/>
        <v>X2</v>
      </c>
      <c r="D140" s="7" t="s">
        <v>9</v>
      </c>
      <c r="E140" s="7" t="s">
        <v>26</v>
      </c>
      <c r="F140" s="7" t="str">
        <f>"谭玉章"</f>
        <v>谭玉章</v>
      </c>
      <c r="G140" s="7" t="str">
        <f>"20222219"</f>
        <v>20222219</v>
      </c>
      <c r="H140" s="7"/>
    </row>
    <row r="141" spans="2:8" ht="21.75" customHeight="1">
      <c r="B141" s="6">
        <v>139</v>
      </c>
      <c r="C141" s="7" t="str">
        <f t="shared" si="6"/>
        <v>X2</v>
      </c>
      <c r="D141" s="7" t="s">
        <v>9</v>
      </c>
      <c r="E141" s="7" t="s">
        <v>26</v>
      </c>
      <c r="F141" s="7" t="str">
        <f>"杨盼"</f>
        <v>杨盼</v>
      </c>
      <c r="G141" s="7" t="str">
        <f>"20222213"</f>
        <v>20222213</v>
      </c>
      <c r="H141" s="7"/>
    </row>
    <row r="142" spans="2:8" ht="21.75" customHeight="1">
      <c r="B142" s="6">
        <v>140</v>
      </c>
      <c r="C142" s="7" t="str">
        <f t="shared" si="6"/>
        <v>X2</v>
      </c>
      <c r="D142" s="7" t="s">
        <v>9</v>
      </c>
      <c r="E142" s="7" t="s">
        <v>26</v>
      </c>
      <c r="F142" s="7" t="str">
        <f>"柳鑫"</f>
        <v>柳鑫</v>
      </c>
      <c r="G142" s="7" t="str">
        <f>"20222203"</f>
        <v>20222203</v>
      </c>
      <c r="H142" s="7"/>
    </row>
    <row r="143" spans="2:8" ht="21.75" customHeight="1">
      <c r="B143" s="6">
        <v>141</v>
      </c>
      <c r="C143" s="7" t="str">
        <f t="shared" si="6"/>
        <v>X2</v>
      </c>
      <c r="D143" s="7" t="s">
        <v>9</v>
      </c>
      <c r="E143" s="7" t="s">
        <v>26</v>
      </c>
      <c r="F143" s="7" t="str">
        <f>"何斌"</f>
        <v>何斌</v>
      </c>
      <c r="G143" s="7" t="str">
        <f>"20222302"</f>
        <v>20222302</v>
      </c>
      <c r="H143" s="7"/>
    </row>
    <row r="144" spans="2:8" ht="21.75" customHeight="1">
      <c r="B144" s="6">
        <v>142</v>
      </c>
      <c r="C144" s="7" t="str">
        <f t="shared" si="6"/>
        <v>X2</v>
      </c>
      <c r="D144" s="7" t="s">
        <v>9</v>
      </c>
      <c r="E144" s="7" t="s">
        <v>26</v>
      </c>
      <c r="F144" s="7" t="str">
        <f>"谢雅佳"</f>
        <v>谢雅佳</v>
      </c>
      <c r="G144" s="7" t="str">
        <f>"20222815"</f>
        <v>20222815</v>
      </c>
      <c r="H144" s="7"/>
    </row>
    <row r="145" spans="2:8" ht="21.75" customHeight="1">
      <c r="B145" s="6">
        <v>143</v>
      </c>
      <c r="C145" s="7" t="str">
        <f t="shared" si="6"/>
        <v>X2</v>
      </c>
      <c r="D145" s="7" t="s">
        <v>9</v>
      </c>
      <c r="E145" s="7" t="s">
        <v>26</v>
      </c>
      <c r="F145" s="7" t="str">
        <f>"刘静静"</f>
        <v>刘静静</v>
      </c>
      <c r="G145" s="7" t="str">
        <f>"20222821"</f>
        <v>20222821</v>
      </c>
      <c r="H145" s="7"/>
    </row>
    <row r="146" spans="2:8" ht="21.75" customHeight="1">
      <c r="B146" s="6">
        <v>144</v>
      </c>
      <c r="C146" s="7" t="str">
        <f t="shared" si="6"/>
        <v>X2</v>
      </c>
      <c r="D146" s="7" t="s">
        <v>9</v>
      </c>
      <c r="E146" s="7" t="s">
        <v>26</v>
      </c>
      <c r="F146" s="7" t="str">
        <f>"彭宇"</f>
        <v>彭宇</v>
      </c>
      <c r="G146" s="7" t="str">
        <f>"20222128"</f>
        <v>20222128</v>
      </c>
      <c r="H146" s="7"/>
    </row>
    <row r="147" spans="2:8" ht="21.75" customHeight="1">
      <c r="B147" s="6">
        <v>145</v>
      </c>
      <c r="C147" s="7" t="str">
        <f t="shared" si="6"/>
        <v>X2</v>
      </c>
      <c r="D147" s="7" t="s">
        <v>9</v>
      </c>
      <c r="E147" s="7" t="s">
        <v>26</v>
      </c>
      <c r="F147" s="7" t="str">
        <f>"隆佳美"</f>
        <v>隆佳美</v>
      </c>
      <c r="G147" s="7" t="str">
        <f>"20222109"</f>
        <v>20222109</v>
      </c>
      <c r="H147" s="7"/>
    </row>
    <row r="148" spans="2:8" ht="21.75" customHeight="1">
      <c r="B148" s="6">
        <v>146</v>
      </c>
      <c r="C148" s="7" t="str">
        <f t="shared" si="6"/>
        <v>X2</v>
      </c>
      <c r="D148" s="7" t="s">
        <v>9</v>
      </c>
      <c r="E148" s="7" t="s">
        <v>26</v>
      </c>
      <c r="F148" s="7" t="str">
        <f>"黄坤"</f>
        <v>黄坤</v>
      </c>
      <c r="G148" s="7" t="str">
        <f>"20222822"</f>
        <v>20222822</v>
      </c>
      <c r="H148" s="7"/>
    </row>
    <row r="149" spans="2:8" ht="21.75" customHeight="1">
      <c r="B149" s="6">
        <v>147</v>
      </c>
      <c r="C149" s="7" t="str">
        <f t="shared" si="6"/>
        <v>X2</v>
      </c>
      <c r="D149" s="7" t="s">
        <v>9</v>
      </c>
      <c r="E149" s="7" t="s">
        <v>26</v>
      </c>
      <c r="F149" s="7" t="str">
        <f>"金飘洋"</f>
        <v>金飘洋</v>
      </c>
      <c r="G149" s="7" t="str">
        <f>"20221930"</f>
        <v>20221930</v>
      </c>
      <c r="H149" s="7"/>
    </row>
    <row r="150" spans="2:8" ht="21.75" customHeight="1">
      <c r="B150" s="6">
        <v>148</v>
      </c>
      <c r="C150" s="7" t="str">
        <f t="shared" si="6"/>
        <v>X2</v>
      </c>
      <c r="D150" s="7" t="s">
        <v>9</v>
      </c>
      <c r="E150" s="7" t="s">
        <v>26</v>
      </c>
      <c r="F150" s="7" t="str">
        <f>"蒋影"</f>
        <v>蒋影</v>
      </c>
      <c r="G150" s="7" t="str">
        <f>"20222607"</f>
        <v>20222607</v>
      </c>
      <c r="H150" s="7"/>
    </row>
    <row r="151" spans="2:8" ht="21.75" customHeight="1">
      <c r="B151" s="6">
        <v>149</v>
      </c>
      <c r="C151" s="7" t="str">
        <f aca="true" t="shared" si="7" ref="C151:C156">"X3"</f>
        <v>X3</v>
      </c>
      <c r="D151" s="7" t="s">
        <v>16</v>
      </c>
      <c r="E151" s="7" t="s">
        <v>26</v>
      </c>
      <c r="F151" s="7" t="str">
        <f>"陈豪雁"</f>
        <v>陈豪雁</v>
      </c>
      <c r="G151" s="7" t="str">
        <f>"20220418"</f>
        <v>20220418</v>
      </c>
      <c r="H151" s="7"/>
    </row>
    <row r="152" spans="2:8" ht="21.75" customHeight="1">
      <c r="B152" s="6">
        <v>150</v>
      </c>
      <c r="C152" s="7" t="str">
        <f t="shared" si="7"/>
        <v>X3</v>
      </c>
      <c r="D152" s="7" t="s">
        <v>16</v>
      </c>
      <c r="E152" s="7" t="s">
        <v>26</v>
      </c>
      <c r="F152" s="7" t="str">
        <f>"曾佳烨"</f>
        <v>曾佳烨</v>
      </c>
      <c r="G152" s="7" t="str">
        <f>"20220312"</f>
        <v>20220312</v>
      </c>
      <c r="H152" s="7"/>
    </row>
    <row r="153" spans="2:8" ht="21.75" customHeight="1">
      <c r="B153" s="6">
        <v>151</v>
      </c>
      <c r="C153" s="7" t="str">
        <f t="shared" si="7"/>
        <v>X3</v>
      </c>
      <c r="D153" s="7" t="s">
        <v>16</v>
      </c>
      <c r="E153" s="7" t="s">
        <v>26</v>
      </c>
      <c r="F153" s="7" t="str">
        <f>"周娟"</f>
        <v>周娟</v>
      </c>
      <c r="G153" s="7" t="str">
        <f>"20220317"</f>
        <v>20220317</v>
      </c>
      <c r="H153" s="7"/>
    </row>
    <row r="154" spans="2:8" ht="21.75" customHeight="1">
      <c r="B154" s="6">
        <v>152</v>
      </c>
      <c r="C154" s="7" t="str">
        <f t="shared" si="7"/>
        <v>X3</v>
      </c>
      <c r="D154" s="7" t="s">
        <v>16</v>
      </c>
      <c r="E154" s="7" t="s">
        <v>26</v>
      </c>
      <c r="F154" s="7" t="str">
        <f>"曾纯"</f>
        <v>曾纯</v>
      </c>
      <c r="G154" s="7" t="str">
        <f>"20220406"</f>
        <v>20220406</v>
      </c>
      <c r="H154" s="7"/>
    </row>
    <row r="155" spans="2:8" ht="21.75" customHeight="1">
      <c r="B155" s="6">
        <v>153</v>
      </c>
      <c r="C155" s="7" t="str">
        <f t="shared" si="7"/>
        <v>X3</v>
      </c>
      <c r="D155" s="7" t="s">
        <v>16</v>
      </c>
      <c r="E155" s="7" t="s">
        <v>26</v>
      </c>
      <c r="F155" s="7" t="str">
        <f>"刘洪珍"</f>
        <v>刘洪珍</v>
      </c>
      <c r="G155" s="7" t="str">
        <f>"20220401"</f>
        <v>20220401</v>
      </c>
      <c r="H155" s="7"/>
    </row>
    <row r="156" spans="2:8" ht="21.75" customHeight="1">
      <c r="B156" s="6">
        <v>154</v>
      </c>
      <c r="C156" s="7" t="str">
        <f t="shared" si="7"/>
        <v>X3</v>
      </c>
      <c r="D156" s="7" t="s">
        <v>16</v>
      </c>
      <c r="E156" s="7" t="s">
        <v>26</v>
      </c>
      <c r="F156" s="7" t="str">
        <f>"唐瑶"</f>
        <v>唐瑶</v>
      </c>
      <c r="G156" s="7" t="str">
        <f>"20220310"</f>
        <v>20220310</v>
      </c>
      <c r="H156" s="7"/>
    </row>
    <row r="157" spans="2:8" ht="21.75" customHeight="1">
      <c r="B157" s="6">
        <v>155</v>
      </c>
      <c r="C157" s="7" t="str">
        <f>"X4"</f>
        <v>X4</v>
      </c>
      <c r="D157" s="7" t="s">
        <v>17</v>
      </c>
      <c r="E157" s="7" t="s">
        <v>26</v>
      </c>
      <c r="F157" s="7" t="str">
        <f>"周瑶"</f>
        <v>周瑶</v>
      </c>
      <c r="G157" s="7" t="str">
        <f>"20224508"</f>
        <v>20224508</v>
      </c>
      <c r="H157" s="7"/>
    </row>
    <row r="158" spans="2:8" ht="21.75" customHeight="1">
      <c r="B158" s="6">
        <v>156</v>
      </c>
      <c r="C158" s="7" t="str">
        <f>"X4"</f>
        <v>X4</v>
      </c>
      <c r="D158" s="7" t="s">
        <v>17</v>
      </c>
      <c r="E158" s="7" t="s">
        <v>26</v>
      </c>
      <c r="F158" s="7" t="str">
        <f>"刘津"</f>
        <v>刘津</v>
      </c>
      <c r="G158" s="7" t="str">
        <f>"20224506"</f>
        <v>20224506</v>
      </c>
      <c r="H158" s="7"/>
    </row>
    <row r="159" spans="2:8" ht="21.75" customHeight="1">
      <c r="B159" s="6">
        <v>157</v>
      </c>
      <c r="C159" s="7" t="str">
        <f>"X5"</f>
        <v>X5</v>
      </c>
      <c r="D159" s="7" t="s">
        <v>25</v>
      </c>
      <c r="E159" s="7" t="s">
        <v>26</v>
      </c>
      <c r="F159" s="7" t="str">
        <f>"颜倩"</f>
        <v>颜倩</v>
      </c>
      <c r="G159" s="7" t="str">
        <f>"20224516"</f>
        <v>20224516</v>
      </c>
      <c r="H159" s="7"/>
    </row>
    <row r="160" spans="2:8" ht="21.75" customHeight="1">
      <c r="B160" s="6">
        <v>158</v>
      </c>
      <c r="C160" s="7" t="str">
        <f>"X5"</f>
        <v>X5</v>
      </c>
      <c r="D160" s="7" t="s">
        <v>25</v>
      </c>
      <c r="E160" s="7" t="s">
        <v>26</v>
      </c>
      <c r="F160" s="7" t="str">
        <f>"熊尧金"</f>
        <v>熊尧金</v>
      </c>
      <c r="G160" s="7" t="str">
        <f>"20224515"</f>
        <v>20224515</v>
      </c>
      <c r="H160" s="7"/>
    </row>
    <row r="161" ht="21.75" customHeight="1"/>
    <row r="162" ht="21.75" customHeight="1"/>
    <row r="163" spans="3:7" ht="13.5">
      <c r="C163" s="8"/>
      <c r="D163" s="9"/>
      <c r="E163" s="9"/>
      <c r="F163" s="9"/>
      <c r="G163" s="9"/>
    </row>
  </sheetData>
  <sheetProtection/>
  <mergeCells count="1">
    <mergeCell ref="B1:H1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2022-08-01T09:53:24Z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235065AF817042D1B1E18681D4159545</vt:lpwstr>
  </property>
</Properties>
</file>