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1"/>
  </bookViews>
  <sheets>
    <sheet name="3574_621c24bc81824" sheetId="1" r:id="rId1"/>
    <sheet name="Sheet1" sheetId="2" r:id="rId2"/>
  </sheets>
  <definedNames>
    <definedName name="_xlnm.Print_Titles" localSheetId="0">'3574_621c24bc81824'!$3:$3</definedName>
  </definedNames>
  <calcPr fullCalcOnLoad="1"/>
</workbook>
</file>

<file path=xl/sharedStrings.xml><?xml version="1.0" encoding="utf-8"?>
<sst xmlns="http://schemas.openxmlformats.org/spreadsheetml/2006/main" count="281" uniqueCount="67">
  <si>
    <t>2021年新邵县政府部门所属事业单位公开招聘笔试成绩及入围现场资格审查人员名单</t>
  </si>
  <si>
    <t>序号</t>
  </si>
  <si>
    <t>岗位名称</t>
  </si>
  <si>
    <t>姓名</t>
  </si>
  <si>
    <t>准考证号</t>
  </si>
  <si>
    <t>考场号</t>
  </si>
  <si>
    <t>座位号</t>
  </si>
  <si>
    <t>成绩</t>
  </si>
  <si>
    <t>是否入围现场资格审查</t>
  </si>
  <si>
    <t>检验员</t>
  </si>
  <si>
    <t>59.5</t>
  </si>
  <si>
    <t>是</t>
  </si>
  <si>
    <t>49.0</t>
  </si>
  <si>
    <t>48.5</t>
  </si>
  <si>
    <t>48.0</t>
  </si>
  <si>
    <t>42.5</t>
  </si>
  <si>
    <t>37.5</t>
  </si>
  <si>
    <t>35.0</t>
  </si>
  <si>
    <t>34.5</t>
  </si>
  <si>
    <t>34.0</t>
  </si>
  <si>
    <t>33.0</t>
  </si>
  <si>
    <t>缺考</t>
  </si>
  <si>
    <t>旅游管理2</t>
  </si>
  <si>
    <t>68.5</t>
  </si>
  <si>
    <t>65.0</t>
  </si>
  <si>
    <t>60.5</t>
  </si>
  <si>
    <t>57.5</t>
  </si>
  <si>
    <t>54.5</t>
  </si>
  <si>
    <t>旅游管理1</t>
  </si>
  <si>
    <t>62.5</t>
  </si>
  <si>
    <t>58.5</t>
  </si>
  <si>
    <t>统计员</t>
  </si>
  <si>
    <t>64.5</t>
  </si>
  <si>
    <t>58.0</t>
  </si>
  <si>
    <t>56.0</t>
  </si>
  <si>
    <t>55.0</t>
  </si>
  <si>
    <t>53.5</t>
  </si>
  <si>
    <t>53.0</t>
  </si>
  <si>
    <t>50.5</t>
  </si>
  <si>
    <t>47.0</t>
  </si>
  <si>
    <t>46.5</t>
  </si>
  <si>
    <t>46.0</t>
  </si>
  <si>
    <t>45.5</t>
  </si>
  <si>
    <t>44.5</t>
  </si>
  <si>
    <t>41.0</t>
  </si>
  <si>
    <t>40.5</t>
  </si>
  <si>
    <t>39.5</t>
  </si>
  <si>
    <t>35.5</t>
  </si>
  <si>
    <t>项目管理</t>
  </si>
  <si>
    <t>69.0</t>
  </si>
  <si>
    <t>65.5</t>
  </si>
  <si>
    <t>64.0</t>
  </si>
  <si>
    <t>63.0</t>
  </si>
  <si>
    <t>62.0</t>
  </si>
  <si>
    <t>57.0</t>
  </si>
  <si>
    <t>56.5</t>
  </si>
  <si>
    <t>文学综合</t>
  </si>
  <si>
    <t>67.5</t>
  </si>
  <si>
    <t>55.5</t>
  </si>
  <si>
    <t>公证员助理</t>
  </si>
  <si>
    <t>66.0</t>
  </si>
  <si>
    <t>61.0</t>
  </si>
  <si>
    <t>60.0</t>
  </si>
  <si>
    <t>对外联络专员</t>
  </si>
  <si>
    <t>69.5</t>
  </si>
  <si>
    <t>51.0</t>
  </si>
  <si>
    <t>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</si>
</sst>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宋体"/>
      <family val="0"/>
    </font>
    <font>
      <b/>
      <sz val="12"/>
      <color indexed="8"/>
      <name val="宋体"/>
      <family val="0"/>
    </font>
    <font>
      <sz val="12"/>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Calibri"/>
      <family val="0"/>
    </font>
    <font>
      <b/>
      <sz val="12"/>
      <color theme="1"/>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5"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129"/>
  <sheetViews>
    <sheetView workbookViewId="0" topLeftCell="A121">
      <selection activeCell="G13" sqref="G13"/>
    </sheetView>
  </sheetViews>
  <sheetFormatPr defaultColWidth="10.00390625" defaultRowHeight="15"/>
  <cols>
    <col min="1" max="1" width="6.28125" style="2" customWidth="1"/>
    <col min="2" max="2" width="9.28125" style="3" customWidth="1"/>
    <col min="3" max="3" width="14.00390625" style="3" customWidth="1"/>
    <col min="4" max="4" width="9.57421875" style="3" customWidth="1"/>
    <col min="5" max="5" width="11.140625" style="3" customWidth="1"/>
    <col min="6" max="6" width="7.28125" style="3" customWidth="1"/>
    <col min="7" max="7" width="7.00390625" style="3" customWidth="1"/>
    <col min="8" max="8" width="9.140625" style="3" customWidth="1"/>
    <col min="9" max="9" width="11.57421875" style="2" customWidth="1"/>
    <col min="10" max="16384" width="10.00390625" style="2" customWidth="1"/>
  </cols>
  <sheetData>
    <row r="1" spans="2:9" ht="60" customHeight="1">
      <c r="B1" s="17" t="s">
        <v>0</v>
      </c>
      <c r="C1" s="17"/>
      <c r="D1" s="17"/>
      <c r="E1" s="17"/>
      <c r="F1" s="17"/>
      <c r="G1" s="17"/>
      <c r="H1" s="17"/>
      <c r="I1" s="17"/>
    </row>
    <row r="2" spans="2:9" ht="12.75" customHeight="1">
      <c r="B2" s="4"/>
      <c r="C2" s="5"/>
      <c r="D2" s="5"/>
      <c r="E2" s="5"/>
      <c r="F2" s="5"/>
      <c r="G2" s="5"/>
      <c r="H2" s="5"/>
      <c r="I2" s="5"/>
    </row>
    <row r="3" spans="2:9" ht="46.5" customHeight="1">
      <c r="B3" s="6" t="s">
        <v>1</v>
      </c>
      <c r="C3" s="7" t="s">
        <v>2</v>
      </c>
      <c r="D3" s="7" t="s">
        <v>3</v>
      </c>
      <c r="E3" s="7" t="s">
        <v>4</v>
      </c>
      <c r="F3" s="7" t="s">
        <v>5</v>
      </c>
      <c r="G3" s="7" t="s">
        <v>6</v>
      </c>
      <c r="H3" s="7" t="s">
        <v>7</v>
      </c>
      <c r="I3" s="14" t="s">
        <v>8</v>
      </c>
    </row>
    <row r="4" spans="2:9" ht="21" customHeight="1">
      <c r="B4" s="8">
        <v>1</v>
      </c>
      <c r="C4" s="8" t="s">
        <v>9</v>
      </c>
      <c r="D4" s="8" t="str">
        <f>"何蓝凯"</f>
        <v>何蓝凯</v>
      </c>
      <c r="E4" s="9" t="str">
        <f>"20220104"</f>
        <v>20220104</v>
      </c>
      <c r="F4" s="8" t="str">
        <f aca="true" t="shared" si="0" ref="F4:F35">"01"</f>
        <v>01</v>
      </c>
      <c r="G4" s="8" t="str">
        <f>"04"</f>
        <v>04</v>
      </c>
      <c r="H4" s="8" t="s">
        <v>10</v>
      </c>
      <c r="I4" s="15" t="s">
        <v>11</v>
      </c>
    </row>
    <row r="5" spans="2:9" ht="21" customHeight="1">
      <c r="B5" s="8">
        <v>2</v>
      </c>
      <c r="C5" s="8" t="s">
        <v>9</v>
      </c>
      <c r="D5" s="8" t="str">
        <f>"陈麒凌"</f>
        <v>陈麒凌</v>
      </c>
      <c r="E5" s="9" t="str">
        <f>"20220106"</f>
        <v>20220106</v>
      </c>
      <c r="F5" s="8" t="str">
        <f t="shared" si="0"/>
        <v>01</v>
      </c>
      <c r="G5" s="8" t="str">
        <f>"06"</f>
        <v>06</v>
      </c>
      <c r="H5" s="8" t="s">
        <v>12</v>
      </c>
      <c r="I5" s="15" t="s">
        <v>11</v>
      </c>
    </row>
    <row r="6" spans="2:9" ht="21" customHeight="1">
      <c r="B6" s="8">
        <v>3</v>
      </c>
      <c r="C6" s="8" t="s">
        <v>9</v>
      </c>
      <c r="D6" s="8" t="str">
        <f>"黄菁"</f>
        <v>黄菁</v>
      </c>
      <c r="E6" s="9" t="str">
        <f>"20220116"</f>
        <v>20220116</v>
      </c>
      <c r="F6" s="8" t="str">
        <f t="shared" si="0"/>
        <v>01</v>
      </c>
      <c r="G6" s="8" t="str">
        <f>"16"</f>
        <v>16</v>
      </c>
      <c r="H6" s="8" t="s">
        <v>13</v>
      </c>
      <c r="I6" s="15"/>
    </row>
    <row r="7" spans="2:9" ht="21" customHeight="1">
      <c r="B7" s="8">
        <v>4</v>
      </c>
      <c r="C7" s="8" t="s">
        <v>9</v>
      </c>
      <c r="D7" s="8" t="str">
        <f>"周玲姿"</f>
        <v>周玲姿</v>
      </c>
      <c r="E7" s="9" t="str">
        <f>"20220102"</f>
        <v>20220102</v>
      </c>
      <c r="F7" s="8" t="str">
        <f t="shared" si="0"/>
        <v>01</v>
      </c>
      <c r="G7" s="8" t="str">
        <f>"02"</f>
        <v>02</v>
      </c>
      <c r="H7" s="8" t="s">
        <v>14</v>
      </c>
      <c r="I7" s="15"/>
    </row>
    <row r="8" spans="2:9" ht="21" customHeight="1">
      <c r="B8" s="8">
        <v>5</v>
      </c>
      <c r="C8" s="8" t="s">
        <v>9</v>
      </c>
      <c r="D8" s="8" t="str">
        <f>"周涵悠"</f>
        <v>周涵悠</v>
      </c>
      <c r="E8" s="9" t="str">
        <f>"20220110"</f>
        <v>20220110</v>
      </c>
      <c r="F8" s="8" t="str">
        <f t="shared" si="0"/>
        <v>01</v>
      </c>
      <c r="G8" s="8" t="str">
        <f>"10"</f>
        <v>10</v>
      </c>
      <c r="H8" s="8" t="s">
        <v>14</v>
      </c>
      <c r="I8" s="15"/>
    </row>
    <row r="9" spans="2:9" ht="21" customHeight="1">
      <c r="B9" s="8">
        <v>6</v>
      </c>
      <c r="C9" s="8" t="s">
        <v>9</v>
      </c>
      <c r="D9" s="8" t="str">
        <f>"江丽红"</f>
        <v>江丽红</v>
      </c>
      <c r="E9" s="9" t="str">
        <f>"20220117"</f>
        <v>20220117</v>
      </c>
      <c r="F9" s="8" t="str">
        <f t="shared" si="0"/>
        <v>01</v>
      </c>
      <c r="G9" s="8" t="str">
        <f>"17"</f>
        <v>17</v>
      </c>
      <c r="H9" s="8" t="s">
        <v>15</v>
      </c>
      <c r="I9" s="15"/>
    </row>
    <row r="10" spans="2:9" ht="21" customHeight="1">
      <c r="B10" s="8">
        <v>7</v>
      </c>
      <c r="C10" s="8" t="s">
        <v>9</v>
      </c>
      <c r="D10" s="8" t="str">
        <f>"刘松涛"</f>
        <v>刘松涛</v>
      </c>
      <c r="E10" s="9" t="str">
        <f>"20220103"</f>
        <v>20220103</v>
      </c>
      <c r="F10" s="8" t="str">
        <f t="shared" si="0"/>
        <v>01</v>
      </c>
      <c r="G10" s="8" t="str">
        <f>"03"</f>
        <v>03</v>
      </c>
      <c r="H10" s="8" t="s">
        <v>16</v>
      </c>
      <c r="I10" s="15"/>
    </row>
    <row r="11" spans="2:9" ht="21" customHeight="1">
      <c r="B11" s="8">
        <v>8</v>
      </c>
      <c r="C11" s="8" t="s">
        <v>9</v>
      </c>
      <c r="D11" s="8" t="str">
        <f>"张思勤"</f>
        <v>张思勤</v>
      </c>
      <c r="E11" s="9" t="str">
        <f>"20220112"</f>
        <v>20220112</v>
      </c>
      <c r="F11" s="8" t="str">
        <f t="shared" si="0"/>
        <v>01</v>
      </c>
      <c r="G11" s="8" t="str">
        <f>"12"</f>
        <v>12</v>
      </c>
      <c r="H11" s="8" t="s">
        <v>17</v>
      </c>
      <c r="I11" s="15"/>
    </row>
    <row r="12" spans="2:9" ht="21" customHeight="1">
      <c r="B12" s="8">
        <v>9</v>
      </c>
      <c r="C12" s="8" t="s">
        <v>9</v>
      </c>
      <c r="D12" s="8" t="str">
        <f>"谢舒露"</f>
        <v>谢舒露</v>
      </c>
      <c r="E12" s="9" t="str">
        <f>"20220101"</f>
        <v>20220101</v>
      </c>
      <c r="F12" s="8" t="str">
        <f t="shared" si="0"/>
        <v>01</v>
      </c>
      <c r="G12" s="8" t="str">
        <f>"01"</f>
        <v>01</v>
      </c>
      <c r="H12" s="8" t="s">
        <v>18</v>
      </c>
      <c r="I12" s="15"/>
    </row>
    <row r="13" spans="2:9" ht="21" customHeight="1">
      <c r="B13" s="8">
        <v>10</v>
      </c>
      <c r="C13" s="8" t="s">
        <v>9</v>
      </c>
      <c r="D13" s="8" t="str">
        <f>"邓晓伟"</f>
        <v>邓晓伟</v>
      </c>
      <c r="E13" s="9" t="str">
        <f>"20220107"</f>
        <v>20220107</v>
      </c>
      <c r="F13" s="8" t="str">
        <f t="shared" si="0"/>
        <v>01</v>
      </c>
      <c r="G13" s="8" t="str">
        <f>"07"</f>
        <v>07</v>
      </c>
      <c r="H13" s="8" t="s">
        <v>19</v>
      </c>
      <c r="I13" s="15"/>
    </row>
    <row r="14" spans="2:9" ht="21" customHeight="1">
      <c r="B14" s="8">
        <v>11</v>
      </c>
      <c r="C14" s="8" t="s">
        <v>9</v>
      </c>
      <c r="D14" s="8" t="str">
        <f>"刘宇轩"</f>
        <v>刘宇轩</v>
      </c>
      <c r="E14" s="9" t="str">
        <f>"20220111"</f>
        <v>20220111</v>
      </c>
      <c r="F14" s="8" t="str">
        <f t="shared" si="0"/>
        <v>01</v>
      </c>
      <c r="G14" s="8" t="str">
        <f>"11"</f>
        <v>11</v>
      </c>
      <c r="H14" s="8" t="s">
        <v>20</v>
      </c>
      <c r="I14" s="15"/>
    </row>
    <row r="15" spans="2:9" ht="21" customHeight="1">
      <c r="B15" s="8">
        <v>12</v>
      </c>
      <c r="C15" s="8" t="s">
        <v>9</v>
      </c>
      <c r="D15" s="8" t="str">
        <f>"杨婷"</f>
        <v>杨婷</v>
      </c>
      <c r="E15" s="9" t="str">
        <f>"20220105"</f>
        <v>20220105</v>
      </c>
      <c r="F15" s="8" t="str">
        <f t="shared" si="0"/>
        <v>01</v>
      </c>
      <c r="G15" s="8" t="str">
        <f>"05"</f>
        <v>05</v>
      </c>
      <c r="H15" s="10" t="s">
        <v>21</v>
      </c>
      <c r="I15" s="15"/>
    </row>
    <row r="16" spans="2:9" ht="21" customHeight="1">
      <c r="B16" s="8">
        <v>13</v>
      </c>
      <c r="C16" s="8" t="s">
        <v>9</v>
      </c>
      <c r="D16" s="8" t="str">
        <f>"谢莹"</f>
        <v>谢莹</v>
      </c>
      <c r="E16" s="9" t="str">
        <f>"20220108"</f>
        <v>20220108</v>
      </c>
      <c r="F16" s="8" t="str">
        <f t="shared" si="0"/>
        <v>01</v>
      </c>
      <c r="G16" s="8" t="str">
        <f>"08"</f>
        <v>08</v>
      </c>
      <c r="H16" s="10" t="s">
        <v>21</v>
      </c>
      <c r="I16" s="15"/>
    </row>
    <row r="17" spans="2:9" ht="21" customHeight="1">
      <c r="B17" s="8">
        <v>14</v>
      </c>
      <c r="C17" s="8" t="s">
        <v>9</v>
      </c>
      <c r="D17" s="8" t="str">
        <f>"喻粤安娜"</f>
        <v>喻粤安娜</v>
      </c>
      <c r="E17" s="9" t="str">
        <f>"20220109"</f>
        <v>20220109</v>
      </c>
      <c r="F17" s="8" t="str">
        <f t="shared" si="0"/>
        <v>01</v>
      </c>
      <c r="G17" s="8" t="str">
        <f>"09"</f>
        <v>09</v>
      </c>
      <c r="H17" s="10" t="s">
        <v>21</v>
      </c>
      <c r="I17" s="15"/>
    </row>
    <row r="18" spans="2:9" ht="21" customHeight="1">
      <c r="B18" s="8">
        <v>15</v>
      </c>
      <c r="C18" s="8" t="s">
        <v>9</v>
      </c>
      <c r="D18" s="8" t="str">
        <f>"刘倩"</f>
        <v>刘倩</v>
      </c>
      <c r="E18" s="9" t="str">
        <f>"20220113"</f>
        <v>20220113</v>
      </c>
      <c r="F18" s="8" t="str">
        <f t="shared" si="0"/>
        <v>01</v>
      </c>
      <c r="G18" s="8" t="str">
        <f>"13"</f>
        <v>13</v>
      </c>
      <c r="H18" s="10" t="s">
        <v>21</v>
      </c>
      <c r="I18" s="15"/>
    </row>
    <row r="19" spans="2:9" ht="21" customHeight="1">
      <c r="B19" s="8">
        <v>16</v>
      </c>
      <c r="C19" s="8" t="s">
        <v>9</v>
      </c>
      <c r="D19" s="8" t="str">
        <f>"陈洋"</f>
        <v>陈洋</v>
      </c>
      <c r="E19" s="9" t="str">
        <f>"20220114"</f>
        <v>20220114</v>
      </c>
      <c r="F19" s="8" t="str">
        <f t="shared" si="0"/>
        <v>01</v>
      </c>
      <c r="G19" s="8" t="str">
        <f>"14"</f>
        <v>14</v>
      </c>
      <c r="H19" s="10" t="s">
        <v>21</v>
      </c>
      <c r="I19" s="15"/>
    </row>
    <row r="20" spans="2:9" ht="21" customHeight="1">
      <c r="B20" s="8">
        <v>17</v>
      </c>
      <c r="C20" s="8" t="s">
        <v>9</v>
      </c>
      <c r="D20" s="8" t="str">
        <f>"唐丹"</f>
        <v>唐丹</v>
      </c>
      <c r="E20" s="9" t="str">
        <f>"20220115"</f>
        <v>20220115</v>
      </c>
      <c r="F20" s="8" t="str">
        <f t="shared" si="0"/>
        <v>01</v>
      </c>
      <c r="G20" s="8" t="str">
        <f>"15"</f>
        <v>15</v>
      </c>
      <c r="H20" s="10" t="s">
        <v>21</v>
      </c>
      <c r="I20" s="15"/>
    </row>
    <row r="21" spans="2:9" ht="21" customHeight="1">
      <c r="B21" s="8">
        <v>18</v>
      </c>
      <c r="C21" s="8" t="s">
        <v>9</v>
      </c>
      <c r="D21" s="8" t="str">
        <f>"李敏佳"</f>
        <v>李敏佳</v>
      </c>
      <c r="E21" s="9" t="str">
        <f>"20220118"</f>
        <v>20220118</v>
      </c>
      <c r="F21" s="8" t="str">
        <f t="shared" si="0"/>
        <v>01</v>
      </c>
      <c r="G21" s="8" t="str">
        <f>"18"</f>
        <v>18</v>
      </c>
      <c r="H21" s="10" t="s">
        <v>21</v>
      </c>
      <c r="I21" s="15"/>
    </row>
    <row r="22" spans="2:9" ht="21" customHeight="1">
      <c r="B22" s="8">
        <v>19</v>
      </c>
      <c r="C22" s="8" t="s">
        <v>22</v>
      </c>
      <c r="D22" s="8" t="str">
        <f>"王永芳"</f>
        <v>王永芳</v>
      </c>
      <c r="E22" s="9" t="str">
        <f>"20220131"</f>
        <v>20220131</v>
      </c>
      <c r="F22" s="8" t="str">
        <f t="shared" si="0"/>
        <v>01</v>
      </c>
      <c r="G22" s="8" t="str">
        <f>"31"</f>
        <v>31</v>
      </c>
      <c r="H22" s="8" t="s">
        <v>23</v>
      </c>
      <c r="I22" s="15" t="s">
        <v>11</v>
      </c>
    </row>
    <row r="23" spans="2:9" ht="21" customHeight="1">
      <c r="B23" s="8">
        <v>20</v>
      </c>
      <c r="C23" s="8" t="s">
        <v>22</v>
      </c>
      <c r="D23" s="8" t="str">
        <f>"姜飘"</f>
        <v>姜飘</v>
      </c>
      <c r="E23" s="9" t="str">
        <f>"20220132"</f>
        <v>20220132</v>
      </c>
      <c r="F23" s="8" t="str">
        <f t="shared" si="0"/>
        <v>01</v>
      </c>
      <c r="G23" s="8" t="str">
        <f>"32"</f>
        <v>32</v>
      </c>
      <c r="H23" s="8" t="s">
        <v>24</v>
      </c>
      <c r="I23" s="15" t="s">
        <v>11</v>
      </c>
    </row>
    <row r="24" spans="2:9" ht="21" customHeight="1">
      <c r="B24" s="8">
        <v>21</v>
      </c>
      <c r="C24" s="8" t="s">
        <v>22</v>
      </c>
      <c r="D24" s="8" t="str">
        <f>"林卓琪"</f>
        <v>林卓琪</v>
      </c>
      <c r="E24" s="9" t="str">
        <f>"20220124"</f>
        <v>20220124</v>
      </c>
      <c r="F24" s="8" t="str">
        <f t="shared" si="0"/>
        <v>01</v>
      </c>
      <c r="G24" s="8" t="str">
        <f>"24"</f>
        <v>24</v>
      </c>
      <c r="H24" s="8" t="s">
        <v>25</v>
      </c>
      <c r="I24" s="15"/>
    </row>
    <row r="25" spans="2:9" ht="21" customHeight="1">
      <c r="B25" s="8">
        <v>22</v>
      </c>
      <c r="C25" s="8" t="s">
        <v>22</v>
      </c>
      <c r="D25" s="8" t="str">
        <f>"罗涛"</f>
        <v>罗涛</v>
      </c>
      <c r="E25" s="9" t="str">
        <f>"20220128"</f>
        <v>20220128</v>
      </c>
      <c r="F25" s="8" t="str">
        <f t="shared" si="0"/>
        <v>01</v>
      </c>
      <c r="G25" s="8" t="str">
        <f>"28"</f>
        <v>28</v>
      </c>
      <c r="H25" s="8" t="s">
        <v>26</v>
      </c>
      <c r="I25" s="15"/>
    </row>
    <row r="26" spans="2:9" ht="21" customHeight="1">
      <c r="B26" s="8">
        <v>23</v>
      </c>
      <c r="C26" s="8" t="s">
        <v>22</v>
      </c>
      <c r="D26" s="8" t="str">
        <f>"何瑶琼"</f>
        <v>何瑶琼</v>
      </c>
      <c r="E26" s="9" t="str">
        <f>"20220121"</f>
        <v>20220121</v>
      </c>
      <c r="F26" s="8" t="str">
        <f t="shared" si="0"/>
        <v>01</v>
      </c>
      <c r="G26" s="8" t="str">
        <f>"21"</f>
        <v>21</v>
      </c>
      <c r="H26" s="8" t="s">
        <v>27</v>
      </c>
      <c r="I26" s="15"/>
    </row>
    <row r="27" spans="2:9" ht="21" customHeight="1">
      <c r="B27" s="8">
        <v>24</v>
      </c>
      <c r="C27" s="8" t="s">
        <v>22</v>
      </c>
      <c r="D27" s="8" t="str">
        <f>"戴宏"</f>
        <v>戴宏</v>
      </c>
      <c r="E27" s="9" t="str">
        <f>"20220119"</f>
        <v>20220119</v>
      </c>
      <c r="F27" s="8" t="str">
        <f t="shared" si="0"/>
        <v>01</v>
      </c>
      <c r="G27" s="8" t="str">
        <f>"19"</f>
        <v>19</v>
      </c>
      <c r="H27" s="10" t="s">
        <v>21</v>
      </c>
      <c r="I27" s="15"/>
    </row>
    <row r="28" spans="2:9" ht="21" customHeight="1">
      <c r="B28" s="8">
        <v>25</v>
      </c>
      <c r="C28" s="8" t="s">
        <v>22</v>
      </c>
      <c r="D28" s="8" t="str">
        <f>"赵广晨"</f>
        <v>赵广晨</v>
      </c>
      <c r="E28" s="9" t="str">
        <f>"20220123"</f>
        <v>20220123</v>
      </c>
      <c r="F28" s="8" t="str">
        <f t="shared" si="0"/>
        <v>01</v>
      </c>
      <c r="G28" s="8" t="str">
        <f>"23"</f>
        <v>23</v>
      </c>
      <c r="H28" s="10" t="s">
        <v>21</v>
      </c>
      <c r="I28" s="15"/>
    </row>
    <row r="29" spans="2:9" ht="21" customHeight="1">
      <c r="B29" s="8">
        <v>26</v>
      </c>
      <c r="C29" s="8" t="s">
        <v>22</v>
      </c>
      <c r="D29" s="8" t="str">
        <f>"蔡欢"</f>
        <v>蔡欢</v>
      </c>
      <c r="E29" s="9" t="str">
        <f>"20220125"</f>
        <v>20220125</v>
      </c>
      <c r="F29" s="8" t="str">
        <f t="shared" si="0"/>
        <v>01</v>
      </c>
      <c r="G29" s="8" t="str">
        <f>"25"</f>
        <v>25</v>
      </c>
      <c r="H29" s="10" t="s">
        <v>21</v>
      </c>
      <c r="I29" s="15"/>
    </row>
    <row r="30" spans="2:9" ht="21" customHeight="1">
      <c r="B30" s="8">
        <v>27</v>
      </c>
      <c r="C30" s="8" t="s">
        <v>28</v>
      </c>
      <c r="D30" s="8" t="str">
        <f>"周婷"</f>
        <v>周婷</v>
      </c>
      <c r="E30" s="9" t="str">
        <f>"20220126"</f>
        <v>20220126</v>
      </c>
      <c r="F30" s="8" t="str">
        <f t="shared" si="0"/>
        <v>01</v>
      </c>
      <c r="G30" s="8" t="str">
        <f>"26"</f>
        <v>26</v>
      </c>
      <c r="H30" s="8" t="s">
        <v>29</v>
      </c>
      <c r="I30" s="15" t="s">
        <v>11</v>
      </c>
    </row>
    <row r="31" spans="2:9" ht="21" customHeight="1">
      <c r="B31" s="8">
        <v>28</v>
      </c>
      <c r="C31" s="8" t="s">
        <v>28</v>
      </c>
      <c r="D31" s="8" t="str">
        <f>"曾小伟"</f>
        <v>曾小伟</v>
      </c>
      <c r="E31" s="9" t="str">
        <f>"20220120"</f>
        <v>20220120</v>
      </c>
      <c r="F31" s="8" t="str">
        <f t="shared" si="0"/>
        <v>01</v>
      </c>
      <c r="G31" s="8" t="str">
        <f>"20"</f>
        <v>20</v>
      </c>
      <c r="H31" s="8" t="s">
        <v>10</v>
      </c>
      <c r="I31" s="15" t="s">
        <v>11</v>
      </c>
    </row>
    <row r="32" spans="2:9" ht="21" customHeight="1">
      <c r="B32" s="8">
        <v>29</v>
      </c>
      <c r="C32" s="8" t="s">
        <v>28</v>
      </c>
      <c r="D32" s="8" t="str">
        <f>"谭芙蓉"</f>
        <v>谭芙蓉</v>
      </c>
      <c r="E32" s="9" t="str">
        <f>"20220130"</f>
        <v>20220130</v>
      </c>
      <c r="F32" s="8" t="str">
        <f t="shared" si="0"/>
        <v>01</v>
      </c>
      <c r="G32" s="8" t="str">
        <f>"30"</f>
        <v>30</v>
      </c>
      <c r="H32" s="8" t="s">
        <v>30</v>
      </c>
      <c r="I32" s="15"/>
    </row>
    <row r="33" spans="2:9" ht="21" customHeight="1">
      <c r="B33" s="8">
        <v>30</v>
      </c>
      <c r="C33" s="8" t="s">
        <v>28</v>
      </c>
      <c r="D33" s="8" t="str">
        <f>"刘婉婉"</f>
        <v>刘婉婉</v>
      </c>
      <c r="E33" s="9" t="str">
        <f>"20220122"</f>
        <v>20220122</v>
      </c>
      <c r="F33" s="8" t="str">
        <f t="shared" si="0"/>
        <v>01</v>
      </c>
      <c r="G33" s="8" t="str">
        <f>"22"</f>
        <v>22</v>
      </c>
      <c r="H33" s="10" t="s">
        <v>21</v>
      </c>
      <c r="I33" s="15"/>
    </row>
    <row r="34" spans="2:9" ht="21" customHeight="1">
      <c r="B34" s="8">
        <v>31</v>
      </c>
      <c r="C34" s="8" t="s">
        <v>28</v>
      </c>
      <c r="D34" s="8" t="str">
        <f>"颜君慧"</f>
        <v>颜君慧</v>
      </c>
      <c r="E34" s="9" t="str">
        <f>"20220127"</f>
        <v>20220127</v>
      </c>
      <c r="F34" s="8" t="str">
        <f t="shared" si="0"/>
        <v>01</v>
      </c>
      <c r="G34" s="8" t="str">
        <f>"27"</f>
        <v>27</v>
      </c>
      <c r="H34" s="10" t="s">
        <v>21</v>
      </c>
      <c r="I34" s="15"/>
    </row>
    <row r="35" spans="2:9" ht="21" customHeight="1">
      <c r="B35" s="8">
        <v>32</v>
      </c>
      <c r="C35" s="8" t="s">
        <v>28</v>
      </c>
      <c r="D35" s="8" t="str">
        <f>"刘彦"</f>
        <v>刘彦</v>
      </c>
      <c r="E35" s="9" t="str">
        <f>"20220129"</f>
        <v>20220129</v>
      </c>
      <c r="F35" s="8" t="str">
        <f t="shared" si="0"/>
        <v>01</v>
      </c>
      <c r="G35" s="8" t="str">
        <f>"29"</f>
        <v>29</v>
      </c>
      <c r="H35" s="10" t="s">
        <v>21</v>
      </c>
      <c r="I35" s="15"/>
    </row>
    <row r="36" spans="2:9" s="1" customFormat="1" ht="21" customHeight="1">
      <c r="B36" s="8">
        <v>33</v>
      </c>
      <c r="C36" s="8" t="s">
        <v>31</v>
      </c>
      <c r="D36" s="8" t="str">
        <f>"陈昊东"</f>
        <v>陈昊东</v>
      </c>
      <c r="E36" s="9" t="str">
        <f>"20220317"</f>
        <v>20220317</v>
      </c>
      <c r="F36" s="8" t="str">
        <f>"03"</f>
        <v>03</v>
      </c>
      <c r="G36" s="8" t="str">
        <f>"17"</f>
        <v>17</v>
      </c>
      <c r="H36" s="8" t="s">
        <v>32</v>
      </c>
      <c r="I36" s="16" t="s">
        <v>11</v>
      </c>
    </row>
    <row r="37" spans="2:9" ht="21" customHeight="1">
      <c r="B37" s="8">
        <v>34</v>
      </c>
      <c r="C37" s="8" t="s">
        <v>31</v>
      </c>
      <c r="D37" s="8" t="str">
        <f>"张英"</f>
        <v>张英</v>
      </c>
      <c r="E37" s="9" t="str">
        <f>"20220315"</f>
        <v>20220315</v>
      </c>
      <c r="F37" s="8" t="str">
        <f>"03"</f>
        <v>03</v>
      </c>
      <c r="G37" s="8" t="str">
        <f>"15"</f>
        <v>15</v>
      </c>
      <c r="H37" s="8" t="s">
        <v>30</v>
      </c>
      <c r="I37" s="15" t="s">
        <v>11</v>
      </c>
    </row>
    <row r="38" spans="2:9" ht="21" customHeight="1">
      <c r="B38" s="8">
        <v>35</v>
      </c>
      <c r="C38" s="11" t="s">
        <v>31</v>
      </c>
      <c r="D38" s="11" t="str">
        <f>"刘树柏"</f>
        <v>刘树柏</v>
      </c>
      <c r="E38" s="12" t="str">
        <f>"20220203"</f>
        <v>20220203</v>
      </c>
      <c r="F38" s="11" t="str">
        <f>"02"</f>
        <v>02</v>
      </c>
      <c r="G38" s="11" t="str">
        <f>"03"</f>
        <v>03</v>
      </c>
      <c r="H38" s="11" t="s">
        <v>33</v>
      </c>
      <c r="I38" s="15"/>
    </row>
    <row r="39" spans="2:9" ht="21" customHeight="1">
      <c r="B39" s="8">
        <v>36</v>
      </c>
      <c r="C39" s="11" t="s">
        <v>31</v>
      </c>
      <c r="D39" s="11" t="str">
        <f>"潘宇驰"</f>
        <v>潘宇驰</v>
      </c>
      <c r="E39" s="12" t="str">
        <f>"20220224"</f>
        <v>20220224</v>
      </c>
      <c r="F39" s="11" t="str">
        <f>"02"</f>
        <v>02</v>
      </c>
      <c r="G39" s="11" t="str">
        <f>"24"</f>
        <v>24</v>
      </c>
      <c r="H39" s="11" t="s">
        <v>34</v>
      </c>
      <c r="I39" s="15"/>
    </row>
    <row r="40" spans="2:9" ht="21" customHeight="1">
      <c r="B40" s="8">
        <v>37</v>
      </c>
      <c r="C40" s="11" t="s">
        <v>31</v>
      </c>
      <c r="D40" s="11" t="str">
        <f>"王珍"</f>
        <v>王珍</v>
      </c>
      <c r="E40" s="12" t="str">
        <f>"20220202"</f>
        <v>20220202</v>
      </c>
      <c r="F40" s="11" t="str">
        <f>"02"</f>
        <v>02</v>
      </c>
      <c r="G40" s="11" t="str">
        <f>"02"</f>
        <v>02</v>
      </c>
      <c r="H40" s="11" t="s">
        <v>35</v>
      </c>
      <c r="I40" s="15"/>
    </row>
    <row r="41" spans="2:9" ht="21" customHeight="1">
      <c r="B41" s="8">
        <v>38</v>
      </c>
      <c r="C41" s="11" t="s">
        <v>31</v>
      </c>
      <c r="D41" s="11" t="str">
        <f>"周路"</f>
        <v>周路</v>
      </c>
      <c r="E41" s="12" t="str">
        <f>"20220309"</f>
        <v>20220309</v>
      </c>
      <c r="F41" s="11" t="str">
        <f>"03"</f>
        <v>03</v>
      </c>
      <c r="G41" s="11" t="str">
        <f>"09"</f>
        <v>09</v>
      </c>
      <c r="H41" s="11" t="s">
        <v>27</v>
      </c>
      <c r="I41" s="15"/>
    </row>
    <row r="42" spans="2:9" ht="21" customHeight="1">
      <c r="B42" s="8">
        <v>39</v>
      </c>
      <c r="C42" s="11" t="s">
        <v>31</v>
      </c>
      <c r="D42" s="11" t="str">
        <f>"尹王军"</f>
        <v>尹王军</v>
      </c>
      <c r="E42" s="12" t="str">
        <f>"20220228"</f>
        <v>20220228</v>
      </c>
      <c r="F42" s="11" t="str">
        <f>"02"</f>
        <v>02</v>
      </c>
      <c r="G42" s="11" t="str">
        <f>"28"</f>
        <v>28</v>
      </c>
      <c r="H42" s="11" t="s">
        <v>36</v>
      </c>
      <c r="I42" s="15"/>
    </row>
    <row r="43" spans="2:9" ht="21" customHeight="1">
      <c r="B43" s="8">
        <v>40</v>
      </c>
      <c r="C43" s="11" t="s">
        <v>31</v>
      </c>
      <c r="D43" s="11" t="str">
        <f>"沈特等"</f>
        <v>沈特等</v>
      </c>
      <c r="E43" s="12" t="str">
        <f>"20220213"</f>
        <v>20220213</v>
      </c>
      <c r="F43" s="11" t="str">
        <f>"02"</f>
        <v>02</v>
      </c>
      <c r="G43" s="11" t="str">
        <f>"13"</f>
        <v>13</v>
      </c>
      <c r="H43" s="11" t="s">
        <v>37</v>
      </c>
      <c r="I43" s="15"/>
    </row>
    <row r="44" spans="2:9" ht="21" customHeight="1">
      <c r="B44" s="8">
        <v>41</v>
      </c>
      <c r="C44" s="11" t="s">
        <v>31</v>
      </c>
      <c r="D44" s="11" t="str">
        <f>"曾丹丹"</f>
        <v>曾丹丹</v>
      </c>
      <c r="E44" s="12" t="str">
        <f>"20220313"</f>
        <v>20220313</v>
      </c>
      <c r="F44" s="11" t="str">
        <f>"03"</f>
        <v>03</v>
      </c>
      <c r="G44" s="11" t="str">
        <f>"13"</f>
        <v>13</v>
      </c>
      <c r="H44" s="11" t="s">
        <v>38</v>
      </c>
      <c r="I44" s="15"/>
    </row>
    <row r="45" spans="2:9" ht="21" customHeight="1">
      <c r="B45" s="8">
        <v>42</v>
      </c>
      <c r="C45" s="11" t="s">
        <v>31</v>
      </c>
      <c r="D45" s="11" t="str">
        <f>"隆雪姣"</f>
        <v>隆雪姣</v>
      </c>
      <c r="E45" s="12" t="str">
        <f>"20220225"</f>
        <v>20220225</v>
      </c>
      <c r="F45" s="11" t="str">
        <f>"02"</f>
        <v>02</v>
      </c>
      <c r="G45" s="11" t="str">
        <f>"25"</f>
        <v>25</v>
      </c>
      <c r="H45" s="11" t="s">
        <v>14</v>
      </c>
      <c r="I45" s="15"/>
    </row>
    <row r="46" spans="2:9" ht="21" customHeight="1">
      <c r="B46" s="8">
        <v>43</v>
      </c>
      <c r="C46" s="11" t="s">
        <v>31</v>
      </c>
      <c r="D46" s="11" t="str">
        <f>"唐茜"</f>
        <v>唐茜</v>
      </c>
      <c r="E46" s="12" t="str">
        <f>"20220307"</f>
        <v>20220307</v>
      </c>
      <c r="F46" s="11" t="str">
        <f>"03"</f>
        <v>03</v>
      </c>
      <c r="G46" s="11" t="str">
        <f>"07"</f>
        <v>07</v>
      </c>
      <c r="H46" s="11" t="s">
        <v>39</v>
      </c>
      <c r="I46" s="15"/>
    </row>
    <row r="47" spans="2:9" ht="21" customHeight="1">
      <c r="B47" s="8">
        <v>44</v>
      </c>
      <c r="C47" s="11" t="s">
        <v>31</v>
      </c>
      <c r="D47" s="11" t="str">
        <f>"周盈"</f>
        <v>周盈</v>
      </c>
      <c r="E47" s="12" t="str">
        <f>"20220316"</f>
        <v>20220316</v>
      </c>
      <c r="F47" s="11" t="str">
        <f>"03"</f>
        <v>03</v>
      </c>
      <c r="G47" s="11" t="str">
        <f>"16"</f>
        <v>16</v>
      </c>
      <c r="H47" s="11" t="s">
        <v>40</v>
      </c>
      <c r="I47" s="15"/>
    </row>
    <row r="48" spans="2:9" ht="21" customHeight="1">
      <c r="B48" s="8">
        <v>45</v>
      </c>
      <c r="C48" s="11" t="s">
        <v>31</v>
      </c>
      <c r="D48" s="11" t="str">
        <f>"游宇杰"</f>
        <v>游宇杰</v>
      </c>
      <c r="E48" s="12" t="str">
        <f>"20220302"</f>
        <v>20220302</v>
      </c>
      <c r="F48" s="11" t="str">
        <f>"03"</f>
        <v>03</v>
      </c>
      <c r="G48" s="11" t="str">
        <f>"02"</f>
        <v>02</v>
      </c>
      <c r="H48" s="11" t="s">
        <v>41</v>
      </c>
      <c r="I48" s="15"/>
    </row>
    <row r="49" spans="2:9" ht="21" customHeight="1">
      <c r="B49" s="8">
        <v>46</v>
      </c>
      <c r="C49" s="11" t="s">
        <v>31</v>
      </c>
      <c r="D49" s="11" t="str">
        <f>"黄旸"</f>
        <v>黄旸</v>
      </c>
      <c r="E49" s="12" t="str">
        <f>"20220312"</f>
        <v>20220312</v>
      </c>
      <c r="F49" s="11" t="str">
        <f>"03"</f>
        <v>03</v>
      </c>
      <c r="G49" s="11" t="str">
        <f>"12"</f>
        <v>12</v>
      </c>
      <c r="H49" s="11" t="s">
        <v>42</v>
      </c>
      <c r="I49" s="15"/>
    </row>
    <row r="50" spans="2:9" ht="21" customHeight="1">
      <c r="B50" s="8">
        <v>47</v>
      </c>
      <c r="C50" s="11" t="s">
        <v>31</v>
      </c>
      <c r="D50" s="11" t="str">
        <f>"刘勤"</f>
        <v>刘勤</v>
      </c>
      <c r="E50" s="12" t="str">
        <f>"20220226"</f>
        <v>20220226</v>
      </c>
      <c r="F50" s="11" t="str">
        <f>"02"</f>
        <v>02</v>
      </c>
      <c r="G50" s="11" t="str">
        <f>"26"</f>
        <v>26</v>
      </c>
      <c r="H50" s="11" t="s">
        <v>43</v>
      </c>
      <c r="I50" s="15"/>
    </row>
    <row r="51" spans="2:9" ht="21" customHeight="1">
      <c r="B51" s="8">
        <v>48</v>
      </c>
      <c r="C51" s="11" t="s">
        <v>31</v>
      </c>
      <c r="D51" s="11" t="str">
        <f>"孙绿容"</f>
        <v>孙绿容</v>
      </c>
      <c r="E51" s="12" t="str">
        <f>"20220305"</f>
        <v>20220305</v>
      </c>
      <c r="F51" s="11" t="str">
        <f>"03"</f>
        <v>03</v>
      </c>
      <c r="G51" s="11" t="str">
        <f>"05"</f>
        <v>05</v>
      </c>
      <c r="H51" s="11" t="s">
        <v>15</v>
      </c>
      <c r="I51" s="15"/>
    </row>
    <row r="52" spans="2:9" ht="21" customHeight="1">
      <c r="B52" s="8">
        <v>49</v>
      </c>
      <c r="C52" s="11" t="s">
        <v>31</v>
      </c>
      <c r="D52" s="11" t="str">
        <f>"彭展宏"</f>
        <v>彭展宏</v>
      </c>
      <c r="E52" s="12" t="str">
        <f>"20220311"</f>
        <v>20220311</v>
      </c>
      <c r="F52" s="11" t="str">
        <f>"03"</f>
        <v>03</v>
      </c>
      <c r="G52" s="11" t="str">
        <f>"11"</f>
        <v>11</v>
      </c>
      <c r="H52" s="11" t="s">
        <v>15</v>
      </c>
      <c r="I52" s="15"/>
    </row>
    <row r="53" spans="2:9" ht="21" customHeight="1">
      <c r="B53" s="8">
        <v>50</v>
      </c>
      <c r="C53" s="11" t="s">
        <v>31</v>
      </c>
      <c r="D53" s="11" t="str">
        <f>"谢文婷"</f>
        <v>谢文婷</v>
      </c>
      <c r="E53" s="12" t="str">
        <f>"20220314"</f>
        <v>20220314</v>
      </c>
      <c r="F53" s="11" t="str">
        <f>"03"</f>
        <v>03</v>
      </c>
      <c r="G53" s="11" t="str">
        <f>"14"</f>
        <v>14</v>
      </c>
      <c r="H53" s="11" t="s">
        <v>15</v>
      </c>
      <c r="I53" s="15"/>
    </row>
    <row r="54" spans="2:9" ht="21" customHeight="1">
      <c r="B54" s="8">
        <v>51</v>
      </c>
      <c r="C54" s="11" t="s">
        <v>31</v>
      </c>
      <c r="D54" s="11" t="str">
        <f>"何中凯"</f>
        <v>何中凯</v>
      </c>
      <c r="E54" s="12" t="str">
        <f>"20220205"</f>
        <v>20220205</v>
      </c>
      <c r="F54" s="11" t="str">
        <f aca="true" t="shared" si="1" ref="F54:F76">"02"</f>
        <v>02</v>
      </c>
      <c r="G54" s="11" t="str">
        <f>"05"</f>
        <v>05</v>
      </c>
      <c r="H54" s="11" t="s">
        <v>44</v>
      </c>
      <c r="I54" s="15"/>
    </row>
    <row r="55" spans="2:9" ht="21" customHeight="1">
      <c r="B55" s="8">
        <v>52</v>
      </c>
      <c r="C55" s="11" t="s">
        <v>31</v>
      </c>
      <c r="D55" s="11" t="str">
        <f>"刘彬文"</f>
        <v>刘彬文</v>
      </c>
      <c r="E55" s="12" t="str">
        <f>"20220206"</f>
        <v>20220206</v>
      </c>
      <c r="F55" s="11" t="str">
        <f t="shared" si="1"/>
        <v>02</v>
      </c>
      <c r="G55" s="11" t="str">
        <f>"06"</f>
        <v>06</v>
      </c>
      <c r="H55" s="11" t="s">
        <v>45</v>
      </c>
      <c r="I55" s="15"/>
    </row>
    <row r="56" spans="2:9" ht="21" customHeight="1">
      <c r="B56" s="8">
        <v>53</v>
      </c>
      <c r="C56" s="11" t="s">
        <v>31</v>
      </c>
      <c r="D56" s="11" t="str">
        <f>"蒋午阳"</f>
        <v>蒋午阳</v>
      </c>
      <c r="E56" s="12" t="str">
        <f>"20220222"</f>
        <v>20220222</v>
      </c>
      <c r="F56" s="11" t="str">
        <f t="shared" si="1"/>
        <v>02</v>
      </c>
      <c r="G56" s="11" t="str">
        <f>"22"</f>
        <v>22</v>
      </c>
      <c r="H56" s="11" t="s">
        <v>46</v>
      </c>
      <c r="I56" s="15"/>
    </row>
    <row r="57" spans="2:9" ht="21" customHeight="1">
      <c r="B57" s="8">
        <v>54</v>
      </c>
      <c r="C57" s="11" t="s">
        <v>31</v>
      </c>
      <c r="D57" s="11" t="str">
        <f>"邹艳梅"</f>
        <v>邹艳梅</v>
      </c>
      <c r="E57" s="12" t="str">
        <f>"20220216"</f>
        <v>20220216</v>
      </c>
      <c r="F57" s="11" t="str">
        <f t="shared" si="1"/>
        <v>02</v>
      </c>
      <c r="G57" s="11" t="str">
        <f>"16"</f>
        <v>16</v>
      </c>
      <c r="H57" s="11" t="s">
        <v>47</v>
      </c>
      <c r="I57" s="15"/>
    </row>
    <row r="58" spans="2:9" ht="21" customHeight="1">
      <c r="B58" s="8">
        <v>55</v>
      </c>
      <c r="C58" s="11" t="s">
        <v>31</v>
      </c>
      <c r="D58" s="11" t="str">
        <f>"雷璐瑶"</f>
        <v>雷璐瑶</v>
      </c>
      <c r="E58" s="12" t="str">
        <f>"20220223"</f>
        <v>20220223</v>
      </c>
      <c r="F58" s="11" t="str">
        <f t="shared" si="1"/>
        <v>02</v>
      </c>
      <c r="G58" s="11" t="str">
        <f>"23"</f>
        <v>23</v>
      </c>
      <c r="H58" s="11" t="s">
        <v>20</v>
      </c>
      <c r="I58" s="15"/>
    </row>
    <row r="59" spans="2:9" ht="21" customHeight="1">
      <c r="B59" s="8">
        <v>56</v>
      </c>
      <c r="C59" s="8" t="s">
        <v>31</v>
      </c>
      <c r="D59" s="8" t="str">
        <f>"肖小燕"</f>
        <v>肖小燕</v>
      </c>
      <c r="E59" s="9" t="str">
        <f>"20220201"</f>
        <v>20220201</v>
      </c>
      <c r="F59" s="8" t="str">
        <f t="shared" si="1"/>
        <v>02</v>
      </c>
      <c r="G59" s="8" t="str">
        <f>"01"</f>
        <v>01</v>
      </c>
      <c r="H59" s="10" t="s">
        <v>21</v>
      </c>
      <c r="I59" s="15"/>
    </row>
    <row r="60" spans="2:9" ht="21" customHeight="1">
      <c r="B60" s="8">
        <v>57</v>
      </c>
      <c r="C60" s="11" t="s">
        <v>31</v>
      </c>
      <c r="D60" s="11" t="str">
        <f>"滕峻成"</f>
        <v>滕峻成</v>
      </c>
      <c r="E60" s="12" t="str">
        <f>"20220204"</f>
        <v>20220204</v>
      </c>
      <c r="F60" s="11" t="str">
        <f t="shared" si="1"/>
        <v>02</v>
      </c>
      <c r="G60" s="11" t="str">
        <f>"04"</f>
        <v>04</v>
      </c>
      <c r="H60" s="13" t="s">
        <v>21</v>
      </c>
      <c r="I60" s="15"/>
    </row>
    <row r="61" spans="2:9" ht="21" customHeight="1">
      <c r="B61" s="8">
        <v>58</v>
      </c>
      <c r="C61" s="11" t="s">
        <v>31</v>
      </c>
      <c r="D61" s="11" t="str">
        <f>"周博"</f>
        <v>周博</v>
      </c>
      <c r="E61" s="12" t="str">
        <f>"20220207"</f>
        <v>20220207</v>
      </c>
      <c r="F61" s="11" t="str">
        <f t="shared" si="1"/>
        <v>02</v>
      </c>
      <c r="G61" s="11" t="str">
        <f>"07"</f>
        <v>07</v>
      </c>
      <c r="H61" s="13" t="s">
        <v>21</v>
      </c>
      <c r="I61" s="15"/>
    </row>
    <row r="62" spans="2:9" ht="21" customHeight="1">
      <c r="B62" s="8">
        <v>59</v>
      </c>
      <c r="C62" s="11" t="s">
        <v>31</v>
      </c>
      <c r="D62" s="11" t="str">
        <f>"肖裕玲"</f>
        <v>肖裕玲</v>
      </c>
      <c r="E62" s="12" t="str">
        <f>"20220208"</f>
        <v>20220208</v>
      </c>
      <c r="F62" s="11" t="str">
        <f t="shared" si="1"/>
        <v>02</v>
      </c>
      <c r="G62" s="11" t="str">
        <f>"08"</f>
        <v>08</v>
      </c>
      <c r="H62" s="13" t="s">
        <v>21</v>
      </c>
      <c r="I62" s="15"/>
    </row>
    <row r="63" spans="2:9" ht="21" customHeight="1">
      <c r="B63" s="8">
        <v>60</v>
      </c>
      <c r="C63" s="11" t="s">
        <v>31</v>
      </c>
      <c r="D63" s="11" t="str">
        <f>"邓浪"</f>
        <v>邓浪</v>
      </c>
      <c r="E63" s="12" t="str">
        <f>"20220209"</f>
        <v>20220209</v>
      </c>
      <c r="F63" s="11" t="str">
        <f t="shared" si="1"/>
        <v>02</v>
      </c>
      <c r="G63" s="11" t="str">
        <f>"09"</f>
        <v>09</v>
      </c>
      <c r="H63" s="13" t="s">
        <v>21</v>
      </c>
      <c r="I63" s="15"/>
    </row>
    <row r="64" spans="2:9" ht="21" customHeight="1">
      <c r="B64" s="8">
        <v>61</v>
      </c>
      <c r="C64" s="11" t="s">
        <v>31</v>
      </c>
      <c r="D64" s="11" t="str">
        <f>"何梦洁"</f>
        <v>何梦洁</v>
      </c>
      <c r="E64" s="12" t="str">
        <f>"20220210"</f>
        <v>20220210</v>
      </c>
      <c r="F64" s="11" t="str">
        <f t="shared" si="1"/>
        <v>02</v>
      </c>
      <c r="G64" s="11" t="str">
        <f>"10"</f>
        <v>10</v>
      </c>
      <c r="H64" s="13" t="s">
        <v>21</v>
      </c>
      <c r="I64" s="15"/>
    </row>
    <row r="65" spans="2:9" ht="21" customHeight="1">
      <c r="B65" s="8">
        <v>62</v>
      </c>
      <c r="C65" s="11" t="s">
        <v>31</v>
      </c>
      <c r="D65" s="11" t="str">
        <f>"罗宇佳"</f>
        <v>罗宇佳</v>
      </c>
      <c r="E65" s="12" t="str">
        <f>"20220211"</f>
        <v>20220211</v>
      </c>
      <c r="F65" s="11" t="str">
        <f t="shared" si="1"/>
        <v>02</v>
      </c>
      <c r="G65" s="11" t="str">
        <f>"11"</f>
        <v>11</v>
      </c>
      <c r="H65" s="13" t="s">
        <v>21</v>
      </c>
      <c r="I65" s="15"/>
    </row>
    <row r="66" spans="2:9" s="1" customFormat="1" ht="21" customHeight="1">
      <c r="B66" s="8">
        <v>63</v>
      </c>
      <c r="C66" s="11" t="s">
        <v>31</v>
      </c>
      <c r="D66" s="11" t="str">
        <f>"罗珍"</f>
        <v>罗珍</v>
      </c>
      <c r="E66" s="12" t="str">
        <f>"20220212"</f>
        <v>20220212</v>
      </c>
      <c r="F66" s="11" t="str">
        <f t="shared" si="1"/>
        <v>02</v>
      </c>
      <c r="G66" s="11" t="str">
        <f>"12"</f>
        <v>12</v>
      </c>
      <c r="H66" s="13" t="s">
        <v>21</v>
      </c>
      <c r="I66" s="16"/>
    </row>
    <row r="67" spans="2:9" ht="21" customHeight="1">
      <c r="B67" s="8">
        <v>64</v>
      </c>
      <c r="C67" s="11" t="s">
        <v>31</v>
      </c>
      <c r="D67" s="11" t="str">
        <f>"苏骏"</f>
        <v>苏骏</v>
      </c>
      <c r="E67" s="12" t="str">
        <f>"20220214"</f>
        <v>20220214</v>
      </c>
      <c r="F67" s="11" t="str">
        <f t="shared" si="1"/>
        <v>02</v>
      </c>
      <c r="G67" s="11" t="str">
        <f>"14"</f>
        <v>14</v>
      </c>
      <c r="H67" s="13" t="s">
        <v>21</v>
      </c>
      <c r="I67" s="15"/>
    </row>
    <row r="68" spans="2:9" ht="21" customHeight="1">
      <c r="B68" s="8">
        <v>65</v>
      </c>
      <c r="C68" s="11" t="s">
        <v>31</v>
      </c>
      <c r="D68" s="11" t="str">
        <f>"毛婷"</f>
        <v>毛婷</v>
      </c>
      <c r="E68" s="12" t="str">
        <f>"20220215"</f>
        <v>20220215</v>
      </c>
      <c r="F68" s="11" t="str">
        <f t="shared" si="1"/>
        <v>02</v>
      </c>
      <c r="G68" s="11" t="str">
        <f>"15"</f>
        <v>15</v>
      </c>
      <c r="H68" s="13" t="s">
        <v>21</v>
      </c>
      <c r="I68" s="15"/>
    </row>
    <row r="69" spans="2:9" ht="21" customHeight="1">
      <c r="B69" s="8">
        <v>66</v>
      </c>
      <c r="C69" s="11" t="s">
        <v>31</v>
      </c>
      <c r="D69" s="11" t="str">
        <f>"岳炀"</f>
        <v>岳炀</v>
      </c>
      <c r="E69" s="12" t="str">
        <f>"20220217"</f>
        <v>20220217</v>
      </c>
      <c r="F69" s="11" t="str">
        <f t="shared" si="1"/>
        <v>02</v>
      </c>
      <c r="G69" s="11" t="str">
        <f>"17"</f>
        <v>17</v>
      </c>
      <c r="H69" s="13" t="s">
        <v>21</v>
      </c>
      <c r="I69" s="15"/>
    </row>
    <row r="70" spans="2:9" ht="21" customHeight="1">
      <c r="B70" s="8">
        <v>67</v>
      </c>
      <c r="C70" s="11" t="s">
        <v>31</v>
      </c>
      <c r="D70" s="11" t="str">
        <f>"李一帆"</f>
        <v>李一帆</v>
      </c>
      <c r="E70" s="12" t="str">
        <f>"20220218"</f>
        <v>20220218</v>
      </c>
      <c r="F70" s="11" t="str">
        <f t="shared" si="1"/>
        <v>02</v>
      </c>
      <c r="G70" s="11" t="str">
        <f>"18"</f>
        <v>18</v>
      </c>
      <c r="H70" s="13" t="s">
        <v>21</v>
      </c>
      <c r="I70" s="15"/>
    </row>
    <row r="71" spans="2:9" ht="21" customHeight="1">
      <c r="B71" s="8">
        <v>68</v>
      </c>
      <c r="C71" s="11" t="s">
        <v>31</v>
      </c>
      <c r="D71" s="11" t="str">
        <f>"石洪"</f>
        <v>石洪</v>
      </c>
      <c r="E71" s="12" t="str">
        <f>"20220219"</f>
        <v>20220219</v>
      </c>
      <c r="F71" s="11" t="str">
        <f t="shared" si="1"/>
        <v>02</v>
      </c>
      <c r="G71" s="11" t="str">
        <f>"19"</f>
        <v>19</v>
      </c>
      <c r="H71" s="13" t="s">
        <v>21</v>
      </c>
      <c r="I71" s="15"/>
    </row>
    <row r="72" spans="2:9" ht="21" customHeight="1">
      <c r="B72" s="8">
        <v>69</v>
      </c>
      <c r="C72" s="11" t="s">
        <v>31</v>
      </c>
      <c r="D72" s="11" t="str">
        <f>"曾东柱"</f>
        <v>曾东柱</v>
      </c>
      <c r="E72" s="12" t="str">
        <f>"20220220"</f>
        <v>20220220</v>
      </c>
      <c r="F72" s="11" t="str">
        <f t="shared" si="1"/>
        <v>02</v>
      </c>
      <c r="G72" s="11" t="str">
        <f>"20"</f>
        <v>20</v>
      </c>
      <c r="H72" s="13" t="s">
        <v>21</v>
      </c>
      <c r="I72" s="15"/>
    </row>
    <row r="73" spans="2:9" ht="21" customHeight="1">
      <c r="B73" s="8">
        <v>70</v>
      </c>
      <c r="C73" s="11" t="s">
        <v>31</v>
      </c>
      <c r="D73" s="11" t="str">
        <f>"刘吉"</f>
        <v>刘吉</v>
      </c>
      <c r="E73" s="12" t="str">
        <f>"20220221"</f>
        <v>20220221</v>
      </c>
      <c r="F73" s="11" t="str">
        <f t="shared" si="1"/>
        <v>02</v>
      </c>
      <c r="G73" s="11" t="str">
        <f>"21"</f>
        <v>21</v>
      </c>
      <c r="H73" s="13" t="s">
        <v>21</v>
      </c>
      <c r="I73" s="15"/>
    </row>
    <row r="74" spans="2:9" ht="21" customHeight="1">
      <c r="B74" s="8">
        <v>71</v>
      </c>
      <c r="C74" s="11" t="s">
        <v>31</v>
      </c>
      <c r="D74" s="11" t="str">
        <f>"赵雅妮"</f>
        <v>赵雅妮</v>
      </c>
      <c r="E74" s="12" t="str">
        <f>"20220227"</f>
        <v>20220227</v>
      </c>
      <c r="F74" s="11" t="str">
        <f t="shared" si="1"/>
        <v>02</v>
      </c>
      <c r="G74" s="11" t="str">
        <f>"27"</f>
        <v>27</v>
      </c>
      <c r="H74" s="13" t="s">
        <v>21</v>
      </c>
      <c r="I74" s="15"/>
    </row>
    <row r="75" spans="2:9" ht="21" customHeight="1">
      <c r="B75" s="8">
        <v>72</v>
      </c>
      <c r="C75" s="11" t="s">
        <v>31</v>
      </c>
      <c r="D75" s="11" t="str">
        <f>"曾经伟"</f>
        <v>曾经伟</v>
      </c>
      <c r="E75" s="12" t="str">
        <f>"20220229"</f>
        <v>20220229</v>
      </c>
      <c r="F75" s="11" t="str">
        <f t="shared" si="1"/>
        <v>02</v>
      </c>
      <c r="G75" s="11" t="str">
        <f>"29"</f>
        <v>29</v>
      </c>
      <c r="H75" s="13" t="s">
        <v>21</v>
      </c>
      <c r="I75" s="15"/>
    </row>
    <row r="76" spans="2:9" ht="21" customHeight="1">
      <c r="B76" s="8">
        <v>73</v>
      </c>
      <c r="C76" s="11" t="s">
        <v>31</v>
      </c>
      <c r="D76" s="11" t="str">
        <f>"孙海玉"</f>
        <v>孙海玉</v>
      </c>
      <c r="E76" s="12" t="str">
        <f>"20220230"</f>
        <v>20220230</v>
      </c>
      <c r="F76" s="11" t="str">
        <f t="shared" si="1"/>
        <v>02</v>
      </c>
      <c r="G76" s="11" t="str">
        <f>"30"</f>
        <v>30</v>
      </c>
      <c r="H76" s="13" t="s">
        <v>21</v>
      </c>
      <c r="I76" s="15"/>
    </row>
    <row r="77" spans="2:9" ht="21" customHeight="1">
      <c r="B77" s="8">
        <v>74</v>
      </c>
      <c r="C77" s="8" t="s">
        <v>31</v>
      </c>
      <c r="D77" s="8" t="str">
        <f>"陈静"</f>
        <v>陈静</v>
      </c>
      <c r="E77" s="9" t="str">
        <f>"20220301"</f>
        <v>20220301</v>
      </c>
      <c r="F77" s="8" t="str">
        <f aca="true" t="shared" si="2" ref="F77:F82">"03"</f>
        <v>03</v>
      </c>
      <c r="G77" s="8" t="str">
        <f>"01"</f>
        <v>01</v>
      </c>
      <c r="H77" s="10" t="s">
        <v>21</v>
      </c>
      <c r="I77" s="15"/>
    </row>
    <row r="78" spans="2:9" ht="21" customHeight="1">
      <c r="B78" s="8">
        <v>75</v>
      </c>
      <c r="C78" s="11" t="s">
        <v>31</v>
      </c>
      <c r="D78" s="11" t="str">
        <f>"罗慧怡"</f>
        <v>罗慧怡</v>
      </c>
      <c r="E78" s="12" t="str">
        <f>"20220303"</f>
        <v>20220303</v>
      </c>
      <c r="F78" s="11" t="str">
        <f t="shared" si="2"/>
        <v>03</v>
      </c>
      <c r="G78" s="11" t="str">
        <f>"03"</f>
        <v>03</v>
      </c>
      <c r="H78" s="13" t="s">
        <v>21</v>
      </c>
      <c r="I78" s="15"/>
    </row>
    <row r="79" spans="2:9" ht="21" customHeight="1">
      <c r="B79" s="8">
        <v>76</v>
      </c>
      <c r="C79" s="11" t="s">
        <v>31</v>
      </c>
      <c r="D79" s="11" t="str">
        <f>"张曼"</f>
        <v>张曼</v>
      </c>
      <c r="E79" s="12" t="str">
        <f>"20220304"</f>
        <v>20220304</v>
      </c>
      <c r="F79" s="11" t="str">
        <f t="shared" si="2"/>
        <v>03</v>
      </c>
      <c r="G79" s="11" t="str">
        <f>"04"</f>
        <v>04</v>
      </c>
      <c r="H79" s="13" t="s">
        <v>21</v>
      </c>
      <c r="I79" s="15"/>
    </row>
    <row r="80" spans="2:9" ht="21" customHeight="1">
      <c r="B80" s="8">
        <v>77</v>
      </c>
      <c r="C80" s="11" t="s">
        <v>31</v>
      </c>
      <c r="D80" s="11" t="str">
        <f>"侯莉莎"</f>
        <v>侯莉莎</v>
      </c>
      <c r="E80" s="12" t="str">
        <f>"20220306"</f>
        <v>20220306</v>
      </c>
      <c r="F80" s="11" t="str">
        <f t="shared" si="2"/>
        <v>03</v>
      </c>
      <c r="G80" s="11" t="str">
        <f>"06"</f>
        <v>06</v>
      </c>
      <c r="H80" s="13" t="s">
        <v>21</v>
      </c>
      <c r="I80" s="15"/>
    </row>
    <row r="81" spans="2:9" ht="21" customHeight="1">
      <c r="B81" s="8">
        <v>78</v>
      </c>
      <c r="C81" s="11" t="s">
        <v>31</v>
      </c>
      <c r="D81" s="11" t="str">
        <f>"刘铭洋"</f>
        <v>刘铭洋</v>
      </c>
      <c r="E81" s="12" t="str">
        <f>"20220308"</f>
        <v>20220308</v>
      </c>
      <c r="F81" s="11" t="str">
        <f t="shared" si="2"/>
        <v>03</v>
      </c>
      <c r="G81" s="11" t="str">
        <f>"08"</f>
        <v>08</v>
      </c>
      <c r="H81" s="13" t="s">
        <v>21</v>
      </c>
      <c r="I81" s="15"/>
    </row>
    <row r="82" spans="2:9" ht="21" customHeight="1">
      <c r="B82" s="8">
        <v>79</v>
      </c>
      <c r="C82" s="11" t="s">
        <v>31</v>
      </c>
      <c r="D82" s="11" t="str">
        <f>"石瑶"</f>
        <v>石瑶</v>
      </c>
      <c r="E82" s="12" t="str">
        <f>"20220310"</f>
        <v>20220310</v>
      </c>
      <c r="F82" s="11" t="str">
        <f t="shared" si="2"/>
        <v>03</v>
      </c>
      <c r="G82" s="11" t="str">
        <f>"10"</f>
        <v>10</v>
      </c>
      <c r="H82" s="13" t="s">
        <v>21</v>
      </c>
      <c r="I82" s="15"/>
    </row>
    <row r="83" spans="2:9" s="1" customFormat="1" ht="21" customHeight="1">
      <c r="B83" s="8">
        <v>80</v>
      </c>
      <c r="C83" s="8" t="s">
        <v>48</v>
      </c>
      <c r="D83" s="8" t="str">
        <f>"孙嘉阳"</f>
        <v>孙嘉阳</v>
      </c>
      <c r="E83" s="9" t="str">
        <f>"20220421"</f>
        <v>20220421</v>
      </c>
      <c r="F83" s="8" t="str">
        <f>"04"</f>
        <v>04</v>
      </c>
      <c r="G83" s="8" t="str">
        <f>"21"</f>
        <v>21</v>
      </c>
      <c r="H83" s="8" t="s">
        <v>49</v>
      </c>
      <c r="I83" s="16" t="s">
        <v>11</v>
      </c>
    </row>
    <row r="84" spans="2:9" ht="21" customHeight="1">
      <c r="B84" s="8">
        <v>81</v>
      </c>
      <c r="C84" s="8" t="s">
        <v>48</v>
      </c>
      <c r="D84" s="8" t="str">
        <f>"陈杰"</f>
        <v>陈杰</v>
      </c>
      <c r="E84" s="9" t="str">
        <f>"20220415"</f>
        <v>20220415</v>
      </c>
      <c r="F84" s="8" t="str">
        <f>"04"</f>
        <v>04</v>
      </c>
      <c r="G84" s="8" t="str">
        <f>"15"</f>
        <v>15</v>
      </c>
      <c r="H84" s="8" t="s">
        <v>50</v>
      </c>
      <c r="I84" s="15" t="s">
        <v>11</v>
      </c>
    </row>
    <row r="85" spans="2:9" ht="21" customHeight="1">
      <c r="B85" s="8">
        <v>82</v>
      </c>
      <c r="C85" s="11" t="s">
        <v>48</v>
      </c>
      <c r="D85" s="11" t="str">
        <f>"雷楠楠"</f>
        <v>雷楠楠</v>
      </c>
      <c r="E85" s="12" t="str">
        <f>"20220414"</f>
        <v>20220414</v>
      </c>
      <c r="F85" s="11" t="str">
        <f>"04"</f>
        <v>04</v>
      </c>
      <c r="G85" s="11" t="str">
        <f>"14"</f>
        <v>14</v>
      </c>
      <c r="H85" s="11" t="s">
        <v>51</v>
      </c>
      <c r="I85" s="15"/>
    </row>
    <row r="86" spans="2:9" ht="21" customHeight="1">
      <c r="B86" s="8">
        <v>83</v>
      </c>
      <c r="C86" s="11" t="s">
        <v>48</v>
      </c>
      <c r="D86" s="11" t="str">
        <f>"陶哲篪"</f>
        <v>陶哲篪</v>
      </c>
      <c r="E86" s="12" t="str">
        <f>"20220411"</f>
        <v>20220411</v>
      </c>
      <c r="F86" s="11" t="str">
        <f>"04"</f>
        <v>04</v>
      </c>
      <c r="G86" s="11" t="str">
        <f>"11"</f>
        <v>11</v>
      </c>
      <c r="H86" s="11" t="s">
        <v>52</v>
      </c>
      <c r="I86" s="15"/>
    </row>
    <row r="87" spans="2:9" ht="21" customHeight="1">
      <c r="B87" s="8">
        <v>84</v>
      </c>
      <c r="C87" s="11" t="s">
        <v>48</v>
      </c>
      <c r="D87" s="11" t="str">
        <f>"黄滔"</f>
        <v>黄滔</v>
      </c>
      <c r="E87" s="12" t="str">
        <f>"20220413"</f>
        <v>20220413</v>
      </c>
      <c r="F87" s="11" t="str">
        <f>"04"</f>
        <v>04</v>
      </c>
      <c r="G87" s="11" t="str">
        <f>"13"</f>
        <v>13</v>
      </c>
      <c r="H87" s="11" t="s">
        <v>53</v>
      </c>
      <c r="I87" s="15"/>
    </row>
    <row r="88" spans="2:9" ht="21" customHeight="1">
      <c r="B88" s="8">
        <v>85</v>
      </c>
      <c r="C88" s="11" t="s">
        <v>48</v>
      </c>
      <c r="D88" s="11" t="str">
        <f>"陈子豪"</f>
        <v>陈子豪</v>
      </c>
      <c r="E88" s="12" t="str">
        <f>"20220512"</f>
        <v>20220512</v>
      </c>
      <c r="F88" s="11" t="str">
        <f>"05"</f>
        <v>05</v>
      </c>
      <c r="G88" s="11" t="str">
        <f>"12"</f>
        <v>12</v>
      </c>
      <c r="H88" s="11" t="s">
        <v>53</v>
      </c>
      <c r="I88" s="15"/>
    </row>
    <row r="89" spans="2:9" ht="21" customHeight="1">
      <c r="B89" s="8">
        <v>86</v>
      </c>
      <c r="C89" s="11" t="s">
        <v>48</v>
      </c>
      <c r="D89" s="11" t="str">
        <f>"陈家豪"</f>
        <v>陈家豪</v>
      </c>
      <c r="E89" s="12" t="str">
        <f>"20220504"</f>
        <v>20220504</v>
      </c>
      <c r="F89" s="11" t="str">
        <f>"05"</f>
        <v>05</v>
      </c>
      <c r="G89" s="11" t="str">
        <f>"04"</f>
        <v>04</v>
      </c>
      <c r="H89" s="11" t="s">
        <v>10</v>
      </c>
      <c r="I89" s="15"/>
    </row>
    <row r="90" spans="2:9" ht="21" customHeight="1">
      <c r="B90" s="8">
        <v>87</v>
      </c>
      <c r="C90" s="11" t="s">
        <v>48</v>
      </c>
      <c r="D90" s="11" t="str">
        <f>"黄喆"</f>
        <v>黄喆</v>
      </c>
      <c r="E90" s="12" t="str">
        <f>"20220420"</f>
        <v>20220420</v>
      </c>
      <c r="F90" s="11" t="str">
        <f>"04"</f>
        <v>04</v>
      </c>
      <c r="G90" s="11" t="str">
        <f>"20"</f>
        <v>20</v>
      </c>
      <c r="H90" s="11" t="s">
        <v>54</v>
      </c>
      <c r="I90" s="15"/>
    </row>
    <row r="91" spans="2:9" ht="21" customHeight="1">
      <c r="B91" s="8">
        <v>88</v>
      </c>
      <c r="C91" s="11" t="s">
        <v>48</v>
      </c>
      <c r="D91" s="11" t="str">
        <f>"陈泽群"</f>
        <v>陈泽群</v>
      </c>
      <c r="E91" s="12" t="str">
        <f>"20220508"</f>
        <v>20220508</v>
      </c>
      <c r="F91" s="11" t="str">
        <f>"05"</f>
        <v>05</v>
      </c>
      <c r="G91" s="11" t="str">
        <f>"08"</f>
        <v>08</v>
      </c>
      <c r="H91" s="11" t="s">
        <v>55</v>
      </c>
      <c r="I91" s="15"/>
    </row>
    <row r="92" spans="2:9" ht="21" customHeight="1">
      <c r="B92" s="8">
        <v>89</v>
      </c>
      <c r="C92" s="8" t="s">
        <v>48</v>
      </c>
      <c r="D92" s="8" t="str">
        <f>"杨得志"</f>
        <v>杨得志</v>
      </c>
      <c r="E92" s="9" t="str">
        <f>"20220401"</f>
        <v>20220401</v>
      </c>
      <c r="F92" s="8" t="str">
        <f aca="true" t="shared" si="3" ref="F92:F98">"04"</f>
        <v>04</v>
      </c>
      <c r="G92" s="8" t="str">
        <f>"01"</f>
        <v>01</v>
      </c>
      <c r="H92" s="10" t="s">
        <v>21</v>
      </c>
      <c r="I92" s="15"/>
    </row>
    <row r="93" spans="2:9" ht="21" customHeight="1">
      <c r="B93" s="8">
        <v>90</v>
      </c>
      <c r="C93" s="11" t="s">
        <v>48</v>
      </c>
      <c r="D93" s="11" t="str">
        <f>"厉俊杰"</f>
        <v>厉俊杰</v>
      </c>
      <c r="E93" s="12" t="str">
        <f>"20220407"</f>
        <v>20220407</v>
      </c>
      <c r="F93" s="11" t="str">
        <f t="shared" si="3"/>
        <v>04</v>
      </c>
      <c r="G93" s="11" t="str">
        <f>"07"</f>
        <v>07</v>
      </c>
      <c r="H93" s="13" t="s">
        <v>21</v>
      </c>
      <c r="I93" s="15"/>
    </row>
    <row r="94" spans="2:9" ht="21" customHeight="1">
      <c r="B94" s="8">
        <v>91</v>
      </c>
      <c r="C94" s="11" t="s">
        <v>48</v>
      </c>
      <c r="D94" s="11" t="str">
        <f>"韩敏"</f>
        <v>韩敏</v>
      </c>
      <c r="E94" s="12" t="str">
        <f>"20220412"</f>
        <v>20220412</v>
      </c>
      <c r="F94" s="11" t="str">
        <f t="shared" si="3"/>
        <v>04</v>
      </c>
      <c r="G94" s="11" t="str">
        <f>"12"</f>
        <v>12</v>
      </c>
      <c r="H94" s="13" t="s">
        <v>21</v>
      </c>
      <c r="I94" s="15"/>
    </row>
    <row r="95" spans="2:9" ht="21" customHeight="1">
      <c r="B95" s="8">
        <v>92</v>
      </c>
      <c r="C95" s="11" t="s">
        <v>48</v>
      </c>
      <c r="D95" s="11" t="str">
        <f>"张凌峰"</f>
        <v>张凌峰</v>
      </c>
      <c r="E95" s="12" t="str">
        <f>"20220424"</f>
        <v>20220424</v>
      </c>
      <c r="F95" s="11" t="str">
        <f t="shared" si="3"/>
        <v>04</v>
      </c>
      <c r="G95" s="11" t="str">
        <f>"24"</f>
        <v>24</v>
      </c>
      <c r="H95" s="13" t="s">
        <v>21</v>
      </c>
      <c r="I95" s="15"/>
    </row>
    <row r="96" spans="2:9" ht="21" customHeight="1">
      <c r="B96" s="8">
        <v>93</v>
      </c>
      <c r="C96" s="8" t="s">
        <v>56</v>
      </c>
      <c r="D96" s="8" t="str">
        <f>"李港澳"</f>
        <v>李港澳</v>
      </c>
      <c r="E96" s="9" t="str">
        <f>"20220418"</f>
        <v>20220418</v>
      </c>
      <c r="F96" s="8" t="str">
        <f t="shared" si="3"/>
        <v>04</v>
      </c>
      <c r="G96" s="8" t="str">
        <f>"18"</f>
        <v>18</v>
      </c>
      <c r="H96" s="8" t="s">
        <v>57</v>
      </c>
      <c r="I96" s="15" t="s">
        <v>11</v>
      </c>
    </row>
    <row r="97" spans="2:9" ht="21" customHeight="1">
      <c r="B97" s="8">
        <v>94</v>
      </c>
      <c r="C97" s="8" t="s">
        <v>56</v>
      </c>
      <c r="D97" s="8" t="str">
        <f>"黄秀梅"</f>
        <v>黄秀梅</v>
      </c>
      <c r="E97" s="9" t="str">
        <f>"20220409"</f>
        <v>20220409</v>
      </c>
      <c r="F97" s="8" t="str">
        <f t="shared" si="3"/>
        <v>04</v>
      </c>
      <c r="G97" s="8" t="str">
        <f>"09"</f>
        <v>09</v>
      </c>
      <c r="H97" s="8" t="s">
        <v>29</v>
      </c>
      <c r="I97" s="15" t="s">
        <v>11</v>
      </c>
    </row>
    <row r="98" spans="2:9" ht="21" customHeight="1">
      <c r="B98" s="8">
        <v>95</v>
      </c>
      <c r="C98" s="11" t="s">
        <v>56</v>
      </c>
      <c r="D98" s="11" t="str">
        <f>"冯天佑"</f>
        <v>冯天佑</v>
      </c>
      <c r="E98" s="12" t="str">
        <f>"20220430"</f>
        <v>20220430</v>
      </c>
      <c r="F98" s="11" t="str">
        <f t="shared" si="3"/>
        <v>04</v>
      </c>
      <c r="G98" s="11" t="str">
        <f>"30"</f>
        <v>30</v>
      </c>
      <c r="H98" s="11" t="s">
        <v>29</v>
      </c>
      <c r="I98" s="15" t="s">
        <v>11</v>
      </c>
    </row>
    <row r="99" spans="2:9" ht="21" customHeight="1">
      <c r="B99" s="8">
        <v>96</v>
      </c>
      <c r="C99" s="11" t="s">
        <v>56</v>
      </c>
      <c r="D99" s="11" t="str">
        <f>"王美骄"</f>
        <v>王美骄</v>
      </c>
      <c r="E99" s="12" t="str">
        <f>"20220511"</f>
        <v>20220511</v>
      </c>
      <c r="F99" s="11" t="str">
        <f>"05"</f>
        <v>05</v>
      </c>
      <c r="G99" s="11" t="str">
        <f>"11"</f>
        <v>11</v>
      </c>
      <c r="H99" s="11" t="s">
        <v>29</v>
      </c>
      <c r="I99" s="15" t="s">
        <v>11</v>
      </c>
    </row>
    <row r="100" spans="2:9" ht="21" customHeight="1">
      <c r="B100" s="8">
        <v>97</v>
      </c>
      <c r="C100" s="11" t="s">
        <v>56</v>
      </c>
      <c r="D100" s="11" t="str">
        <f>"姜洁灵"</f>
        <v>姜洁灵</v>
      </c>
      <c r="E100" s="12" t="str">
        <f>"20220417"</f>
        <v>20220417</v>
      </c>
      <c r="F100" s="11" t="str">
        <f>"04"</f>
        <v>04</v>
      </c>
      <c r="G100" s="11" t="str">
        <f>"17"</f>
        <v>17</v>
      </c>
      <c r="H100" s="11" t="s">
        <v>58</v>
      </c>
      <c r="I100" s="15"/>
    </row>
    <row r="101" spans="2:9" ht="21" customHeight="1">
      <c r="B101" s="8">
        <v>98</v>
      </c>
      <c r="C101" s="11" t="s">
        <v>56</v>
      </c>
      <c r="D101" s="11" t="str">
        <f>"刘敏"</f>
        <v>刘敏</v>
      </c>
      <c r="E101" s="12" t="str">
        <f>"20220416"</f>
        <v>20220416</v>
      </c>
      <c r="F101" s="11" t="str">
        <f>"04"</f>
        <v>04</v>
      </c>
      <c r="G101" s="11" t="str">
        <f>"16"</f>
        <v>16</v>
      </c>
      <c r="H101" s="13" t="s">
        <v>21</v>
      </c>
      <c r="I101" s="15"/>
    </row>
    <row r="102" spans="2:9" ht="21" customHeight="1">
      <c r="B102" s="8">
        <v>99</v>
      </c>
      <c r="C102" s="11" t="s">
        <v>56</v>
      </c>
      <c r="D102" s="11" t="str">
        <f>"杨豪"</f>
        <v>杨豪</v>
      </c>
      <c r="E102" s="12" t="str">
        <f>"20220422"</f>
        <v>20220422</v>
      </c>
      <c r="F102" s="11" t="str">
        <f>"04"</f>
        <v>04</v>
      </c>
      <c r="G102" s="11" t="str">
        <f>"22"</f>
        <v>22</v>
      </c>
      <c r="H102" s="13" t="s">
        <v>21</v>
      </c>
      <c r="I102" s="15"/>
    </row>
    <row r="103" spans="2:9" ht="21" customHeight="1">
      <c r="B103" s="8">
        <v>100</v>
      </c>
      <c r="C103" s="11" t="s">
        <v>56</v>
      </c>
      <c r="D103" s="11" t="str">
        <f>"刘喜英"</f>
        <v>刘喜英</v>
      </c>
      <c r="E103" s="12" t="str">
        <f>"20220427"</f>
        <v>20220427</v>
      </c>
      <c r="F103" s="11" t="str">
        <f>"04"</f>
        <v>04</v>
      </c>
      <c r="G103" s="11" t="str">
        <f>"27"</f>
        <v>27</v>
      </c>
      <c r="H103" s="13" t="s">
        <v>21</v>
      </c>
      <c r="I103" s="15"/>
    </row>
    <row r="104" spans="2:9" ht="21" customHeight="1">
      <c r="B104" s="8">
        <v>101</v>
      </c>
      <c r="C104" s="11" t="s">
        <v>56</v>
      </c>
      <c r="D104" s="11" t="str">
        <f>"肖江红"</f>
        <v>肖江红</v>
      </c>
      <c r="E104" s="12" t="str">
        <f>"20220428"</f>
        <v>20220428</v>
      </c>
      <c r="F104" s="11" t="str">
        <f>"04"</f>
        <v>04</v>
      </c>
      <c r="G104" s="11" t="str">
        <f>"28"</f>
        <v>28</v>
      </c>
      <c r="H104" s="13" t="s">
        <v>21</v>
      </c>
      <c r="I104" s="15"/>
    </row>
    <row r="105" spans="2:9" ht="21" customHeight="1">
      <c r="B105" s="8">
        <v>102</v>
      </c>
      <c r="C105" s="11" t="s">
        <v>56</v>
      </c>
      <c r="D105" s="11" t="str">
        <f>"周雁冰"</f>
        <v>周雁冰</v>
      </c>
      <c r="E105" s="12" t="str">
        <f>"20220502"</f>
        <v>20220502</v>
      </c>
      <c r="F105" s="11" t="str">
        <f aca="true" t="shared" si="4" ref="F105:F111">"05"</f>
        <v>05</v>
      </c>
      <c r="G105" s="11" t="str">
        <f>"02"</f>
        <v>02</v>
      </c>
      <c r="H105" s="13" t="s">
        <v>21</v>
      </c>
      <c r="I105" s="15"/>
    </row>
    <row r="106" spans="2:9" ht="21" customHeight="1">
      <c r="B106" s="8">
        <v>103</v>
      </c>
      <c r="C106" s="11" t="s">
        <v>56</v>
      </c>
      <c r="D106" s="11" t="str">
        <f>"陈帆"</f>
        <v>陈帆</v>
      </c>
      <c r="E106" s="12" t="str">
        <f>"20220505"</f>
        <v>20220505</v>
      </c>
      <c r="F106" s="11" t="str">
        <f t="shared" si="4"/>
        <v>05</v>
      </c>
      <c r="G106" s="11" t="str">
        <f>"05"</f>
        <v>05</v>
      </c>
      <c r="H106" s="13" t="s">
        <v>21</v>
      </c>
      <c r="I106" s="15"/>
    </row>
    <row r="107" spans="2:9" ht="21" customHeight="1">
      <c r="B107" s="8">
        <v>104</v>
      </c>
      <c r="C107" s="11" t="s">
        <v>56</v>
      </c>
      <c r="D107" s="11" t="str">
        <f>"陈都有"</f>
        <v>陈都有</v>
      </c>
      <c r="E107" s="12" t="str">
        <f>"20220507"</f>
        <v>20220507</v>
      </c>
      <c r="F107" s="11" t="str">
        <f t="shared" si="4"/>
        <v>05</v>
      </c>
      <c r="G107" s="11" t="str">
        <f>"07"</f>
        <v>07</v>
      </c>
      <c r="H107" s="13" t="s">
        <v>21</v>
      </c>
      <c r="I107" s="15"/>
    </row>
    <row r="108" spans="2:9" ht="21" customHeight="1">
      <c r="B108" s="8">
        <v>105</v>
      </c>
      <c r="C108" s="11" t="s">
        <v>56</v>
      </c>
      <c r="D108" s="11" t="str">
        <f>"马丽梅"</f>
        <v>马丽梅</v>
      </c>
      <c r="E108" s="12" t="str">
        <f>"20220509"</f>
        <v>20220509</v>
      </c>
      <c r="F108" s="11" t="str">
        <f t="shared" si="4"/>
        <v>05</v>
      </c>
      <c r="G108" s="11" t="str">
        <f>"09"</f>
        <v>09</v>
      </c>
      <c r="H108" s="13" t="s">
        <v>21</v>
      </c>
      <c r="I108" s="15"/>
    </row>
    <row r="109" spans="2:9" ht="21" customHeight="1">
      <c r="B109" s="8">
        <v>106</v>
      </c>
      <c r="C109" s="11" t="s">
        <v>56</v>
      </c>
      <c r="D109" s="11" t="str">
        <f>"覃晗"</f>
        <v>覃晗</v>
      </c>
      <c r="E109" s="12" t="str">
        <f>"20220510"</f>
        <v>20220510</v>
      </c>
      <c r="F109" s="11" t="str">
        <f t="shared" si="4"/>
        <v>05</v>
      </c>
      <c r="G109" s="11" t="str">
        <f>"10"</f>
        <v>10</v>
      </c>
      <c r="H109" s="13" t="s">
        <v>21</v>
      </c>
      <c r="I109" s="15"/>
    </row>
    <row r="110" spans="2:9" ht="21" customHeight="1">
      <c r="B110" s="8">
        <v>107</v>
      </c>
      <c r="C110" s="11" t="s">
        <v>56</v>
      </c>
      <c r="D110" s="11" t="str">
        <f>"曾春秋"</f>
        <v>曾春秋</v>
      </c>
      <c r="E110" s="12" t="str">
        <f>"20220516"</f>
        <v>20220516</v>
      </c>
      <c r="F110" s="11" t="str">
        <f t="shared" si="4"/>
        <v>05</v>
      </c>
      <c r="G110" s="11" t="str">
        <f>"16"</f>
        <v>16</v>
      </c>
      <c r="H110" s="13" t="s">
        <v>21</v>
      </c>
      <c r="I110" s="15"/>
    </row>
    <row r="111" spans="2:9" ht="21" customHeight="1">
      <c r="B111" s="8">
        <v>108</v>
      </c>
      <c r="C111" s="8" t="s">
        <v>59</v>
      </c>
      <c r="D111" s="8" t="str">
        <f>"阳小艳"</f>
        <v>阳小艳</v>
      </c>
      <c r="E111" s="9" t="str">
        <f>"20220517"</f>
        <v>20220517</v>
      </c>
      <c r="F111" s="8" t="str">
        <f t="shared" si="4"/>
        <v>05</v>
      </c>
      <c r="G111" s="8" t="str">
        <f>"17"</f>
        <v>17</v>
      </c>
      <c r="H111" s="8" t="s">
        <v>60</v>
      </c>
      <c r="I111" s="15" t="s">
        <v>11</v>
      </c>
    </row>
    <row r="112" spans="2:9" ht="21" customHeight="1">
      <c r="B112" s="8">
        <v>109</v>
      </c>
      <c r="C112" s="8" t="s">
        <v>59</v>
      </c>
      <c r="D112" s="8" t="str">
        <f>"周小艳"</f>
        <v>周小艳</v>
      </c>
      <c r="E112" s="9" t="str">
        <f>"20220402"</f>
        <v>20220402</v>
      </c>
      <c r="F112" s="8" t="str">
        <f>"04"</f>
        <v>04</v>
      </c>
      <c r="G112" s="8" t="str">
        <f>"02"</f>
        <v>02</v>
      </c>
      <c r="H112" s="8" t="s">
        <v>52</v>
      </c>
      <c r="I112" s="15" t="s">
        <v>11</v>
      </c>
    </row>
    <row r="113" spans="2:9" s="1" customFormat="1" ht="21" customHeight="1">
      <c r="B113" s="8">
        <v>110</v>
      </c>
      <c r="C113" s="11" t="s">
        <v>59</v>
      </c>
      <c r="D113" s="11" t="str">
        <f>"罗芳"</f>
        <v>罗芳</v>
      </c>
      <c r="E113" s="12" t="str">
        <f>"20220419"</f>
        <v>20220419</v>
      </c>
      <c r="F113" s="11" t="str">
        <f>"04"</f>
        <v>04</v>
      </c>
      <c r="G113" s="11" t="str">
        <f>"19"</f>
        <v>19</v>
      </c>
      <c r="H113" s="11" t="s">
        <v>61</v>
      </c>
      <c r="I113" s="16"/>
    </row>
    <row r="114" spans="2:9" ht="21" customHeight="1">
      <c r="B114" s="8">
        <v>111</v>
      </c>
      <c r="C114" s="11" t="s">
        <v>59</v>
      </c>
      <c r="D114" s="11" t="str">
        <f>"孙安平"</f>
        <v>孙安平</v>
      </c>
      <c r="E114" s="12" t="str">
        <f>"20220426"</f>
        <v>20220426</v>
      </c>
      <c r="F114" s="11" t="str">
        <f>"04"</f>
        <v>04</v>
      </c>
      <c r="G114" s="11" t="str">
        <f>"26"</f>
        <v>26</v>
      </c>
      <c r="H114" s="11" t="s">
        <v>61</v>
      </c>
      <c r="I114" s="15"/>
    </row>
    <row r="115" spans="2:9" ht="21" customHeight="1">
      <c r="B115" s="8">
        <v>112</v>
      </c>
      <c r="C115" s="11" t="s">
        <v>59</v>
      </c>
      <c r="D115" s="11" t="str">
        <f>"何颖"</f>
        <v>何颖</v>
      </c>
      <c r="E115" s="12" t="str">
        <f>"20220425"</f>
        <v>20220425</v>
      </c>
      <c r="F115" s="11" t="str">
        <f>"04"</f>
        <v>04</v>
      </c>
      <c r="G115" s="11" t="str">
        <f>"25"</f>
        <v>25</v>
      </c>
      <c r="H115" s="11" t="s">
        <v>62</v>
      </c>
      <c r="I115" s="15"/>
    </row>
    <row r="116" spans="2:9" ht="21" customHeight="1">
      <c r="B116" s="8">
        <v>113</v>
      </c>
      <c r="C116" s="11" t="s">
        <v>59</v>
      </c>
      <c r="D116" s="11" t="str">
        <f>"肖梦洪"</f>
        <v>肖梦洪</v>
      </c>
      <c r="E116" s="12" t="str">
        <f>"20220503"</f>
        <v>20220503</v>
      </c>
      <c r="F116" s="11" t="str">
        <f>"05"</f>
        <v>05</v>
      </c>
      <c r="G116" s="11" t="str">
        <f>"03"</f>
        <v>03</v>
      </c>
      <c r="H116" s="11" t="s">
        <v>30</v>
      </c>
      <c r="I116" s="15"/>
    </row>
    <row r="117" spans="2:9" ht="21" customHeight="1">
      <c r="B117" s="8">
        <v>114</v>
      </c>
      <c r="C117" s="11" t="s">
        <v>59</v>
      </c>
      <c r="D117" s="11" t="str">
        <f>"肖光涛"</f>
        <v>肖光涛</v>
      </c>
      <c r="E117" s="12" t="str">
        <f>"20220410"</f>
        <v>20220410</v>
      </c>
      <c r="F117" s="11" t="str">
        <f>"04"</f>
        <v>04</v>
      </c>
      <c r="G117" s="11" t="str">
        <f>"10"</f>
        <v>10</v>
      </c>
      <c r="H117" s="13" t="s">
        <v>21</v>
      </c>
      <c r="I117" s="15"/>
    </row>
    <row r="118" spans="2:9" ht="21" customHeight="1">
      <c r="B118" s="8">
        <v>115</v>
      </c>
      <c r="C118" s="11" t="s">
        <v>59</v>
      </c>
      <c r="D118" s="11" t="str">
        <f>"谭钰林"</f>
        <v>谭钰林</v>
      </c>
      <c r="E118" s="12" t="str">
        <f>"20220513"</f>
        <v>20220513</v>
      </c>
      <c r="F118" s="11" t="str">
        <f>"05"</f>
        <v>05</v>
      </c>
      <c r="G118" s="11" t="str">
        <f>"13"</f>
        <v>13</v>
      </c>
      <c r="H118" s="13" t="s">
        <v>21</v>
      </c>
      <c r="I118" s="15"/>
    </row>
    <row r="119" spans="2:9" ht="21" customHeight="1">
      <c r="B119" s="8">
        <v>116</v>
      </c>
      <c r="C119" s="8" t="s">
        <v>63</v>
      </c>
      <c r="D119" s="8" t="str">
        <f>"胡田"</f>
        <v>胡田</v>
      </c>
      <c r="E119" s="9" t="str">
        <f>"20220404"</f>
        <v>20220404</v>
      </c>
      <c r="F119" s="8" t="str">
        <f aca="true" t="shared" si="5" ref="F119:F124">"04"</f>
        <v>04</v>
      </c>
      <c r="G119" s="8" t="str">
        <f>"04"</f>
        <v>04</v>
      </c>
      <c r="H119" s="8" t="s">
        <v>64</v>
      </c>
      <c r="I119" s="15" t="s">
        <v>11</v>
      </c>
    </row>
    <row r="120" spans="2:9" ht="21" customHeight="1">
      <c r="B120" s="8">
        <v>117</v>
      </c>
      <c r="C120" s="8" t="s">
        <v>63</v>
      </c>
      <c r="D120" s="8" t="str">
        <f>"冯陆通"</f>
        <v>冯陆通</v>
      </c>
      <c r="E120" s="9" t="str">
        <f>"20220408"</f>
        <v>20220408</v>
      </c>
      <c r="F120" s="8" t="str">
        <f t="shared" si="5"/>
        <v>04</v>
      </c>
      <c r="G120" s="8" t="str">
        <f>"08"</f>
        <v>08</v>
      </c>
      <c r="H120" s="8" t="s">
        <v>61</v>
      </c>
      <c r="I120" s="15" t="s">
        <v>11</v>
      </c>
    </row>
    <row r="121" spans="2:9" ht="21" customHeight="1">
      <c r="B121" s="8">
        <v>118</v>
      </c>
      <c r="C121" s="8" t="s">
        <v>63</v>
      </c>
      <c r="D121" s="8" t="str">
        <f>"岳二毛"</f>
        <v>岳二毛</v>
      </c>
      <c r="E121" s="9" t="str">
        <f>"20220403"</f>
        <v>20220403</v>
      </c>
      <c r="F121" s="8" t="str">
        <f t="shared" si="5"/>
        <v>04</v>
      </c>
      <c r="G121" s="8" t="str">
        <f>"03"</f>
        <v>03</v>
      </c>
      <c r="H121" s="8" t="s">
        <v>25</v>
      </c>
      <c r="I121" s="15" t="s">
        <v>11</v>
      </c>
    </row>
    <row r="122" spans="2:9" ht="21" customHeight="1">
      <c r="B122" s="8">
        <v>119</v>
      </c>
      <c r="C122" s="8" t="s">
        <v>63</v>
      </c>
      <c r="D122" s="8" t="str">
        <f>"李述山"</f>
        <v>李述山</v>
      </c>
      <c r="E122" s="9" t="str">
        <f>"20220406"</f>
        <v>20220406</v>
      </c>
      <c r="F122" s="8" t="str">
        <f t="shared" si="5"/>
        <v>04</v>
      </c>
      <c r="G122" s="8" t="str">
        <f>"06"</f>
        <v>06</v>
      </c>
      <c r="H122" s="8" t="s">
        <v>25</v>
      </c>
      <c r="I122" s="15" t="s">
        <v>11</v>
      </c>
    </row>
    <row r="123" spans="2:9" ht="21" customHeight="1">
      <c r="B123" s="8">
        <v>120</v>
      </c>
      <c r="C123" s="11" t="s">
        <v>63</v>
      </c>
      <c r="D123" s="11" t="str">
        <f>"李亮"</f>
        <v>李亮</v>
      </c>
      <c r="E123" s="12" t="str">
        <f>"20220429"</f>
        <v>20220429</v>
      </c>
      <c r="F123" s="11" t="str">
        <f t="shared" si="5"/>
        <v>04</v>
      </c>
      <c r="G123" s="11" t="str">
        <f>"29"</f>
        <v>29</v>
      </c>
      <c r="H123" s="11" t="s">
        <v>62</v>
      </c>
      <c r="I123" s="15"/>
    </row>
    <row r="124" spans="2:9" ht="21" customHeight="1">
      <c r="B124" s="8">
        <v>121</v>
      </c>
      <c r="C124" s="11" t="s">
        <v>63</v>
      </c>
      <c r="D124" s="11" t="str">
        <f>"谢亚"</f>
        <v>谢亚</v>
      </c>
      <c r="E124" s="12" t="str">
        <f>"20220405"</f>
        <v>20220405</v>
      </c>
      <c r="F124" s="11" t="str">
        <f t="shared" si="5"/>
        <v>04</v>
      </c>
      <c r="G124" s="11" t="str">
        <f>"05"</f>
        <v>05</v>
      </c>
      <c r="H124" s="11" t="s">
        <v>10</v>
      </c>
      <c r="I124" s="15"/>
    </row>
    <row r="125" spans="2:9" ht="21" customHeight="1">
      <c r="B125" s="8">
        <v>122</v>
      </c>
      <c r="C125" s="11" t="s">
        <v>63</v>
      </c>
      <c r="D125" s="11" t="str">
        <f>"陈刚"</f>
        <v>陈刚</v>
      </c>
      <c r="E125" s="12" t="str">
        <f>"20220506"</f>
        <v>20220506</v>
      </c>
      <c r="F125" s="11" t="str">
        <f>"05"</f>
        <v>05</v>
      </c>
      <c r="G125" s="11" t="str">
        <f>"06"</f>
        <v>06</v>
      </c>
      <c r="H125" s="11" t="s">
        <v>10</v>
      </c>
      <c r="I125" s="15"/>
    </row>
    <row r="126" spans="2:9" ht="21" customHeight="1">
      <c r="B126" s="8">
        <v>123</v>
      </c>
      <c r="C126" s="8" t="s">
        <v>63</v>
      </c>
      <c r="D126" s="8" t="str">
        <f>"邓云飞"</f>
        <v>邓云飞</v>
      </c>
      <c r="E126" s="9" t="str">
        <f>"20220501"</f>
        <v>20220501</v>
      </c>
      <c r="F126" s="8" t="str">
        <f>"05"</f>
        <v>05</v>
      </c>
      <c r="G126" s="8" t="str">
        <f>"01"</f>
        <v>01</v>
      </c>
      <c r="H126" s="8" t="s">
        <v>30</v>
      </c>
      <c r="I126" s="15"/>
    </row>
    <row r="127" spans="2:9" ht="21" customHeight="1">
      <c r="B127" s="8">
        <v>124</v>
      </c>
      <c r="C127" s="11" t="s">
        <v>63</v>
      </c>
      <c r="D127" s="11" t="str">
        <f>"宁毅俊"</f>
        <v>宁毅俊</v>
      </c>
      <c r="E127" s="12" t="str">
        <f>"20220514"</f>
        <v>20220514</v>
      </c>
      <c r="F127" s="11" t="str">
        <f>"05"</f>
        <v>05</v>
      </c>
      <c r="G127" s="11" t="str">
        <f>"14"</f>
        <v>14</v>
      </c>
      <c r="H127" s="11" t="s">
        <v>54</v>
      </c>
      <c r="I127" s="15"/>
    </row>
    <row r="128" spans="2:9" ht="21" customHeight="1">
      <c r="B128" s="8">
        <v>125</v>
      </c>
      <c r="C128" s="11" t="s">
        <v>63</v>
      </c>
      <c r="D128" s="11" t="str">
        <f>"陶冶"</f>
        <v>陶冶</v>
      </c>
      <c r="E128" s="12" t="str">
        <f>"20220423"</f>
        <v>20220423</v>
      </c>
      <c r="F128" s="11" t="str">
        <f>"04"</f>
        <v>04</v>
      </c>
      <c r="G128" s="11" t="str">
        <f>"23"</f>
        <v>23</v>
      </c>
      <c r="H128" s="11" t="s">
        <v>65</v>
      </c>
      <c r="I128" s="15"/>
    </row>
    <row r="129" spans="2:9" ht="21" customHeight="1">
      <c r="B129" s="8">
        <v>126</v>
      </c>
      <c r="C129" s="11" t="s">
        <v>63</v>
      </c>
      <c r="D129" s="11" t="str">
        <f>"欧阳湘源"</f>
        <v>欧阳湘源</v>
      </c>
      <c r="E129" s="12" t="str">
        <f>"20220515"</f>
        <v>20220515</v>
      </c>
      <c r="F129" s="11" t="str">
        <f>"05"</f>
        <v>05</v>
      </c>
      <c r="G129" s="11" t="str">
        <f>"15"</f>
        <v>15</v>
      </c>
      <c r="H129" s="11" t="s">
        <v>66</v>
      </c>
      <c r="I129" s="15"/>
    </row>
    <row r="130" ht="21" customHeight="1"/>
  </sheetData>
  <sheetProtection/>
  <mergeCells count="1">
    <mergeCell ref="B1:I1"/>
  </mergeCells>
  <printOptions/>
  <pageMargins left="0.7513888888888889" right="0.7513888888888889" top="1" bottom="1" header="0.5" footer="0.5"/>
  <pageSetup horizontalDpi="600" verticalDpi="600" orientation="portrait" paperSize="9"/>
  <headerFooter>
    <oddHeader>&amp;C第 &amp;P 页，共 &amp;N 页</oddHeader>
  </headerFooter>
</worksheet>
</file>

<file path=xl/worksheets/sheet2.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2022-03-01T01:33:12Z</dcterms:created>
  <dcterms:modified xsi:type="dcterms:W3CDTF">2022-03-28T00:55:12Z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A1A69292C6304393852CF0D569DC5442</vt:lpwstr>
  </property>
  <property fmtid="{D5CDD505-2E9C-101B-9397-08002B2CF9AE}" pid="3" name="KSOProductBuildVer">
    <vt:lpwstr>2052-11.1.0.11365</vt:lpwstr>
  </property>
</Properties>
</file>